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600" yWindow="375" windowWidth="24120" windowHeight="12045"/>
  </bookViews>
  <sheets>
    <sheet name="马桥镇" sheetId="33" r:id="rId1"/>
    <sheet name="社区教育" sheetId="2" state="hidden" r:id="rId2"/>
    <sheet name="志愿者联盟" sheetId="3" state="hidden" r:id="rId3"/>
    <sheet name="马桥" sheetId="19" state="hidden" r:id="rId4"/>
  </sheets>
  <calcPr calcId="145621"/>
</workbook>
</file>

<file path=xl/calcChain.xml><?xml version="1.0" encoding="utf-8"?>
<calcChain xmlns="http://schemas.openxmlformats.org/spreadsheetml/2006/main">
  <c r="C9" i="33" l="1"/>
  <c r="E9" i="33" s="1"/>
  <c r="D10" i="33"/>
  <c r="Q109" i="19" l="1"/>
  <c r="Q108" i="19"/>
  <c r="Q107" i="19"/>
  <c r="Q106" i="19"/>
  <c r="Q105" i="19"/>
  <c r="N104" i="19"/>
  <c r="Q104" i="19" s="1"/>
  <c r="Q103" i="19"/>
  <c r="Q102" i="19"/>
  <c r="P101" i="19"/>
  <c r="O101" i="19"/>
  <c r="M101" i="19"/>
  <c r="L101" i="19"/>
  <c r="K101" i="19"/>
  <c r="J101" i="19"/>
  <c r="I101" i="19"/>
  <c r="H101" i="19"/>
  <c r="G101" i="19"/>
  <c r="F101" i="19"/>
  <c r="E101" i="19"/>
  <c r="Q100" i="19"/>
  <c r="Q99" i="19"/>
  <c r="Q98" i="19"/>
  <c r="Q97" i="19"/>
  <c r="P96" i="19"/>
  <c r="O96" i="19"/>
  <c r="N96" i="19"/>
  <c r="M96" i="19"/>
  <c r="L96" i="19"/>
  <c r="K96" i="19"/>
  <c r="J96" i="19"/>
  <c r="I96" i="19"/>
  <c r="H96" i="19"/>
  <c r="G96" i="19"/>
  <c r="F96" i="19"/>
  <c r="E96" i="19"/>
  <c r="Q95" i="19"/>
  <c r="Q94" i="19"/>
  <c r="P93" i="19"/>
  <c r="O93" i="19"/>
  <c r="N93" i="19"/>
  <c r="M93" i="19"/>
  <c r="L93" i="19"/>
  <c r="K93" i="19"/>
  <c r="J93" i="19"/>
  <c r="I93" i="19"/>
  <c r="H93" i="19"/>
  <c r="G93" i="19"/>
  <c r="F93" i="19"/>
  <c r="E93" i="19"/>
  <c r="Q93" i="19" s="1"/>
  <c r="Q92" i="19"/>
  <c r="P91" i="19"/>
  <c r="O91" i="19"/>
  <c r="N91" i="19"/>
  <c r="M91" i="19"/>
  <c r="L91" i="19"/>
  <c r="K91" i="19"/>
  <c r="J91" i="19"/>
  <c r="I91" i="19"/>
  <c r="H91" i="19"/>
  <c r="G91" i="19"/>
  <c r="F91" i="19"/>
  <c r="E91" i="19"/>
  <c r="P90" i="19"/>
  <c r="O90" i="19"/>
  <c r="N90" i="19"/>
  <c r="M90" i="19"/>
  <c r="L90" i="19"/>
  <c r="K90" i="19"/>
  <c r="J90" i="19"/>
  <c r="I90" i="19"/>
  <c r="H90" i="19"/>
  <c r="G90" i="19"/>
  <c r="F90" i="19"/>
  <c r="E90" i="19"/>
  <c r="P89" i="19"/>
  <c r="O89" i="19"/>
  <c r="O85" i="19" s="1"/>
  <c r="O52" i="19" s="1"/>
  <c r="N89" i="19"/>
  <c r="N85" i="19" s="1"/>
  <c r="M89" i="19"/>
  <c r="L89" i="19"/>
  <c r="K89" i="19"/>
  <c r="K85" i="19" s="1"/>
  <c r="K52" i="19" s="1"/>
  <c r="J89" i="19"/>
  <c r="J85" i="19" s="1"/>
  <c r="I89" i="19"/>
  <c r="H89" i="19"/>
  <c r="G89" i="19"/>
  <c r="G85" i="19" s="1"/>
  <c r="G52" i="19" s="1"/>
  <c r="F89" i="19"/>
  <c r="F85" i="19" s="1"/>
  <c r="E89" i="19"/>
  <c r="Q88" i="19"/>
  <c r="Q87" i="19"/>
  <c r="P86" i="19"/>
  <c r="O86" i="19"/>
  <c r="N86" i="19"/>
  <c r="M86" i="19"/>
  <c r="L86" i="19"/>
  <c r="K86" i="19"/>
  <c r="J86" i="19"/>
  <c r="I86" i="19"/>
  <c r="H86" i="19"/>
  <c r="G86" i="19"/>
  <c r="F86" i="19"/>
  <c r="E86" i="19"/>
  <c r="P85" i="19"/>
  <c r="M85" i="19"/>
  <c r="L85" i="19"/>
  <c r="I85" i="19"/>
  <c r="H85" i="19"/>
  <c r="E85" i="19"/>
  <c r="Q84" i="19"/>
  <c r="P83" i="19"/>
  <c r="O83" i="19"/>
  <c r="N83" i="19"/>
  <c r="M83" i="19"/>
  <c r="L83" i="19"/>
  <c r="K83" i="19"/>
  <c r="J83" i="19"/>
  <c r="I83" i="19"/>
  <c r="H83" i="19"/>
  <c r="G83" i="19"/>
  <c r="F83" i="19"/>
  <c r="E83" i="19"/>
  <c r="Q83" i="19" s="1"/>
  <c r="P82" i="19"/>
  <c r="O82" i="19"/>
  <c r="N82" i="19"/>
  <c r="N81" i="19" s="1"/>
  <c r="N52" i="19" s="1"/>
  <c r="M82" i="19"/>
  <c r="M81" i="19" s="1"/>
  <c r="L82" i="19"/>
  <c r="K82" i="19"/>
  <c r="J82" i="19"/>
  <c r="J81" i="19" s="1"/>
  <c r="J52" i="19" s="1"/>
  <c r="I82" i="19"/>
  <c r="I81" i="19" s="1"/>
  <c r="H82" i="19"/>
  <c r="G82" i="19"/>
  <c r="E82" i="19"/>
  <c r="E81" i="19" s="1"/>
  <c r="P81" i="19"/>
  <c r="O81" i="19"/>
  <c r="L81" i="19"/>
  <c r="K81" i="19"/>
  <c r="H81" i="19"/>
  <c r="G81" i="19"/>
  <c r="P80" i="19"/>
  <c r="O80" i="19"/>
  <c r="N80" i="19"/>
  <c r="M80" i="19"/>
  <c r="L80" i="19"/>
  <c r="K80" i="19"/>
  <c r="J80" i="19"/>
  <c r="I80" i="19"/>
  <c r="H80" i="19"/>
  <c r="G80" i="19"/>
  <c r="F80" i="19"/>
  <c r="E80" i="19"/>
  <c r="P79" i="19"/>
  <c r="O79" i="19"/>
  <c r="N79" i="19"/>
  <c r="M79" i="19"/>
  <c r="L79" i="19"/>
  <c r="K79" i="19"/>
  <c r="J79" i="19"/>
  <c r="I79" i="19"/>
  <c r="H79" i="19"/>
  <c r="G79" i="19"/>
  <c r="F79" i="19"/>
  <c r="E79" i="19"/>
  <c r="Q78" i="19"/>
  <c r="P77" i="19"/>
  <c r="O77" i="19"/>
  <c r="N77" i="19"/>
  <c r="M77" i="19"/>
  <c r="L77" i="19"/>
  <c r="K77" i="19"/>
  <c r="J77" i="19"/>
  <c r="I77" i="19"/>
  <c r="H77" i="19"/>
  <c r="G77" i="19"/>
  <c r="F77" i="19"/>
  <c r="E77" i="19"/>
  <c r="P76" i="19"/>
  <c r="O76" i="19"/>
  <c r="N76" i="19"/>
  <c r="M76" i="19"/>
  <c r="L76" i="19"/>
  <c r="K76" i="19"/>
  <c r="J76" i="19"/>
  <c r="I76" i="19"/>
  <c r="H76" i="19"/>
  <c r="G76" i="19"/>
  <c r="F76" i="19"/>
  <c r="E76" i="19"/>
  <c r="P75" i="19"/>
  <c r="O75" i="19"/>
  <c r="N75" i="19"/>
  <c r="M75" i="19"/>
  <c r="L75" i="19"/>
  <c r="K75" i="19"/>
  <c r="J75" i="19"/>
  <c r="I75" i="19"/>
  <c r="H75" i="19"/>
  <c r="G75" i="19"/>
  <c r="F75" i="19"/>
  <c r="E75" i="19"/>
  <c r="P74" i="19"/>
  <c r="O74" i="19"/>
  <c r="N74" i="19"/>
  <c r="M74" i="19"/>
  <c r="L74" i="19"/>
  <c r="K74" i="19"/>
  <c r="J74" i="19"/>
  <c r="I74" i="19"/>
  <c r="H74" i="19"/>
  <c r="G74" i="19"/>
  <c r="F74" i="19"/>
  <c r="E74" i="19"/>
  <c r="P73" i="19"/>
  <c r="O73" i="19"/>
  <c r="N73" i="19"/>
  <c r="M73" i="19"/>
  <c r="L73" i="19"/>
  <c r="K73" i="19"/>
  <c r="J73" i="19"/>
  <c r="I73" i="19"/>
  <c r="H73" i="19"/>
  <c r="G73" i="19"/>
  <c r="F73" i="19"/>
  <c r="E73" i="19"/>
  <c r="P72" i="19"/>
  <c r="O72" i="19"/>
  <c r="N72" i="19"/>
  <c r="M72" i="19"/>
  <c r="L72" i="19"/>
  <c r="K72" i="19"/>
  <c r="J72" i="19"/>
  <c r="I72" i="19"/>
  <c r="H72" i="19"/>
  <c r="G72" i="19"/>
  <c r="F72" i="19"/>
  <c r="E72" i="19"/>
  <c r="Q72" i="19" s="1"/>
  <c r="P71" i="19"/>
  <c r="O71" i="19"/>
  <c r="N71" i="19"/>
  <c r="M71" i="19"/>
  <c r="L71" i="19"/>
  <c r="K71" i="19"/>
  <c r="J71" i="19"/>
  <c r="I71" i="19"/>
  <c r="H71" i="19"/>
  <c r="H52" i="19" s="1"/>
  <c r="G71" i="19"/>
  <c r="F71" i="19"/>
  <c r="E71" i="19"/>
  <c r="Q71" i="19" s="1"/>
  <c r="Q70" i="19"/>
  <c r="Q69" i="19"/>
  <c r="Q68" i="19"/>
  <c r="Q67" i="19"/>
  <c r="Q66" i="19"/>
  <c r="Q65" i="19"/>
  <c r="Q64" i="19"/>
  <c r="N63" i="19"/>
  <c r="E63" i="19"/>
  <c r="Q63" i="19" s="1"/>
  <c r="Q62" i="19"/>
  <c r="Q61" i="19"/>
  <c r="Q60" i="19"/>
  <c r="Q59" i="19"/>
  <c r="Q58" i="19"/>
  <c r="Q57" i="19"/>
  <c r="Q56" i="19"/>
  <c r="Q55" i="19"/>
  <c r="P54" i="19"/>
  <c r="O54" i="19"/>
  <c r="N54" i="19"/>
  <c r="M54" i="19"/>
  <c r="L54" i="19"/>
  <c r="K54" i="19"/>
  <c r="J54" i="19"/>
  <c r="I54" i="19"/>
  <c r="H54" i="19"/>
  <c r="G54" i="19"/>
  <c r="F54" i="19"/>
  <c r="E54" i="19"/>
  <c r="Q54" i="19" s="1"/>
  <c r="P53" i="19"/>
  <c r="P52" i="19" s="1"/>
  <c r="O53" i="19"/>
  <c r="N53" i="19"/>
  <c r="M53" i="19"/>
  <c r="M52" i="19" s="1"/>
  <c r="L53" i="19"/>
  <c r="L52" i="19" s="1"/>
  <c r="K53" i="19"/>
  <c r="J53" i="19"/>
  <c r="G53" i="19"/>
  <c r="Q51" i="19"/>
  <c r="Q50" i="19"/>
  <c r="Q49" i="19"/>
  <c r="Q48" i="19"/>
  <c r="P47" i="19"/>
  <c r="O47" i="19"/>
  <c r="N47" i="19"/>
  <c r="M47" i="19"/>
  <c r="L47" i="19"/>
  <c r="K47" i="19"/>
  <c r="J47" i="19"/>
  <c r="I47" i="19"/>
  <c r="H47" i="19"/>
  <c r="G47" i="19"/>
  <c r="F47" i="19"/>
  <c r="E47" i="19"/>
  <c r="Q47" i="19" s="1"/>
  <c r="Q46" i="19"/>
  <c r="F46" i="19"/>
  <c r="P45" i="19"/>
  <c r="P31" i="19" s="1"/>
  <c r="O45" i="19"/>
  <c r="N45" i="19"/>
  <c r="M45" i="19"/>
  <c r="L45" i="19"/>
  <c r="L31" i="19" s="1"/>
  <c r="K45" i="19"/>
  <c r="J45" i="19"/>
  <c r="I45" i="19"/>
  <c r="H45" i="19"/>
  <c r="H31" i="19" s="1"/>
  <c r="G45" i="19"/>
  <c r="F45" i="19"/>
  <c r="E45" i="19"/>
  <c r="Q44" i="19"/>
  <c r="Q43" i="19"/>
  <c r="P42" i="19"/>
  <c r="O42" i="19"/>
  <c r="N42" i="19"/>
  <c r="M42" i="19"/>
  <c r="L42" i="19"/>
  <c r="K42" i="19"/>
  <c r="J42" i="19"/>
  <c r="I42" i="19"/>
  <c r="H42" i="19"/>
  <c r="G42" i="19"/>
  <c r="F42" i="19"/>
  <c r="E42" i="19"/>
  <c r="Q42" i="19" s="1"/>
  <c r="Q41" i="19"/>
  <c r="P40" i="19"/>
  <c r="O40" i="19"/>
  <c r="O31" i="19" s="1"/>
  <c r="N40" i="19"/>
  <c r="N31" i="19" s="1"/>
  <c r="M40" i="19"/>
  <c r="L40" i="19"/>
  <c r="K40" i="19"/>
  <c r="K31" i="19" s="1"/>
  <c r="J40" i="19"/>
  <c r="J31" i="19" s="1"/>
  <c r="I40" i="19"/>
  <c r="H40" i="19"/>
  <c r="G40" i="19"/>
  <c r="G31" i="19" s="1"/>
  <c r="F40" i="19"/>
  <c r="F31" i="19" s="1"/>
  <c r="E40" i="19"/>
  <c r="Q39" i="19"/>
  <c r="Q38" i="19"/>
  <c r="Q37" i="19"/>
  <c r="Q36" i="19"/>
  <c r="Q35" i="19"/>
  <c r="Q34" i="19"/>
  <c r="Q33" i="19"/>
  <c r="P32" i="19"/>
  <c r="O32" i="19"/>
  <c r="N32" i="19"/>
  <c r="M32" i="19"/>
  <c r="L32" i="19"/>
  <c r="K32" i="19"/>
  <c r="J32" i="19"/>
  <c r="I32" i="19"/>
  <c r="H32" i="19"/>
  <c r="G32" i="19"/>
  <c r="F32" i="19"/>
  <c r="E32" i="19"/>
  <c r="Q32" i="19" s="1"/>
  <c r="M31" i="19"/>
  <c r="I31" i="19"/>
  <c r="E31" i="19"/>
  <c r="P30" i="19"/>
  <c r="O30" i="19"/>
  <c r="N30" i="19"/>
  <c r="M30" i="19"/>
  <c r="L30" i="19"/>
  <c r="K30" i="19"/>
  <c r="J30" i="19"/>
  <c r="I30" i="19"/>
  <c r="H30" i="19"/>
  <c r="G30" i="19"/>
  <c r="E30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P28" i="19"/>
  <c r="P27" i="19" s="1"/>
  <c r="O28" i="19"/>
  <c r="N28" i="19"/>
  <c r="M28" i="19"/>
  <c r="M27" i="19" s="1"/>
  <c r="L28" i="19"/>
  <c r="L27" i="19" s="1"/>
  <c r="K28" i="19"/>
  <c r="J28" i="19"/>
  <c r="I28" i="19"/>
  <c r="I27" i="19" s="1"/>
  <c r="H28" i="19"/>
  <c r="H27" i="19" s="1"/>
  <c r="G28" i="19"/>
  <c r="E28" i="19"/>
  <c r="O27" i="19"/>
  <c r="N27" i="19"/>
  <c r="K27" i="19"/>
  <c r="J27" i="19"/>
  <c r="G27" i="19"/>
  <c r="E27" i="19"/>
  <c r="P26" i="19"/>
  <c r="O26" i="19"/>
  <c r="O25" i="19" s="1"/>
  <c r="N26" i="19"/>
  <c r="N25" i="19" s="1"/>
  <c r="M26" i="19"/>
  <c r="L26" i="19"/>
  <c r="K26" i="19"/>
  <c r="K25" i="19" s="1"/>
  <c r="J26" i="19"/>
  <c r="J25" i="19" s="1"/>
  <c r="I26" i="19"/>
  <c r="H26" i="19"/>
  <c r="G26" i="19"/>
  <c r="G25" i="19" s="1"/>
  <c r="E26" i="19"/>
  <c r="E25" i="19" s="1"/>
  <c r="P25" i="19"/>
  <c r="M25" i="19"/>
  <c r="L25" i="19"/>
  <c r="I25" i="19"/>
  <c r="H25" i="19"/>
  <c r="P24" i="19"/>
  <c r="O24" i="19"/>
  <c r="N24" i="19"/>
  <c r="M24" i="19"/>
  <c r="M22" i="19" s="1"/>
  <c r="L24" i="19"/>
  <c r="K24" i="19"/>
  <c r="J24" i="19"/>
  <c r="I24" i="19"/>
  <c r="I22" i="19" s="1"/>
  <c r="H24" i="19"/>
  <c r="G24" i="19"/>
  <c r="E24" i="19"/>
  <c r="P23" i="19"/>
  <c r="P22" i="19" s="1"/>
  <c r="O23" i="19"/>
  <c r="O22" i="19" s="1"/>
  <c r="N23" i="19"/>
  <c r="M23" i="19"/>
  <c r="L23" i="19"/>
  <c r="L22" i="19" s="1"/>
  <c r="K23" i="19"/>
  <c r="K22" i="19" s="1"/>
  <c r="J23" i="19"/>
  <c r="I23" i="19"/>
  <c r="H23" i="19"/>
  <c r="H22" i="19" s="1"/>
  <c r="G23" i="19"/>
  <c r="G22" i="19" s="1"/>
  <c r="E23" i="19"/>
  <c r="N22" i="19"/>
  <c r="J22" i="19"/>
  <c r="E22" i="19"/>
  <c r="P21" i="19"/>
  <c r="O21" i="19"/>
  <c r="N21" i="19"/>
  <c r="N20" i="19" s="1"/>
  <c r="M21" i="19"/>
  <c r="M20" i="19" s="1"/>
  <c r="L21" i="19"/>
  <c r="K21" i="19"/>
  <c r="J21" i="19"/>
  <c r="J20" i="19" s="1"/>
  <c r="I21" i="19"/>
  <c r="I20" i="19" s="1"/>
  <c r="H21" i="19"/>
  <c r="G21" i="19"/>
  <c r="E21" i="19"/>
  <c r="E20" i="19" s="1"/>
  <c r="E4" i="19" s="1"/>
  <c r="P20" i="19"/>
  <c r="O20" i="19"/>
  <c r="L20" i="19"/>
  <c r="K20" i="19"/>
  <c r="H20" i="19"/>
  <c r="G20" i="19"/>
  <c r="Q19" i="19"/>
  <c r="P18" i="19"/>
  <c r="O18" i="19"/>
  <c r="N18" i="19"/>
  <c r="M18" i="19"/>
  <c r="L18" i="19"/>
  <c r="K18" i="19"/>
  <c r="J18" i="19"/>
  <c r="I18" i="19"/>
  <c r="H18" i="19"/>
  <c r="G18" i="19"/>
  <c r="F18" i="19"/>
  <c r="E18" i="19"/>
  <c r="Q17" i="19"/>
  <c r="F16" i="19"/>
  <c r="F82" i="19" s="1"/>
  <c r="F81" i="19" s="1"/>
  <c r="P15" i="19"/>
  <c r="O15" i="19"/>
  <c r="N15" i="19"/>
  <c r="M15" i="19"/>
  <c r="L15" i="19"/>
  <c r="K15" i="19"/>
  <c r="J15" i="19"/>
  <c r="I15" i="19"/>
  <c r="H15" i="19"/>
  <c r="G15" i="19"/>
  <c r="F15" i="19"/>
  <c r="E15" i="19"/>
  <c r="P14" i="19"/>
  <c r="O14" i="19"/>
  <c r="N14" i="19"/>
  <c r="N13" i="19" s="1"/>
  <c r="M14" i="19"/>
  <c r="L14" i="19"/>
  <c r="K14" i="19"/>
  <c r="J14" i="19"/>
  <c r="I14" i="19"/>
  <c r="H14" i="19"/>
  <c r="G14" i="19"/>
  <c r="F14" i="19"/>
  <c r="E14" i="19"/>
  <c r="P13" i="19"/>
  <c r="O13" i="19"/>
  <c r="M13" i="19"/>
  <c r="L13" i="19"/>
  <c r="K13" i="19"/>
  <c r="J13" i="19"/>
  <c r="I13" i="19"/>
  <c r="H13" i="19"/>
  <c r="G13" i="19"/>
  <c r="F13" i="19"/>
  <c r="E13" i="19"/>
  <c r="P12" i="19"/>
  <c r="O12" i="19"/>
  <c r="N12" i="19"/>
  <c r="M12" i="19"/>
  <c r="L12" i="19"/>
  <c r="K12" i="19"/>
  <c r="J12" i="19"/>
  <c r="I12" i="19"/>
  <c r="H12" i="19"/>
  <c r="G12" i="19"/>
  <c r="F12" i="19"/>
  <c r="E12" i="19"/>
  <c r="P11" i="19"/>
  <c r="O11" i="19"/>
  <c r="N11" i="19"/>
  <c r="M11" i="19"/>
  <c r="L11" i="19"/>
  <c r="K11" i="19"/>
  <c r="J11" i="19"/>
  <c r="I11" i="19"/>
  <c r="H11" i="19"/>
  <c r="G11" i="19"/>
  <c r="F11" i="19"/>
  <c r="E11" i="19"/>
  <c r="P10" i="19"/>
  <c r="O10" i="19"/>
  <c r="O8" i="19" s="1"/>
  <c r="N10" i="19"/>
  <c r="N8" i="19" s="1"/>
  <c r="M10" i="19"/>
  <c r="L10" i="19"/>
  <c r="K10" i="19"/>
  <c r="K8" i="19" s="1"/>
  <c r="K4" i="19" s="1"/>
  <c r="K3" i="19" s="1"/>
  <c r="J10" i="19"/>
  <c r="J8" i="19" s="1"/>
  <c r="J4" i="19" s="1"/>
  <c r="J3" i="19" s="1"/>
  <c r="I10" i="19"/>
  <c r="H10" i="19"/>
  <c r="G10" i="19"/>
  <c r="G8" i="19" s="1"/>
  <c r="G4" i="19" s="1"/>
  <c r="G3" i="19" s="1"/>
  <c r="F10" i="19"/>
  <c r="E10" i="19"/>
  <c r="F9" i="19"/>
  <c r="Q9" i="19" s="1"/>
  <c r="P8" i="19"/>
  <c r="P4" i="19" s="1"/>
  <c r="P3" i="19" s="1"/>
  <c r="M8" i="19"/>
  <c r="M4" i="19" s="1"/>
  <c r="M3" i="19" s="1"/>
  <c r="L8" i="19"/>
  <c r="L4" i="19" s="1"/>
  <c r="L3" i="19" s="1"/>
  <c r="I8" i="19"/>
  <c r="I4" i="19" s="1"/>
  <c r="H8" i="19"/>
  <c r="H4" i="19" s="1"/>
  <c r="H3" i="19" s="1"/>
  <c r="E8" i="19"/>
  <c r="Q7" i="19"/>
  <c r="F7" i="19"/>
  <c r="F6" i="19"/>
  <c r="Q6" i="19" s="1"/>
  <c r="P5" i="19"/>
  <c r="O5" i="19"/>
  <c r="N5" i="19"/>
  <c r="M5" i="19"/>
  <c r="L5" i="19"/>
  <c r="K5" i="19"/>
  <c r="J5" i="19"/>
  <c r="I5" i="19"/>
  <c r="H5" i="19"/>
  <c r="G5" i="19"/>
  <c r="F5" i="19"/>
  <c r="E5" i="19"/>
  <c r="N4" i="19" l="1"/>
  <c r="N3" i="19" s="1"/>
  <c r="O4" i="19"/>
  <c r="O3" i="19" s="1"/>
  <c r="I3" i="19"/>
  <c r="I52" i="19"/>
  <c r="Q10" i="19"/>
  <c r="Q11" i="19"/>
  <c r="Q12" i="19"/>
  <c r="Q13" i="19"/>
  <c r="Q14" i="19"/>
  <c r="Q15" i="19"/>
  <c r="F52" i="19"/>
  <c r="Q40" i="19"/>
  <c r="E53" i="19"/>
  <c r="Q89" i="19"/>
  <c r="Q90" i="19"/>
  <c r="Q91" i="19"/>
  <c r="N101" i="19"/>
  <c r="Q31" i="19"/>
  <c r="C7" i="33" s="1"/>
  <c r="E7" i="33" s="1"/>
  <c r="Q18" i="19"/>
  <c r="Q73" i="19"/>
  <c r="Q74" i="19"/>
  <c r="Q75" i="19"/>
  <c r="Q76" i="19"/>
  <c r="Q77" i="19"/>
  <c r="Q85" i="19"/>
  <c r="Q86" i="19"/>
  <c r="Q29" i="19"/>
  <c r="Q5" i="19"/>
  <c r="F8" i="19"/>
  <c r="Q8" i="19" s="1"/>
  <c r="Q45" i="19"/>
  <c r="Q79" i="19"/>
  <c r="Q80" i="19"/>
  <c r="Q96" i="19"/>
  <c r="Q101" i="19"/>
  <c r="Q81" i="19"/>
  <c r="Q82" i="19"/>
  <c r="Q26" i="19"/>
  <c r="F21" i="19"/>
  <c r="F20" i="19" s="1"/>
  <c r="F24" i="19"/>
  <c r="Q24" i="19" s="1"/>
  <c r="F28" i="19"/>
  <c r="F27" i="19" s="1"/>
  <c r="Q27" i="19" s="1"/>
  <c r="Q16" i="19"/>
  <c r="F23" i="19"/>
  <c r="F26" i="19"/>
  <c r="F25" i="19" s="1"/>
  <c r="Q25" i="19" s="1"/>
  <c r="F30" i="19"/>
  <c r="Q30" i="19" s="1"/>
  <c r="Q53" i="19" l="1"/>
  <c r="E52" i="19"/>
  <c r="F22" i="19"/>
  <c r="Q22" i="19" s="1"/>
  <c r="Q28" i="19"/>
  <c r="Q23" i="19"/>
  <c r="Q21" i="19"/>
  <c r="Q20" i="19"/>
  <c r="F4" i="19" l="1"/>
  <c r="E3" i="19"/>
  <c r="Q52" i="19"/>
  <c r="C6" i="33" s="1"/>
  <c r="E6" i="33" s="1"/>
  <c r="F3" i="19"/>
  <c r="Q3" i="19" s="1"/>
  <c r="Q4" i="19"/>
  <c r="C5" i="33" s="1"/>
  <c r="E5" i="33" l="1"/>
  <c r="C3" i="2"/>
  <c r="C8" i="33" s="1"/>
  <c r="E8" i="33" s="1"/>
  <c r="C10" i="33" l="1"/>
  <c r="E10" i="33"/>
</calcChain>
</file>

<file path=xl/sharedStrings.xml><?xml version="1.0" encoding="utf-8"?>
<sst xmlns="http://schemas.openxmlformats.org/spreadsheetml/2006/main" count="395" uniqueCount="285">
  <si>
    <t>序号</t>
  </si>
  <si>
    <t>镇属</t>
    <phoneticPr fontId="1" type="noConversion"/>
  </si>
  <si>
    <t>马桥</t>
  </si>
  <si>
    <t>序号</t>
    <phoneticPr fontId="2" type="noConversion"/>
  </si>
  <si>
    <t>马桥镇社区学校</t>
    <phoneticPr fontId="2" type="noConversion"/>
  </si>
  <si>
    <t>合计</t>
  </si>
  <si>
    <t>工资福利支出</t>
  </si>
  <si>
    <t>社区教育</t>
    <phoneticPr fontId="1" type="noConversion"/>
  </si>
  <si>
    <t>人数</t>
    <phoneticPr fontId="1" type="noConversion"/>
  </si>
  <si>
    <t>金额（3元/人）</t>
    <phoneticPr fontId="1" type="noConversion"/>
  </si>
  <si>
    <t>“1+14+14”社区教育志愿者联盟</t>
    <phoneticPr fontId="2" type="noConversion"/>
  </si>
  <si>
    <t>学校</t>
    <phoneticPr fontId="2" type="noConversion"/>
  </si>
  <si>
    <t>金额</t>
    <phoneticPr fontId="2" type="noConversion"/>
  </si>
  <si>
    <t>项目名称</t>
  </si>
  <si>
    <t>功能分类</t>
  </si>
  <si>
    <t>口径</t>
  </si>
  <si>
    <t>1</t>
  </si>
  <si>
    <t>基本支出总预算数</t>
  </si>
  <si>
    <t>公式计算</t>
  </si>
  <si>
    <t>2</t>
  </si>
  <si>
    <t>3</t>
  </si>
  <si>
    <t>　　基本工资</t>
  </si>
  <si>
    <t>4</t>
  </si>
  <si>
    <t>　　　　1、岗位工资</t>
  </si>
  <si>
    <t>主款项</t>
  </si>
  <si>
    <t>根据人事口径按实编制</t>
  </si>
  <si>
    <t>5</t>
  </si>
  <si>
    <t>　　　　2、薪级工资</t>
  </si>
  <si>
    <t>6</t>
  </si>
  <si>
    <t>　　津贴补贴</t>
  </si>
  <si>
    <t>7</t>
  </si>
  <si>
    <t>　　　　1、各类津贴★▲</t>
  </si>
  <si>
    <t>8</t>
  </si>
  <si>
    <t>　　　　2、各类补贴</t>
  </si>
  <si>
    <t>9</t>
  </si>
  <si>
    <t>　　　　　　(1)粮油补贴</t>
  </si>
  <si>
    <t>10</t>
  </si>
  <si>
    <t>　　　　　　(2)上下班交通费补贴</t>
  </si>
  <si>
    <t>11</t>
  </si>
  <si>
    <t>　　其他社会保障缴费</t>
  </si>
  <si>
    <t>注：社保缴费基数应该相同</t>
  </si>
  <si>
    <t>12</t>
  </si>
  <si>
    <t>公式计算（请检查）</t>
  </si>
  <si>
    <t>13</t>
  </si>
  <si>
    <t>14</t>
  </si>
  <si>
    <t>15</t>
  </si>
  <si>
    <t>　　绩效工资</t>
  </si>
  <si>
    <t>16</t>
  </si>
  <si>
    <t>　　　　1、绩效工资</t>
  </si>
  <si>
    <t>根据人保科数字编制（待下发）</t>
  </si>
  <si>
    <t>17</t>
  </si>
  <si>
    <t>　　　　2、校长职级制</t>
  </si>
  <si>
    <t>根据校长职级制按实编制</t>
  </si>
  <si>
    <t>18</t>
  </si>
  <si>
    <t xml:space="preserve">   城镇职工基本医疗保险缴费</t>
  </si>
  <si>
    <t>19</t>
  </si>
  <si>
    <t>事业单位医疗</t>
  </si>
  <si>
    <t>20</t>
  </si>
  <si>
    <t xml:space="preserve">   公务员医疗补助缴费</t>
  </si>
  <si>
    <t>21</t>
  </si>
  <si>
    <t>公务员医疗补助</t>
  </si>
  <si>
    <t>22</t>
  </si>
  <si>
    <t>23</t>
  </si>
  <si>
    <t>　　事业单位基本养老保险缴费</t>
  </si>
  <si>
    <t>24</t>
  </si>
  <si>
    <t>养老保险</t>
  </si>
  <si>
    <t>25</t>
  </si>
  <si>
    <t>　　职业年金缴纳</t>
  </si>
  <si>
    <t>26</t>
  </si>
  <si>
    <t>　　　　1、职业年金8%</t>
  </si>
  <si>
    <t>职业年金</t>
  </si>
  <si>
    <t>27</t>
  </si>
  <si>
    <t>伙食补助费</t>
  </si>
  <si>
    <t>教职工人数*9600元（公式计算）</t>
  </si>
  <si>
    <t>28</t>
  </si>
  <si>
    <t>公积金</t>
  </si>
  <si>
    <t>29</t>
  </si>
  <si>
    <t>对个人和家庭补助</t>
  </si>
  <si>
    <t>30</t>
  </si>
  <si>
    <t>　　离休费</t>
  </si>
  <si>
    <t>31</t>
  </si>
  <si>
    <t>　　　　1、交通费</t>
  </si>
  <si>
    <t>离退休</t>
  </si>
  <si>
    <t>根据离休人员情况按实编制</t>
  </si>
  <si>
    <t>32</t>
  </si>
  <si>
    <t>　　　　2、护理费</t>
  </si>
  <si>
    <t>33</t>
  </si>
  <si>
    <t>　　　　3、体检费(仅老干部局填写)</t>
  </si>
  <si>
    <t>不填</t>
  </si>
  <si>
    <t>34</t>
  </si>
  <si>
    <t>　　　　4、电话费</t>
  </si>
  <si>
    <t>35</t>
  </si>
  <si>
    <t>　　　　5、特殊生活补助</t>
  </si>
  <si>
    <t>36</t>
  </si>
  <si>
    <t>　　　　6、离休干部补贴费</t>
  </si>
  <si>
    <t>37</t>
  </si>
  <si>
    <t>　　　　7、护工费</t>
  </si>
  <si>
    <t>38</t>
  </si>
  <si>
    <t>　　抚恤金</t>
  </si>
  <si>
    <t>39</t>
  </si>
  <si>
    <t>　　　　1、抚恤金</t>
  </si>
  <si>
    <t>年初预算为0</t>
  </si>
  <si>
    <t>40</t>
  </si>
  <si>
    <t>　　生活补助</t>
  </si>
  <si>
    <t>41</t>
  </si>
  <si>
    <t>　　　　1、长期赡养补助</t>
  </si>
  <si>
    <t>42</t>
  </si>
  <si>
    <t>　　　　2、退职补助</t>
  </si>
  <si>
    <t>43</t>
  </si>
  <si>
    <t>　　奖励金</t>
  </si>
  <si>
    <t>44</t>
  </si>
  <si>
    <t>　　　　1、独生子女奖励费▲</t>
  </si>
  <si>
    <t>45</t>
  </si>
  <si>
    <t>　　其他支出对个人和家庭补助</t>
  </si>
  <si>
    <t>46</t>
  </si>
  <si>
    <t>　　　　1、子女幼托费</t>
  </si>
  <si>
    <t>按实预测</t>
  </si>
  <si>
    <t>47</t>
  </si>
  <si>
    <t>　　　　2、补贴性人员经费</t>
  </si>
  <si>
    <t>没有，填0</t>
  </si>
  <si>
    <t>48</t>
  </si>
  <si>
    <t>　　　　3、带薪休假费</t>
  </si>
  <si>
    <t>49</t>
  </si>
  <si>
    <t>　　　　4、其他</t>
  </si>
  <si>
    <t>除罗阳小学3人及七宝二中1人的退休共享费外，其他学校填0</t>
  </si>
  <si>
    <t>50</t>
  </si>
  <si>
    <t>商品和服务支出和其他资本性支出</t>
  </si>
  <si>
    <t>51</t>
  </si>
  <si>
    <t>　　(一)公用定额</t>
  </si>
  <si>
    <t>学生人数*定额</t>
  </si>
  <si>
    <t>52</t>
  </si>
  <si>
    <t>　　　　1、办公费</t>
  </si>
  <si>
    <t>53</t>
  </si>
  <si>
    <t xml:space="preserve">        2、印刷费</t>
  </si>
  <si>
    <t>54</t>
  </si>
  <si>
    <t xml:space="preserve">        3、咨询费</t>
  </si>
  <si>
    <t>55</t>
  </si>
  <si>
    <t xml:space="preserve">        4、水费</t>
  </si>
  <si>
    <t>56</t>
  </si>
  <si>
    <t xml:space="preserve">       5、电费</t>
  </si>
  <si>
    <t>57</t>
  </si>
  <si>
    <t xml:space="preserve">       6、邮电费</t>
  </si>
  <si>
    <t>58</t>
  </si>
  <si>
    <t xml:space="preserve">       7、差旅费  </t>
  </si>
  <si>
    <t>59</t>
  </si>
  <si>
    <t xml:space="preserve">       8、维修（护）费</t>
  </si>
  <si>
    <t>60</t>
  </si>
  <si>
    <t xml:space="preserve">       9、会议费</t>
  </si>
  <si>
    <t>61</t>
  </si>
  <si>
    <t>62</t>
  </si>
  <si>
    <t xml:space="preserve">       11、公务接待费★</t>
  </si>
  <si>
    <t>63</t>
  </si>
  <si>
    <t xml:space="preserve">       12、专用材料费</t>
  </si>
  <si>
    <t>64</t>
  </si>
  <si>
    <t xml:space="preserve">       13、劳务费</t>
  </si>
  <si>
    <t>65</t>
  </si>
  <si>
    <t xml:space="preserve">       14、委托业务费</t>
  </si>
  <si>
    <t>66</t>
  </si>
  <si>
    <t xml:space="preserve">       15、其他商品和服务支出</t>
  </si>
  <si>
    <t>67</t>
  </si>
  <si>
    <t xml:space="preserve">       16、办公设备配置</t>
  </si>
  <si>
    <t>68</t>
  </si>
  <si>
    <t xml:space="preserve">       17、专用设备</t>
  </si>
  <si>
    <t>69</t>
  </si>
  <si>
    <t>　　(二)培训费</t>
  </si>
  <si>
    <t>70</t>
  </si>
  <si>
    <t>　　　　1、进修、培训 400元/年教师</t>
  </si>
  <si>
    <t>教职工人数*400元（公式计算）</t>
  </si>
  <si>
    <t>71</t>
  </si>
  <si>
    <t>　　(三)维修(护)费</t>
  </si>
  <si>
    <t>72</t>
  </si>
  <si>
    <t>　　　　1、房屋维修费 15元/年平方米</t>
  </si>
  <si>
    <t>房屋面积*15元（公式计算）</t>
  </si>
  <si>
    <t>73</t>
  </si>
  <si>
    <t>　　(四)物业管理费</t>
  </si>
  <si>
    <t>74</t>
  </si>
  <si>
    <t>　　　　1、绿化维护费 8元/年平方米</t>
  </si>
  <si>
    <t>绿化面积*8元（公式计算）</t>
  </si>
  <si>
    <t>75</t>
  </si>
  <si>
    <t>　　(五)租赁费</t>
  </si>
  <si>
    <t>76</t>
  </si>
  <si>
    <t>　　　　1、租赁房租费</t>
  </si>
  <si>
    <t>77</t>
  </si>
  <si>
    <t>　　(六)福利费</t>
  </si>
  <si>
    <t>78</t>
  </si>
  <si>
    <t>　　　　1、福利费</t>
  </si>
  <si>
    <t>教职工人数*4320元（公式计算）</t>
  </si>
  <si>
    <t>79</t>
  </si>
  <si>
    <t>　　(七)工会经费</t>
  </si>
  <si>
    <t>80</t>
  </si>
  <si>
    <t>　　　　1、工会经费2%</t>
  </si>
  <si>
    <t>81</t>
  </si>
  <si>
    <t>　　(八)公务用车运行维护费★</t>
  </si>
  <si>
    <t>82</t>
  </si>
  <si>
    <t>　　　　1、教育系统，校/辆</t>
  </si>
  <si>
    <t>机关局有编制的车辆数*32000元/年（分园及分校预算在其他交通费中编制）</t>
  </si>
  <si>
    <t>83</t>
  </si>
  <si>
    <t>　　(九)其他商品和服务支出</t>
  </si>
  <si>
    <t>84</t>
  </si>
  <si>
    <t>　　　　1、离休公用支出</t>
  </si>
  <si>
    <t>85</t>
  </si>
  <si>
    <t>　　　　　　(1)十四级以上(含参局级、享受局级、正局级、副局级)</t>
  </si>
  <si>
    <t>86</t>
  </si>
  <si>
    <t>　　　　　　(2)十四级以下</t>
  </si>
  <si>
    <t>人数*4320元/年</t>
  </si>
  <si>
    <t>87</t>
  </si>
  <si>
    <t>　　　　2、退休公用支出</t>
  </si>
  <si>
    <t>88</t>
  </si>
  <si>
    <t>　　　　　　(1)活动费(活动费+活动费(托管))</t>
  </si>
  <si>
    <t>退休人数*400元/年（公式计算）</t>
  </si>
  <si>
    <t>89</t>
  </si>
  <si>
    <t>　　　　　　(2)福利费(福利费+福利费(托管)</t>
  </si>
  <si>
    <t>退休人数*4320元/年（公式计算）</t>
  </si>
  <si>
    <t>90</t>
  </si>
  <si>
    <t>　　　　3、其他</t>
  </si>
  <si>
    <t>91</t>
  </si>
  <si>
    <t>　　(十)其他交通费用</t>
  </si>
  <si>
    <t>92</t>
  </si>
  <si>
    <t>　　　　2、教育系统</t>
  </si>
  <si>
    <t>93</t>
  </si>
  <si>
    <t>学校基本情况：</t>
  </si>
  <si>
    <t>94</t>
  </si>
  <si>
    <t>1、教职工(人数)</t>
  </si>
  <si>
    <t>95</t>
  </si>
  <si>
    <t xml:space="preserve">       初中</t>
  </si>
  <si>
    <t>96</t>
  </si>
  <si>
    <t xml:space="preserve">       小学</t>
  </si>
  <si>
    <t>97</t>
  </si>
  <si>
    <t xml:space="preserve">       幼儿园</t>
  </si>
  <si>
    <t>98</t>
  </si>
  <si>
    <t xml:space="preserve">       其他</t>
  </si>
  <si>
    <t>99</t>
  </si>
  <si>
    <t>2、学生(人数)</t>
  </si>
  <si>
    <t>100</t>
  </si>
  <si>
    <t>101</t>
  </si>
  <si>
    <t>102</t>
  </si>
  <si>
    <t>103</t>
  </si>
  <si>
    <t>104</t>
  </si>
  <si>
    <t>3、事业离休人员人数</t>
  </si>
  <si>
    <t>105</t>
  </si>
  <si>
    <t>4、事业退休人员人数</t>
  </si>
  <si>
    <t>106</t>
  </si>
  <si>
    <t>5、教育单位房屋（面积）</t>
  </si>
  <si>
    <t>107</t>
  </si>
  <si>
    <t>6、教育单位绿化（面积）</t>
  </si>
  <si>
    <t>代扣教育局</t>
    <phoneticPr fontId="1" type="noConversion"/>
  </si>
  <si>
    <t>2021年基本支出预算表</t>
    <phoneticPr fontId="2" type="noConversion"/>
  </si>
  <si>
    <t>社区学校</t>
    <phoneticPr fontId="2" type="noConversion"/>
  </si>
  <si>
    <t>强恕学校</t>
    <phoneticPr fontId="2" type="noConversion"/>
  </si>
  <si>
    <t>实中</t>
    <phoneticPr fontId="2" type="noConversion"/>
  </si>
  <si>
    <t>实小</t>
    <phoneticPr fontId="2" type="noConversion"/>
  </si>
  <si>
    <t>文来外小</t>
    <phoneticPr fontId="2" type="noConversion"/>
  </si>
  <si>
    <t>中心幼</t>
    <phoneticPr fontId="2" type="noConversion"/>
  </si>
  <si>
    <t>元祥幼</t>
    <phoneticPr fontId="2" type="noConversion"/>
  </si>
  <si>
    <t>实幼</t>
    <phoneticPr fontId="2" type="noConversion"/>
  </si>
  <si>
    <t>启英</t>
    <phoneticPr fontId="2" type="noConversion"/>
  </si>
  <si>
    <t>富杰</t>
    <phoneticPr fontId="2" type="noConversion"/>
  </si>
  <si>
    <t>富卓</t>
    <phoneticPr fontId="2" type="noConversion"/>
  </si>
  <si>
    <t>富国</t>
    <phoneticPr fontId="2" type="noConversion"/>
  </si>
  <si>
    <t>　　　　1、残疾人就业保障金1.5%</t>
    <phoneticPr fontId="2" type="noConversion"/>
  </si>
  <si>
    <t>　　　　2、工伤保险费0.5%</t>
    <phoneticPr fontId="2" type="noConversion"/>
  </si>
  <si>
    <t>　　　　3、失业保险0.5%</t>
    <phoneticPr fontId="2" type="noConversion"/>
  </si>
  <si>
    <t xml:space="preserve">        1、医疗保险费10%</t>
    <phoneticPr fontId="2" type="noConversion"/>
  </si>
  <si>
    <r>
      <t xml:space="preserve">          (</t>
    </r>
    <r>
      <rPr>
        <sz val="9"/>
        <color indexed="8"/>
        <rFont val="宋体"/>
        <family val="3"/>
        <charset val="134"/>
      </rPr>
      <t>1</t>
    </r>
    <r>
      <rPr>
        <sz val="9"/>
        <color indexed="8"/>
        <rFont val="宋体"/>
        <family val="3"/>
        <charset val="134"/>
      </rPr>
      <t>)其他保险2%(统筹)</t>
    </r>
  </si>
  <si>
    <r>
      <t xml:space="preserve">          (</t>
    </r>
    <r>
      <rPr>
        <sz val="9"/>
        <color indexed="8"/>
        <rFont val="宋体"/>
        <family val="3"/>
        <charset val="134"/>
      </rPr>
      <t>2</t>
    </r>
    <r>
      <rPr>
        <sz val="9"/>
        <color indexed="8"/>
        <rFont val="宋体"/>
        <family val="3"/>
        <charset val="134"/>
      </rPr>
      <t>)其他保险2%(单位)</t>
    </r>
  </si>
  <si>
    <t>　　　　1、基本养老保险16%</t>
    <phoneticPr fontId="2" type="noConversion"/>
  </si>
  <si>
    <t xml:space="preserve">       10、培训费</t>
    <phoneticPr fontId="2" type="noConversion"/>
  </si>
  <si>
    <t>主款项</t>
    <phoneticPr fontId="2" type="noConversion"/>
  </si>
  <si>
    <t>生均定额5%</t>
    <phoneticPr fontId="2" type="noConversion"/>
  </si>
  <si>
    <t xml:space="preserve">
无车辆按32000元编制预算
机关局有编制的车辆，每分校增加10000元，每个分园增加5000元编制预算</t>
    <phoneticPr fontId="2" type="noConversion"/>
  </si>
  <si>
    <t>填写2020年9月在编教职工人数</t>
    <phoneticPr fontId="2" type="noConversion"/>
  </si>
  <si>
    <t>填写2020年秋季学期学生人数，以招办人数为准（待下发）</t>
    <phoneticPr fontId="2" type="noConversion"/>
  </si>
  <si>
    <t>2021年教育统筹经费第一次分配明细表</t>
    <phoneticPr fontId="1" type="noConversion"/>
  </si>
  <si>
    <t>单位：元</t>
    <phoneticPr fontId="2" type="noConversion"/>
  </si>
  <si>
    <t>序号</t>
    <phoneticPr fontId="2" type="noConversion"/>
  </si>
  <si>
    <t>项目</t>
    <phoneticPr fontId="2" type="noConversion"/>
  </si>
  <si>
    <t>一次分配合计</t>
    <phoneticPr fontId="1" type="noConversion"/>
  </si>
  <si>
    <t>实际下达乡镇（工业区）</t>
    <phoneticPr fontId="1" type="noConversion"/>
  </si>
  <si>
    <t>工资福利支出</t>
    <phoneticPr fontId="1" type="noConversion"/>
  </si>
  <si>
    <t>商品服务支出</t>
    <phoneticPr fontId="1" type="noConversion"/>
  </si>
  <si>
    <t>对个人和家庭的补助支出</t>
    <phoneticPr fontId="1" type="noConversion"/>
  </si>
  <si>
    <t>合计</t>
    <phoneticPr fontId="2" type="noConversion"/>
  </si>
  <si>
    <t>马桥镇：</t>
    <phoneticPr fontId="2" type="noConversion"/>
  </si>
  <si>
    <t>社区教育经费</t>
  </si>
  <si>
    <t>社区教育志愿者联盟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</si>
</sst>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_ "/>
    <numFmt numFmtId="177" formatCode="0.00_ "/>
    <numFmt numFmtId="178" formatCode="0.00_ ;\-0.00;;"/>
    <numFmt numFmtId="179" formatCode="0.00_);[Red]\(0.00\)"/>
    <numFmt numFmtId="180" formatCode="[$-F800]dddd\,\ mmmm\ dd\,\ yyyy"/>
  </numFmts>
  <fonts count="2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6"/>
      <name val="宋体"/>
      <family val="3"/>
      <charset val="134"/>
    </font>
    <font>
      <b/>
      <sz val="1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20"/>
      <color indexed="8"/>
      <name val="宋体"/>
      <family val="3"/>
      <charset val="134"/>
    </font>
    <font>
      <b/>
      <sz val="20"/>
      <name val="宋体"/>
      <family val="3"/>
      <charset val="134"/>
    </font>
    <font>
      <b/>
      <sz val="9"/>
      <color indexed="8"/>
      <name val="宋体"/>
      <family val="3"/>
      <charset val="134"/>
    </font>
    <font>
      <sz val="9"/>
      <color indexed="8"/>
      <name val="宋体"/>
      <family val="3"/>
      <charset val="134"/>
    </font>
    <font>
      <sz val="9"/>
      <color indexed="12"/>
      <name val="宋体"/>
      <family val="3"/>
      <charset val="134"/>
    </font>
    <font>
      <b/>
      <sz val="16"/>
      <name val="宋体"/>
      <family val="3"/>
      <charset val="134"/>
      <scheme val="major"/>
    </font>
    <font>
      <sz val="14"/>
      <name val="仿宋"/>
      <family val="3"/>
      <charset val="134"/>
    </font>
    <font>
      <sz val="12"/>
      <name val="仿宋"/>
      <family val="3"/>
      <charset val="134"/>
    </font>
    <font>
      <sz val="12"/>
      <color theme="1"/>
      <name val="仿宋"/>
      <family val="3"/>
      <charset val="134"/>
    </font>
    <font>
      <sz val="12"/>
      <color theme="1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7">
    <xf numFmtId="0" fontId="0" fillId="0" borderId="0">
      <alignment vertical="center"/>
    </xf>
    <xf numFmtId="0" fontId="4" fillId="0" borderId="0"/>
    <xf numFmtId="0" fontId="4" fillId="0" borderId="0"/>
    <xf numFmtId="43" fontId="4" fillId="0" borderId="0" applyFont="0" applyFill="0" applyBorder="0" applyAlignment="0" applyProtection="0">
      <alignment vertical="center"/>
    </xf>
    <xf numFmtId="0" fontId="5" fillId="0" borderId="0"/>
    <xf numFmtId="0" fontId="6" fillId="0" borderId="0"/>
    <xf numFmtId="0" fontId="7" fillId="0" borderId="0"/>
    <xf numFmtId="0" fontId="5" fillId="0" borderId="0"/>
    <xf numFmtId="0" fontId="8" fillId="0" borderId="0">
      <alignment vertical="center"/>
    </xf>
    <xf numFmtId="0" fontId="8" fillId="0" borderId="0"/>
    <xf numFmtId="0" fontId="3" fillId="0" borderId="0"/>
    <xf numFmtId="0" fontId="4" fillId="0" borderId="0"/>
    <xf numFmtId="0" fontId="8" fillId="0" borderId="0"/>
    <xf numFmtId="0" fontId="3" fillId="0" borderId="0"/>
    <xf numFmtId="0" fontId="8" fillId="0" borderId="0">
      <alignment vertical="center"/>
    </xf>
    <xf numFmtId="0" fontId="3" fillId="0" borderId="0"/>
    <xf numFmtId="0" fontId="7" fillId="0" borderId="0"/>
  </cellStyleXfs>
  <cellXfs count="60">
    <xf numFmtId="0" fontId="0" fillId="0" borderId="0" xfId="0">
      <alignment vertical="center"/>
    </xf>
    <xf numFmtId="0" fontId="0" fillId="0" borderId="0" xfId="0" applyAlignment="1"/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176" fontId="3" fillId="0" borderId="1" xfId="2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3" applyFont="1" applyAlignment="1"/>
    <xf numFmtId="0" fontId="11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43" fontId="11" fillId="2" borderId="1" xfId="3" applyFont="1" applyFill="1" applyBorder="1" applyAlignment="1">
      <alignment horizontal="center" vertical="center"/>
    </xf>
    <xf numFmtId="0" fontId="2" fillId="3" borderId="0" xfId="0" applyFont="1" applyFill="1" applyAlignment="1" applyProtection="1">
      <protection locked="0"/>
    </xf>
    <xf numFmtId="0" fontId="14" fillId="3" borderId="1" xfId="0" applyNumberFormat="1" applyFont="1" applyFill="1" applyBorder="1" applyAlignment="1" applyProtection="1">
      <alignment horizontal="center" vertical="center"/>
      <protection locked="0"/>
    </xf>
    <xf numFmtId="0" fontId="1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15" fillId="3" borderId="1" xfId="0" applyNumberFormat="1" applyFont="1" applyFill="1" applyBorder="1" applyAlignment="1" applyProtection="1">
      <protection locked="0"/>
    </xf>
    <xf numFmtId="49" fontId="15" fillId="3" borderId="1" xfId="0" applyNumberFormat="1" applyFont="1" applyFill="1" applyBorder="1" applyAlignment="1" applyProtection="1">
      <protection locked="0"/>
    </xf>
    <xf numFmtId="49" fontId="15" fillId="3" borderId="1" xfId="0" applyNumberFormat="1" applyFont="1" applyFill="1" applyBorder="1" applyAlignment="1" applyProtection="1">
      <alignment wrapText="1"/>
      <protection locked="0"/>
    </xf>
    <xf numFmtId="178" fontId="16" fillId="3" borderId="1" xfId="0" applyNumberFormat="1" applyFont="1" applyFill="1" applyBorder="1" applyAlignment="1" applyProtection="1"/>
    <xf numFmtId="178" fontId="2" fillId="3" borderId="0" xfId="0" applyNumberFormat="1" applyFont="1" applyFill="1" applyAlignment="1" applyProtection="1">
      <protection locked="0"/>
    </xf>
    <xf numFmtId="178" fontId="16" fillId="3" borderId="1" xfId="0" applyNumberFormat="1" applyFont="1" applyFill="1" applyBorder="1" applyAlignment="1" applyProtection="1">
      <protection locked="0"/>
    </xf>
    <xf numFmtId="49" fontId="16" fillId="3" borderId="1" xfId="0" applyNumberFormat="1" applyFont="1" applyFill="1" applyBorder="1" applyAlignment="1" applyProtection="1">
      <protection locked="0"/>
    </xf>
    <xf numFmtId="49" fontId="16" fillId="3" borderId="1" xfId="0" applyNumberFormat="1" applyFont="1" applyFill="1" applyBorder="1" applyAlignment="1" applyProtection="1">
      <alignment wrapText="1"/>
      <protection locked="0"/>
    </xf>
    <xf numFmtId="0" fontId="16" fillId="3" borderId="0" xfId="0" applyFont="1" applyFill="1" applyAlignment="1" applyProtection="1">
      <protection locked="0"/>
    </xf>
    <xf numFmtId="49" fontId="2" fillId="3" borderId="1" xfId="0" applyNumberFormat="1" applyFont="1" applyFill="1" applyBorder="1" applyAlignment="1" applyProtection="1">
      <protection locked="0"/>
    </xf>
    <xf numFmtId="49" fontId="2" fillId="3" borderId="1" xfId="0" applyNumberFormat="1" applyFont="1" applyFill="1" applyBorder="1" applyAlignment="1" applyProtection="1">
      <alignment wrapText="1"/>
      <protection locked="0"/>
    </xf>
    <xf numFmtId="178" fontId="2" fillId="3" borderId="1" xfId="0" applyNumberFormat="1" applyFont="1" applyFill="1" applyBorder="1" applyAlignment="1" applyProtection="1">
      <protection locked="0"/>
    </xf>
    <xf numFmtId="178" fontId="2" fillId="3" borderId="4" xfId="0" applyNumberFormat="1" applyFont="1" applyFill="1" applyBorder="1" applyAlignment="1" applyProtection="1">
      <protection locked="0"/>
    </xf>
    <xf numFmtId="178" fontId="2" fillId="3" borderId="1" xfId="0" applyNumberFormat="1" applyFont="1" applyFill="1" applyBorder="1" applyAlignment="1" applyProtection="1"/>
    <xf numFmtId="179" fontId="16" fillId="3" borderId="1" xfId="0" applyNumberFormat="1" applyFont="1" applyFill="1" applyBorder="1" applyAlignment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16" fillId="3" borderId="1" xfId="0" applyFont="1" applyFill="1" applyBorder="1" applyAlignment="1" applyProtection="1">
      <alignment wrapText="1"/>
      <protection locked="0"/>
    </xf>
    <xf numFmtId="179" fontId="2" fillId="3" borderId="1" xfId="0" applyNumberFormat="1" applyFont="1" applyFill="1" applyBorder="1" applyAlignment="1" applyProtection="1">
      <protection locked="0"/>
    </xf>
    <xf numFmtId="49" fontId="15" fillId="3" borderId="5" xfId="0" applyNumberFormat="1" applyFont="1" applyFill="1" applyBorder="1" applyAlignment="1" applyProtection="1">
      <alignment vertical="center"/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178" fontId="2" fillId="3" borderId="5" xfId="0" applyNumberFormat="1" applyFont="1" applyFill="1" applyBorder="1" applyAlignment="1" applyProtection="1">
      <protection locked="0"/>
    </xf>
    <xf numFmtId="49" fontId="15" fillId="3" borderId="3" xfId="0" applyNumberFormat="1" applyFont="1" applyFill="1" applyBorder="1" applyAlignment="1" applyProtection="1">
      <alignment vertical="center"/>
      <protection locked="0"/>
    </xf>
    <xf numFmtId="0" fontId="2" fillId="3" borderId="3" xfId="0" applyFont="1" applyFill="1" applyBorder="1" applyAlignment="1" applyProtection="1">
      <alignment wrapText="1"/>
      <protection locked="0"/>
    </xf>
    <xf numFmtId="178" fontId="2" fillId="3" borderId="3" xfId="0" applyNumberFormat="1" applyFont="1" applyFill="1" applyBorder="1" applyAlignment="1" applyProtection="1">
      <protection locked="0"/>
    </xf>
    <xf numFmtId="49" fontId="15" fillId="3" borderId="1" xfId="0" applyNumberFormat="1" applyFont="1" applyFill="1" applyBorder="1" applyAlignment="1" applyProtection="1">
      <alignment horizontal="left"/>
      <protection locked="0"/>
    </xf>
    <xf numFmtId="177" fontId="2" fillId="3" borderId="1" xfId="0" applyNumberFormat="1" applyFont="1" applyFill="1" applyBorder="1" applyAlignment="1" applyProtection="1">
      <protection locked="0"/>
    </xf>
    <xf numFmtId="0" fontId="2" fillId="3" borderId="0" xfId="0" applyFont="1" applyFill="1" applyAlignment="1" applyProtection="1">
      <alignment wrapText="1"/>
      <protection locked="0"/>
    </xf>
    <xf numFmtId="0" fontId="0" fillId="0" borderId="1" xfId="0" applyBorder="1" applyAlignment="1">
      <alignment vertical="center"/>
    </xf>
    <xf numFmtId="43" fontId="0" fillId="0" borderId="1" xfId="3" applyFont="1" applyBorder="1" applyAlignment="1">
      <alignment vertical="center"/>
    </xf>
    <xf numFmtId="0" fontId="0" fillId="0" borderId="0" xfId="0" applyNumberFormat="1">
      <alignment vertical="center"/>
    </xf>
    <xf numFmtId="0" fontId="18" fillId="0" borderId="0" xfId="0" applyNumberFormat="1" applyFont="1" applyBorder="1" applyAlignment="1">
      <alignment horizontal="right" vertical="center"/>
    </xf>
    <xf numFmtId="0" fontId="19" fillId="0" borderId="1" xfId="0" applyNumberFormat="1" applyFont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177" fontId="20" fillId="0" borderId="1" xfId="0" applyNumberFormat="1" applyFont="1" applyBorder="1">
      <alignment vertical="center"/>
    </xf>
    <xf numFmtId="177" fontId="21" fillId="0" borderId="1" xfId="0" applyNumberFormat="1" applyFont="1" applyBorder="1">
      <alignment vertical="center"/>
    </xf>
    <xf numFmtId="177" fontId="19" fillId="0" borderId="1" xfId="0" applyNumberFormat="1" applyFont="1" applyBorder="1">
      <alignment vertical="center"/>
    </xf>
    <xf numFmtId="0" fontId="0" fillId="0" borderId="0" xfId="0" applyNumberFormat="1" applyAlignment="1">
      <alignment horizontal="center" vertical="center"/>
    </xf>
    <xf numFmtId="0" fontId="17" fillId="0" borderId="0" xfId="0" applyNumberFormat="1" applyFont="1" applyBorder="1" applyAlignment="1">
      <alignment horizontal="center" vertical="center"/>
    </xf>
    <xf numFmtId="180" fontId="0" fillId="0" borderId="0" xfId="0" applyNumberFormat="1" applyAlignment="1">
      <alignment vertical="center"/>
    </xf>
    <xf numFmtId="0" fontId="18" fillId="0" borderId="2" xfId="0" applyNumberFormat="1" applyFont="1" applyBorder="1" applyAlignment="1">
      <alignment vertical="center"/>
    </xf>
    <xf numFmtId="180" fontId="0" fillId="0" borderId="2" xfId="0" applyNumberForma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/>
    </xf>
    <xf numFmtId="0" fontId="12" fillId="3" borderId="0" xfId="0" applyNumberFormat="1" applyFont="1" applyFill="1" applyBorder="1" applyAlignment="1" applyProtection="1">
      <alignment horizontal="center" vertical="center"/>
      <protection locked="0"/>
    </xf>
    <xf numFmtId="0" fontId="13" fillId="3" borderId="0" xfId="0" applyNumberFormat="1" applyFont="1" applyFill="1" applyBorder="1" applyAlignment="1" applyProtection="1">
      <alignment horizontal="center" vertical="center"/>
      <protection locked="0"/>
    </xf>
  </cellXfs>
  <cellStyles count="17">
    <cellStyle name="常规" xfId="0" builtinId="0"/>
    <cellStyle name="常规 10" xfId="2"/>
    <cellStyle name="常规 10 2" xfId="16"/>
    <cellStyle name="常规 100" xfId="7"/>
    <cellStyle name="常规 100 2" xfId="12"/>
    <cellStyle name="常规 101" xfId="4"/>
    <cellStyle name="常规 101 2" xfId="9"/>
    <cellStyle name="常规 102" xfId="14"/>
    <cellStyle name="常规 107" xfId="8"/>
    <cellStyle name="常规 111" xfId="1"/>
    <cellStyle name="常规 13" xfId="6"/>
    <cellStyle name="常规 13 2" xfId="11"/>
    <cellStyle name="常规 3 2" xfId="5"/>
    <cellStyle name="常规 3 2 2" xfId="10"/>
    <cellStyle name="常规 8" xfId="13"/>
    <cellStyle name="常规 8 2" xfId="15"/>
    <cellStyle name="千位分隔 20" xf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"/>
  <sheetViews>
    <sheetView tabSelected="1" workbookViewId="0">
      <selection sqref="A1:E11"/>
    </sheetView>
  </sheetViews>
  <sheetFormatPr defaultColWidth="9" defaultRowHeight="13.5" x14ac:dyDescent="0.15"/>
  <cols>
    <col min="1" max="1" width="6.625" style="44" customWidth="1"/>
    <col min="2" max="2" width="23.625" style="51" customWidth="1"/>
    <col min="3" max="4" width="18.625" style="44" customWidth="1"/>
    <col min="5" max="5" width="25.625" style="44" customWidth="1"/>
    <col min="6" max="6" width="20.5" style="44" bestFit="1" customWidth="1"/>
    <col min="7" max="7" width="18.625" style="44" hidden="1" customWidth="1"/>
    <col min="8" max="8" width="18.375" style="44" bestFit="1" customWidth="1"/>
    <col min="9" max="9" width="14.375" style="44" hidden="1" customWidth="1"/>
    <col min="10" max="10" width="14.25" style="44" hidden="1" customWidth="1"/>
    <col min="11" max="254" width="9" style="44"/>
    <col min="255" max="255" width="6.625" style="44" customWidth="1"/>
    <col min="256" max="257" width="21.625" style="44" customWidth="1"/>
    <col min="258" max="258" width="16.125" style="44" bestFit="1" customWidth="1"/>
    <col min="259" max="259" width="13.875" style="44" bestFit="1" customWidth="1"/>
    <col min="260" max="260" width="17.25" style="44" bestFit="1" customWidth="1"/>
    <col min="261" max="262" width="20.5" style="44" bestFit="1" customWidth="1"/>
    <col min="263" max="263" width="0" style="44" hidden="1" customWidth="1"/>
    <col min="264" max="264" width="18.375" style="44" bestFit="1" customWidth="1"/>
    <col min="265" max="266" width="0" style="44" hidden="1" customWidth="1"/>
    <col min="267" max="510" width="9" style="44"/>
    <col min="511" max="511" width="6.625" style="44" customWidth="1"/>
    <col min="512" max="513" width="21.625" style="44" customWidth="1"/>
    <col min="514" max="514" width="16.125" style="44" bestFit="1" customWidth="1"/>
    <col min="515" max="515" width="13.875" style="44" bestFit="1" customWidth="1"/>
    <col min="516" max="516" width="17.25" style="44" bestFit="1" customWidth="1"/>
    <col min="517" max="518" width="20.5" style="44" bestFit="1" customWidth="1"/>
    <col min="519" max="519" width="0" style="44" hidden="1" customWidth="1"/>
    <col min="520" max="520" width="18.375" style="44" bestFit="1" customWidth="1"/>
    <col min="521" max="522" width="0" style="44" hidden="1" customWidth="1"/>
    <col min="523" max="766" width="9" style="44"/>
    <col min="767" max="767" width="6.625" style="44" customWidth="1"/>
    <col min="768" max="769" width="21.625" style="44" customWidth="1"/>
    <col min="770" max="770" width="16.125" style="44" bestFit="1" customWidth="1"/>
    <col min="771" max="771" width="13.875" style="44" bestFit="1" customWidth="1"/>
    <col min="772" max="772" width="17.25" style="44" bestFit="1" customWidth="1"/>
    <col min="773" max="774" width="20.5" style="44" bestFit="1" customWidth="1"/>
    <col min="775" max="775" width="0" style="44" hidden="1" customWidth="1"/>
    <col min="776" max="776" width="18.375" style="44" bestFit="1" customWidth="1"/>
    <col min="777" max="778" width="0" style="44" hidden="1" customWidth="1"/>
    <col min="779" max="1022" width="9" style="44"/>
    <col min="1023" max="1023" width="6.625" style="44" customWidth="1"/>
    <col min="1024" max="1025" width="21.625" style="44" customWidth="1"/>
    <col min="1026" max="1026" width="16.125" style="44" bestFit="1" customWidth="1"/>
    <col min="1027" max="1027" width="13.875" style="44" bestFit="1" customWidth="1"/>
    <col min="1028" max="1028" width="17.25" style="44" bestFit="1" customWidth="1"/>
    <col min="1029" max="1030" width="20.5" style="44" bestFit="1" customWidth="1"/>
    <col min="1031" max="1031" width="0" style="44" hidden="1" customWidth="1"/>
    <col min="1032" max="1032" width="18.375" style="44" bestFit="1" customWidth="1"/>
    <col min="1033" max="1034" width="0" style="44" hidden="1" customWidth="1"/>
    <col min="1035" max="1278" width="9" style="44"/>
    <col min="1279" max="1279" width="6.625" style="44" customWidth="1"/>
    <col min="1280" max="1281" width="21.625" style="44" customWidth="1"/>
    <col min="1282" max="1282" width="16.125" style="44" bestFit="1" customWidth="1"/>
    <col min="1283" max="1283" width="13.875" style="44" bestFit="1" customWidth="1"/>
    <col min="1284" max="1284" width="17.25" style="44" bestFit="1" customWidth="1"/>
    <col min="1285" max="1286" width="20.5" style="44" bestFit="1" customWidth="1"/>
    <col min="1287" max="1287" width="0" style="44" hidden="1" customWidth="1"/>
    <col min="1288" max="1288" width="18.375" style="44" bestFit="1" customWidth="1"/>
    <col min="1289" max="1290" width="0" style="44" hidden="1" customWidth="1"/>
    <col min="1291" max="1534" width="9" style="44"/>
    <col min="1535" max="1535" width="6.625" style="44" customWidth="1"/>
    <col min="1536" max="1537" width="21.625" style="44" customWidth="1"/>
    <col min="1538" max="1538" width="16.125" style="44" bestFit="1" customWidth="1"/>
    <col min="1539" max="1539" width="13.875" style="44" bestFit="1" customWidth="1"/>
    <col min="1540" max="1540" width="17.25" style="44" bestFit="1" customWidth="1"/>
    <col min="1541" max="1542" width="20.5" style="44" bestFit="1" customWidth="1"/>
    <col min="1543" max="1543" width="0" style="44" hidden="1" customWidth="1"/>
    <col min="1544" max="1544" width="18.375" style="44" bestFit="1" customWidth="1"/>
    <col min="1545" max="1546" width="0" style="44" hidden="1" customWidth="1"/>
    <col min="1547" max="1790" width="9" style="44"/>
    <col min="1791" max="1791" width="6.625" style="44" customWidth="1"/>
    <col min="1792" max="1793" width="21.625" style="44" customWidth="1"/>
    <col min="1794" max="1794" width="16.125" style="44" bestFit="1" customWidth="1"/>
    <col min="1795" max="1795" width="13.875" style="44" bestFit="1" customWidth="1"/>
    <col min="1796" max="1796" width="17.25" style="44" bestFit="1" customWidth="1"/>
    <col min="1797" max="1798" width="20.5" style="44" bestFit="1" customWidth="1"/>
    <col min="1799" max="1799" width="0" style="44" hidden="1" customWidth="1"/>
    <col min="1800" max="1800" width="18.375" style="44" bestFit="1" customWidth="1"/>
    <col min="1801" max="1802" width="0" style="44" hidden="1" customWidth="1"/>
    <col min="1803" max="2046" width="9" style="44"/>
    <col min="2047" max="2047" width="6.625" style="44" customWidth="1"/>
    <col min="2048" max="2049" width="21.625" style="44" customWidth="1"/>
    <col min="2050" max="2050" width="16.125" style="44" bestFit="1" customWidth="1"/>
    <col min="2051" max="2051" width="13.875" style="44" bestFit="1" customWidth="1"/>
    <col min="2052" max="2052" width="17.25" style="44" bestFit="1" customWidth="1"/>
    <col min="2053" max="2054" width="20.5" style="44" bestFit="1" customWidth="1"/>
    <col min="2055" max="2055" width="0" style="44" hidden="1" customWidth="1"/>
    <col min="2056" max="2056" width="18.375" style="44" bestFit="1" customWidth="1"/>
    <col min="2057" max="2058" width="0" style="44" hidden="1" customWidth="1"/>
    <col min="2059" max="2302" width="9" style="44"/>
    <col min="2303" max="2303" width="6.625" style="44" customWidth="1"/>
    <col min="2304" max="2305" width="21.625" style="44" customWidth="1"/>
    <col min="2306" max="2306" width="16.125" style="44" bestFit="1" customWidth="1"/>
    <col min="2307" max="2307" width="13.875" style="44" bestFit="1" customWidth="1"/>
    <col min="2308" max="2308" width="17.25" style="44" bestFit="1" customWidth="1"/>
    <col min="2309" max="2310" width="20.5" style="44" bestFit="1" customWidth="1"/>
    <col min="2311" max="2311" width="0" style="44" hidden="1" customWidth="1"/>
    <col min="2312" max="2312" width="18.375" style="44" bestFit="1" customWidth="1"/>
    <col min="2313" max="2314" width="0" style="44" hidden="1" customWidth="1"/>
    <col min="2315" max="2558" width="9" style="44"/>
    <col min="2559" max="2559" width="6.625" style="44" customWidth="1"/>
    <col min="2560" max="2561" width="21.625" style="44" customWidth="1"/>
    <col min="2562" max="2562" width="16.125" style="44" bestFit="1" customWidth="1"/>
    <col min="2563" max="2563" width="13.875" style="44" bestFit="1" customWidth="1"/>
    <col min="2564" max="2564" width="17.25" style="44" bestFit="1" customWidth="1"/>
    <col min="2565" max="2566" width="20.5" style="44" bestFit="1" customWidth="1"/>
    <col min="2567" max="2567" width="0" style="44" hidden="1" customWidth="1"/>
    <col min="2568" max="2568" width="18.375" style="44" bestFit="1" customWidth="1"/>
    <col min="2569" max="2570" width="0" style="44" hidden="1" customWidth="1"/>
    <col min="2571" max="2814" width="9" style="44"/>
    <col min="2815" max="2815" width="6.625" style="44" customWidth="1"/>
    <col min="2816" max="2817" width="21.625" style="44" customWidth="1"/>
    <col min="2818" max="2818" width="16.125" style="44" bestFit="1" customWidth="1"/>
    <col min="2819" max="2819" width="13.875" style="44" bestFit="1" customWidth="1"/>
    <col min="2820" max="2820" width="17.25" style="44" bestFit="1" customWidth="1"/>
    <col min="2821" max="2822" width="20.5" style="44" bestFit="1" customWidth="1"/>
    <col min="2823" max="2823" width="0" style="44" hidden="1" customWidth="1"/>
    <col min="2824" max="2824" width="18.375" style="44" bestFit="1" customWidth="1"/>
    <col min="2825" max="2826" width="0" style="44" hidden="1" customWidth="1"/>
    <col min="2827" max="3070" width="9" style="44"/>
    <col min="3071" max="3071" width="6.625" style="44" customWidth="1"/>
    <col min="3072" max="3073" width="21.625" style="44" customWidth="1"/>
    <col min="3074" max="3074" width="16.125" style="44" bestFit="1" customWidth="1"/>
    <col min="3075" max="3075" width="13.875" style="44" bestFit="1" customWidth="1"/>
    <col min="3076" max="3076" width="17.25" style="44" bestFit="1" customWidth="1"/>
    <col min="3077" max="3078" width="20.5" style="44" bestFit="1" customWidth="1"/>
    <col min="3079" max="3079" width="0" style="44" hidden="1" customWidth="1"/>
    <col min="3080" max="3080" width="18.375" style="44" bestFit="1" customWidth="1"/>
    <col min="3081" max="3082" width="0" style="44" hidden="1" customWidth="1"/>
    <col min="3083" max="3326" width="9" style="44"/>
    <col min="3327" max="3327" width="6.625" style="44" customWidth="1"/>
    <col min="3328" max="3329" width="21.625" style="44" customWidth="1"/>
    <col min="3330" max="3330" width="16.125" style="44" bestFit="1" customWidth="1"/>
    <col min="3331" max="3331" width="13.875" style="44" bestFit="1" customWidth="1"/>
    <col min="3332" max="3332" width="17.25" style="44" bestFit="1" customWidth="1"/>
    <col min="3333" max="3334" width="20.5" style="44" bestFit="1" customWidth="1"/>
    <col min="3335" max="3335" width="0" style="44" hidden="1" customWidth="1"/>
    <col min="3336" max="3336" width="18.375" style="44" bestFit="1" customWidth="1"/>
    <col min="3337" max="3338" width="0" style="44" hidden="1" customWidth="1"/>
    <col min="3339" max="3582" width="9" style="44"/>
    <col min="3583" max="3583" width="6.625" style="44" customWidth="1"/>
    <col min="3584" max="3585" width="21.625" style="44" customWidth="1"/>
    <col min="3586" max="3586" width="16.125" style="44" bestFit="1" customWidth="1"/>
    <col min="3587" max="3587" width="13.875" style="44" bestFit="1" customWidth="1"/>
    <col min="3588" max="3588" width="17.25" style="44" bestFit="1" customWidth="1"/>
    <col min="3589" max="3590" width="20.5" style="44" bestFit="1" customWidth="1"/>
    <col min="3591" max="3591" width="0" style="44" hidden="1" customWidth="1"/>
    <col min="3592" max="3592" width="18.375" style="44" bestFit="1" customWidth="1"/>
    <col min="3593" max="3594" width="0" style="44" hidden="1" customWidth="1"/>
    <col min="3595" max="3838" width="9" style="44"/>
    <col min="3839" max="3839" width="6.625" style="44" customWidth="1"/>
    <col min="3840" max="3841" width="21.625" style="44" customWidth="1"/>
    <col min="3842" max="3842" width="16.125" style="44" bestFit="1" customWidth="1"/>
    <col min="3843" max="3843" width="13.875" style="44" bestFit="1" customWidth="1"/>
    <col min="3844" max="3844" width="17.25" style="44" bestFit="1" customWidth="1"/>
    <col min="3845" max="3846" width="20.5" style="44" bestFit="1" customWidth="1"/>
    <col min="3847" max="3847" width="0" style="44" hidden="1" customWidth="1"/>
    <col min="3848" max="3848" width="18.375" style="44" bestFit="1" customWidth="1"/>
    <col min="3849" max="3850" width="0" style="44" hidden="1" customWidth="1"/>
    <col min="3851" max="4094" width="9" style="44"/>
    <col min="4095" max="4095" width="6.625" style="44" customWidth="1"/>
    <col min="4096" max="4097" width="21.625" style="44" customWidth="1"/>
    <col min="4098" max="4098" width="16.125" style="44" bestFit="1" customWidth="1"/>
    <col min="4099" max="4099" width="13.875" style="44" bestFit="1" customWidth="1"/>
    <col min="4100" max="4100" width="17.25" style="44" bestFit="1" customWidth="1"/>
    <col min="4101" max="4102" width="20.5" style="44" bestFit="1" customWidth="1"/>
    <col min="4103" max="4103" width="0" style="44" hidden="1" customWidth="1"/>
    <col min="4104" max="4104" width="18.375" style="44" bestFit="1" customWidth="1"/>
    <col min="4105" max="4106" width="0" style="44" hidden="1" customWidth="1"/>
    <col min="4107" max="4350" width="9" style="44"/>
    <col min="4351" max="4351" width="6.625" style="44" customWidth="1"/>
    <col min="4352" max="4353" width="21.625" style="44" customWidth="1"/>
    <col min="4354" max="4354" width="16.125" style="44" bestFit="1" customWidth="1"/>
    <col min="4355" max="4355" width="13.875" style="44" bestFit="1" customWidth="1"/>
    <col min="4356" max="4356" width="17.25" style="44" bestFit="1" customWidth="1"/>
    <col min="4357" max="4358" width="20.5" style="44" bestFit="1" customWidth="1"/>
    <col min="4359" max="4359" width="0" style="44" hidden="1" customWidth="1"/>
    <col min="4360" max="4360" width="18.375" style="44" bestFit="1" customWidth="1"/>
    <col min="4361" max="4362" width="0" style="44" hidden="1" customWidth="1"/>
    <col min="4363" max="4606" width="9" style="44"/>
    <col min="4607" max="4607" width="6.625" style="44" customWidth="1"/>
    <col min="4608" max="4609" width="21.625" style="44" customWidth="1"/>
    <col min="4610" max="4610" width="16.125" style="44" bestFit="1" customWidth="1"/>
    <col min="4611" max="4611" width="13.875" style="44" bestFit="1" customWidth="1"/>
    <col min="4612" max="4612" width="17.25" style="44" bestFit="1" customWidth="1"/>
    <col min="4613" max="4614" width="20.5" style="44" bestFit="1" customWidth="1"/>
    <col min="4615" max="4615" width="0" style="44" hidden="1" customWidth="1"/>
    <col min="4616" max="4616" width="18.375" style="44" bestFit="1" customWidth="1"/>
    <col min="4617" max="4618" width="0" style="44" hidden="1" customWidth="1"/>
    <col min="4619" max="4862" width="9" style="44"/>
    <col min="4863" max="4863" width="6.625" style="44" customWidth="1"/>
    <col min="4864" max="4865" width="21.625" style="44" customWidth="1"/>
    <col min="4866" max="4866" width="16.125" style="44" bestFit="1" customWidth="1"/>
    <col min="4867" max="4867" width="13.875" style="44" bestFit="1" customWidth="1"/>
    <col min="4868" max="4868" width="17.25" style="44" bestFit="1" customWidth="1"/>
    <col min="4869" max="4870" width="20.5" style="44" bestFit="1" customWidth="1"/>
    <col min="4871" max="4871" width="0" style="44" hidden="1" customWidth="1"/>
    <col min="4872" max="4872" width="18.375" style="44" bestFit="1" customWidth="1"/>
    <col min="4873" max="4874" width="0" style="44" hidden="1" customWidth="1"/>
    <col min="4875" max="5118" width="9" style="44"/>
    <col min="5119" max="5119" width="6.625" style="44" customWidth="1"/>
    <col min="5120" max="5121" width="21.625" style="44" customWidth="1"/>
    <col min="5122" max="5122" width="16.125" style="44" bestFit="1" customWidth="1"/>
    <col min="5123" max="5123" width="13.875" style="44" bestFit="1" customWidth="1"/>
    <col min="5124" max="5124" width="17.25" style="44" bestFit="1" customWidth="1"/>
    <col min="5125" max="5126" width="20.5" style="44" bestFit="1" customWidth="1"/>
    <col min="5127" max="5127" width="0" style="44" hidden="1" customWidth="1"/>
    <col min="5128" max="5128" width="18.375" style="44" bestFit="1" customWidth="1"/>
    <col min="5129" max="5130" width="0" style="44" hidden="1" customWidth="1"/>
    <col min="5131" max="5374" width="9" style="44"/>
    <col min="5375" max="5375" width="6.625" style="44" customWidth="1"/>
    <col min="5376" max="5377" width="21.625" style="44" customWidth="1"/>
    <col min="5378" max="5378" width="16.125" style="44" bestFit="1" customWidth="1"/>
    <col min="5379" max="5379" width="13.875" style="44" bestFit="1" customWidth="1"/>
    <col min="5380" max="5380" width="17.25" style="44" bestFit="1" customWidth="1"/>
    <col min="5381" max="5382" width="20.5" style="44" bestFit="1" customWidth="1"/>
    <col min="5383" max="5383" width="0" style="44" hidden="1" customWidth="1"/>
    <col min="5384" max="5384" width="18.375" style="44" bestFit="1" customWidth="1"/>
    <col min="5385" max="5386" width="0" style="44" hidden="1" customWidth="1"/>
    <col min="5387" max="5630" width="9" style="44"/>
    <col min="5631" max="5631" width="6.625" style="44" customWidth="1"/>
    <col min="5632" max="5633" width="21.625" style="44" customWidth="1"/>
    <col min="5634" max="5634" width="16.125" style="44" bestFit="1" customWidth="1"/>
    <col min="5635" max="5635" width="13.875" style="44" bestFit="1" customWidth="1"/>
    <col min="5636" max="5636" width="17.25" style="44" bestFit="1" customWidth="1"/>
    <col min="5637" max="5638" width="20.5" style="44" bestFit="1" customWidth="1"/>
    <col min="5639" max="5639" width="0" style="44" hidden="1" customWidth="1"/>
    <col min="5640" max="5640" width="18.375" style="44" bestFit="1" customWidth="1"/>
    <col min="5641" max="5642" width="0" style="44" hidden="1" customWidth="1"/>
    <col min="5643" max="5886" width="9" style="44"/>
    <col min="5887" max="5887" width="6.625" style="44" customWidth="1"/>
    <col min="5888" max="5889" width="21.625" style="44" customWidth="1"/>
    <col min="5890" max="5890" width="16.125" style="44" bestFit="1" customWidth="1"/>
    <col min="5891" max="5891" width="13.875" style="44" bestFit="1" customWidth="1"/>
    <col min="5892" max="5892" width="17.25" style="44" bestFit="1" customWidth="1"/>
    <col min="5893" max="5894" width="20.5" style="44" bestFit="1" customWidth="1"/>
    <col min="5895" max="5895" width="0" style="44" hidden="1" customWidth="1"/>
    <col min="5896" max="5896" width="18.375" style="44" bestFit="1" customWidth="1"/>
    <col min="5897" max="5898" width="0" style="44" hidden="1" customWidth="1"/>
    <col min="5899" max="6142" width="9" style="44"/>
    <col min="6143" max="6143" width="6.625" style="44" customWidth="1"/>
    <col min="6144" max="6145" width="21.625" style="44" customWidth="1"/>
    <col min="6146" max="6146" width="16.125" style="44" bestFit="1" customWidth="1"/>
    <col min="6147" max="6147" width="13.875" style="44" bestFit="1" customWidth="1"/>
    <col min="6148" max="6148" width="17.25" style="44" bestFit="1" customWidth="1"/>
    <col min="6149" max="6150" width="20.5" style="44" bestFit="1" customWidth="1"/>
    <col min="6151" max="6151" width="0" style="44" hidden="1" customWidth="1"/>
    <col min="6152" max="6152" width="18.375" style="44" bestFit="1" customWidth="1"/>
    <col min="6153" max="6154" width="0" style="44" hidden="1" customWidth="1"/>
    <col min="6155" max="6398" width="9" style="44"/>
    <col min="6399" max="6399" width="6.625" style="44" customWidth="1"/>
    <col min="6400" max="6401" width="21.625" style="44" customWidth="1"/>
    <col min="6402" max="6402" width="16.125" style="44" bestFit="1" customWidth="1"/>
    <col min="6403" max="6403" width="13.875" style="44" bestFit="1" customWidth="1"/>
    <col min="6404" max="6404" width="17.25" style="44" bestFit="1" customWidth="1"/>
    <col min="6405" max="6406" width="20.5" style="44" bestFit="1" customWidth="1"/>
    <col min="6407" max="6407" width="0" style="44" hidden="1" customWidth="1"/>
    <col min="6408" max="6408" width="18.375" style="44" bestFit="1" customWidth="1"/>
    <col min="6409" max="6410" width="0" style="44" hidden="1" customWidth="1"/>
    <col min="6411" max="6654" width="9" style="44"/>
    <col min="6655" max="6655" width="6.625" style="44" customWidth="1"/>
    <col min="6656" max="6657" width="21.625" style="44" customWidth="1"/>
    <col min="6658" max="6658" width="16.125" style="44" bestFit="1" customWidth="1"/>
    <col min="6659" max="6659" width="13.875" style="44" bestFit="1" customWidth="1"/>
    <col min="6660" max="6660" width="17.25" style="44" bestFit="1" customWidth="1"/>
    <col min="6661" max="6662" width="20.5" style="44" bestFit="1" customWidth="1"/>
    <col min="6663" max="6663" width="0" style="44" hidden="1" customWidth="1"/>
    <col min="6664" max="6664" width="18.375" style="44" bestFit="1" customWidth="1"/>
    <col min="6665" max="6666" width="0" style="44" hidden="1" customWidth="1"/>
    <col min="6667" max="6910" width="9" style="44"/>
    <col min="6911" max="6911" width="6.625" style="44" customWidth="1"/>
    <col min="6912" max="6913" width="21.625" style="44" customWidth="1"/>
    <col min="6914" max="6914" width="16.125" style="44" bestFit="1" customWidth="1"/>
    <col min="6915" max="6915" width="13.875" style="44" bestFit="1" customWidth="1"/>
    <col min="6916" max="6916" width="17.25" style="44" bestFit="1" customWidth="1"/>
    <col min="6917" max="6918" width="20.5" style="44" bestFit="1" customWidth="1"/>
    <col min="6919" max="6919" width="0" style="44" hidden="1" customWidth="1"/>
    <col min="6920" max="6920" width="18.375" style="44" bestFit="1" customWidth="1"/>
    <col min="6921" max="6922" width="0" style="44" hidden="1" customWidth="1"/>
    <col min="6923" max="7166" width="9" style="44"/>
    <col min="7167" max="7167" width="6.625" style="44" customWidth="1"/>
    <col min="7168" max="7169" width="21.625" style="44" customWidth="1"/>
    <col min="7170" max="7170" width="16.125" style="44" bestFit="1" customWidth="1"/>
    <col min="7171" max="7171" width="13.875" style="44" bestFit="1" customWidth="1"/>
    <col min="7172" max="7172" width="17.25" style="44" bestFit="1" customWidth="1"/>
    <col min="7173" max="7174" width="20.5" style="44" bestFit="1" customWidth="1"/>
    <col min="7175" max="7175" width="0" style="44" hidden="1" customWidth="1"/>
    <col min="7176" max="7176" width="18.375" style="44" bestFit="1" customWidth="1"/>
    <col min="7177" max="7178" width="0" style="44" hidden="1" customWidth="1"/>
    <col min="7179" max="7422" width="9" style="44"/>
    <col min="7423" max="7423" width="6.625" style="44" customWidth="1"/>
    <col min="7424" max="7425" width="21.625" style="44" customWidth="1"/>
    <col min="7426" max="7426" width="16.125" style="44" bestFit="1" customWidth="1"/>
    <col min="7427" max="7427" width="13.875" style="44" bestFit="1" customWidth="1"/>
    <col min="7428" max="7428" width="17.25" style="44" bestFit="1" customWidth="1"/>
    <col min="7429" max="7430" width="20.5" style="44" bestFit="1" customWidth="1"/>
    <col min="7431" max="7431" width="0" style="44" hidden="1" customWidth="1"/>
    <col min="7432" max="7432" width="18.375" style="44" bestFit="1" customWidth="1"/>
    <col min="7433" max="7434" width="0" style="44" hidden="1" customWidth="1"/>
    <col min="7435" max="7678" width="9" style="44"/>
    <col min="7679" max="7679" width="6.625" style="44" customWidth="1"/>
    <col min="7680" max="7681" width="21.625" style="44" customWidth="1"/>
    <col min="7682" max="7682" width="16.125" style="44" bestFit="1" customWidth="1"/>
    <col min="7683" max="7683" width="13.875" style="44" bestFit="1" customWidth="1"/>
    <col min="7684" max="7684" width="17.25" style="44" bestFit="1" customWidth="1"/>
    <col min="7685" max="7686" width="20.5" style="44" bestFit="1" customWidth="1"/>
    <col min="7687" max="7687" width="0" style="44" hidden="1" customWidth="1"/>
    <col min="7688" max="7688" width="18.375" style="44" bestFit="1" customWidth="1"/>
    <col min="7689" max="7690" width="0" style="44" hidden="1" customWidth="1"/>
    <col min="7691" max="7934" width="9" style="44"/>
    <col min="7935" max="7935" width="6.625" style="44" customWidth="1"/>
    <col min="7936" max="7937" width="21.625" style="44" customWidth="1"/>
    <col min="7938" max="7938" width="16.125" style="44" bestFit="1" customWidth="1"/>
    <col min="7939" max="7939" width="13.875" style="44" bestFit="1" customWidth="1"/>
    <col min="7940" max="7940" width="17.25" style="44" bestFit="1" customWidth="1"/>
    <col min="7941" max="7942" width="20.5" style="44" bestFit="1" customWidth="1"/>
    <col min="7943" max="7943" width="0" style="44" hidden="1" customWidth="1"/>
    <col min="7944" max="7944" width="18.375" style="44" bestFit="1" customWidth="1"/>
    <col min="7945" max="7946" width="0" style="44" hidden="1" customWidth="1"/>
    <col min="7947" max="8190" width="9" style="44"/>
    <col min="8191" max="8191" width="6.625" style="44" customWidth="1"/>
    <col min="8192" max="8193" width="21.625" style="44" customWidth="1"/>
    <col min="8194" max="8194" width="16.125" style="44" bestFit="1" customWidth="1"/>
    <col min="8195" max="8195" width="13.875" style="44" bestFit="1" customWidth="1"/>
    <col min="8196" max="8196" width="17.25" style="44" bestFit="1" customWidth="1"/>
    <col min="8197" max="8198" width="20.5" style="44" bestFit="1" customWidth="1"/>
    <col min="8199" max="8199" width="0" style="44" hidden="1" customWidth="1"/>
    <col min="8200" max="8200" width="18.375" style="44" bestFit="1" customWidth="1"/>
    <col min="8201" max="8202" width="0" style="44" hidden="1" customWidth="1"/>
    <col min="8203" max="8446" width="9" style="44"/>
    <col min="8447" max="8447" width="6.625" style="44" customWidth="1"/>
    <col min="8448" max="8449" width="21.625" style="44" customWidth="1"/>
    <col min="8450" max="8450" width="16.125" style="44" bestFit="1" customWidth="1"/>
    <col min="8451" max="8451" width="13.875" style="44" bestFit="1" customWidth="1"/>
    <col min="8452" max="8452" width="17.25" style="44" bestFit="1" customWidth="1"/>
    <col min="8453" max="8454" width="20.5" style="44" bestFit="1" customWidth="1"/>
    <col min="8455" max="8455" width="0" style="44" hidden="1" customWidth="1"/>
    <col min="8456" max="8456" width="18.375" style="44" bestFit="1" customWidth="1"/>
    <col min="8457" max="8458" width="0" style="44" hidden="1" customWidth="1"/>
    <col min="8459" max="8702" width="9" style="44"/>
    <col min="8703" max="8703" width="6.625" style="44" customWidth="1"/>
    <col min="8704" max="8705" width="21.625" style="44" customWidth="1"/>
    <col min="8706" max="8706" width="16.125" style="44" bestFit="1" customWidth="1"/>
    <col min="8707" max="8707" width="13.875" style="44" bestFit="1" customWidth="1"/>
    <col min="8708" max="8708" width="17.25" style="44" bestFit="1" customWidth="1"/>
    <col min="8709" max="8710" width="20.5" style="44" bestFit="1" customWidth="1"/>
    <col min="8711" max="8711" width="0" style="44" hidden="1" customWidth="1"/>
    <col min="8712" max="8712" width="18.375" style="44" bestFit="1" customWidth="1"/>
    <col min="8713" max="8714" width="0" style="44" hidden="1" customWidth="1"/>
    <col min="8715" max="8958" width="9" style="44"/>
    <col min="8959" max="8959" width="6.625" style="44" customWidth="1"/>
    <col min="8960" max="8961" width="21.625" style="44" customWidth="1"/>
    <col min="8962" max="8962" width="16.125" style="44" bestFit="1" customWidth="1"/>
    <col min="8963" max="8963" width="13.875" style="44" bestFit="1" customWidth="1"/>
    <col min="8964" max="8964" width="17.25" style="44" bestFit="1" customWidth="1"/>
    <col min="8965" max="8966" width="20.5" style="44" bestFit="1" customWidth="1"/>
    <col min="8967" max="8967" width="0" style="44" hidden="1" customWidth="1"/>
    <col min="8968" max="8968" width="18.375" style="44" bestFit="1" customWidth="1"/>
    <col min="8969" max="8970" width="0" style="44" hidden="1" customWidth="1"/>
    <col min="8971" max="9214" width="9" style="44"/>
    <col min="9215" max="9215" width="6.625" style="44" customWidth="1"/>
    <col min="9216" max="9217" width="21.625" style="44" customWidth="1"/>
    <col min="9218" max="9218" width="16.125" style="44" bestFit="1" customWidth="1"/>
    <col min="9219" max="9219" width="13.875" style="44" bestFit="1" customWidth="1"/>
    <col min="9220" max="9220" width="17.25" style="44" bestFit="1" customWidth="1"/>
    <col min="9221" max="9222" width="20.5" style="44" bestFit="1" customWidth="1"/>
    <col min="9223" max="9223" width="0" style="44" hidden="1" customWidth="1"/>
    <col min="9224" max="9224" width="18.375" style="44" bestFit="1" customWidth="1"/>
    <col min="9225" max="9226" width="0" style="44" hidden="1" customWidth="1"/>
    <col min="9227" max="9470" width="9" style="44"/>
    <col min="9471" max="9471" width="6.625" style="44" customWidth="1"/>
    <col min="9472" max="9473" width="21.625" style="44" customWidth="1"/>
    <col min="9474" max="9474" width="16.125" style="44" bestFit="1" customWidth="1"/>
    <col min="9475" max="9475" width="13.875" style="44" bestFit="1" customWidth="1"/>
    <col min="9476" max="9476" width="17.25" style="44" bestFit="1" customWidth="1"/>
    <col min="9477" max="9478" width="20.5" style="44" bestFit="1" customWidth="1"/>
    <col min="9479" max="9479" width="0" style="44" hidden="1" customWidth="1"/>
    <col min="9480" max="9480" width="18.375" style="44" bestFit="1" customWidth="1"/>
    <col min="9481" max="9482" width="0" style="44" hidden="1" customWidth="1"/>
    <col min="9483" max="9726" width="9" style="44"/>
    <col min="9727" max="9727" width="6.625" style="44" customWidth="1"/>
    <col min="9728" max="9729" width="21.625" style="44" customWidth="1"/>
    <col min="9730" max="9730" width="16.125" style="44" bestFit="1" customWidth="1"/>
    <col min="9731" max="9731" width="13.875" style="44" bestFit="1" customWidth="1"/>
    <col min="9732" max="9732" width="17.25" style="44" bestFit="1" customWidth="1"/>
    <col min="9733" max="9734" width="20.5" style="44" bestFit="1" customWidth="1"/>
    <col min="9735" max="9735" width="0" style="44" hidden="1" customWidth="1"/>
    <col min="9736" max="9736" width="18.375" style="44" bestFit="1" customWidth="1"/>
    <col min="9737" max="9738" width="0" style="44" hidden="1" customWidth="1"/>
    <col min="9739" max="9982" width="9" style="44"/>
    <col min="9983" max="9983" width="6.625" style="44" customWidth="1"/>
    <col min="9984" max="9985" width="21.625" style="44" customWidth="1"/>
    <col min="9986" max="9986" width="16.125" style="44" bestFit="1" customWidth="1"/>
    <col min="9987" max="9987" width="13.875" style="44" bestFit="1" customWidth="1"/>
    <col min="9988" max="9988" width="17.25" style="44" bestFit="1" customWidth="1"/>
    <col min="9989" max="9990" width="20.5" style="44" bestFit="1" customWidth="1"/>
    <col min="9991" max="9991" width="0" style="44" hidden="1" customWidth="1"/>
    <col min="9992" max="9992" width="18.375" style="44" bestFit="1" customWidth="1"/>
    <col min="9993" max="9994" width="0" style="44" hidden="1" customWidth="1"/>
    <col min="9995" max="10238" width="9" style="44"/>
    <col min="10239" max="10239" width="6.625" style="44" customWidth="1"/>
    <col min="10240" max="10241" width="21.625" style="44" customWidth="1"/>
    <col min="10242" max="10242" width="16.125" style="44" bestFit="1" customWidth="1"/>
    <col min="10243" max="10243" width="13.875" style="44" bestFit="1" customWidth="1"/>
    <col min="10244" max="10244" width="17.25" style="44" bestFit="1" customWidth="1"/>
    <col min="10245" max="10246" width="20.5" style="44" bestFit="1" customWidth="1"/>
    <col min="10247" max="10247" width="0" style="44" hidden="1" customWidth="1"/>
    <col min="10248" max="10248" width="18.375" style="44" bestFit="1" customWidth="1"/>
    <col min="10249" max="10250" width="0" style="44" hidden="1" customWidth="1"/>
    <col min="10251" max="10494" width="9" style="44"/>
    <col min="10495" max="10495" width="6.625" style="44" customWidth="1"/>
    <col min="10496" max="10497" width="21.625" style="44" customWidth="1"/>
    <col min="10498" max="10498" width="16.125" style="44" bestFit="1" customWidth="1"/>
    <col min="10499" max="10499" width="13.875" style="44" bestFit="1" customWidth="1"/>
    <col min="10500" max="10500" width="17.25" style="44" bestFit="1" customWidth="1"/>
    <col min="10501" max="10502" width="20.5" style="44" bestFit="1" customWidth="1"/>
    <col min="10503" max="10503" width="0" style="44" hidden="1" customWidth="1"/>
    <col min="10504" max="10504" width="18.375" style="44" bestFit="1" customWidth="1"/>
    <col min="10505" max="10506" width="0" style="44" hidden="1" customWidth="1"/>
    <col min="10507" max="10750" width="9" style="44"/>
    <col min="10751" max="10751" width="6.625" style="44" customWidth="1"/>
    <col min="10752" max="10753" width="21.625" style="44" customWidth="1"/>
    <col min="10754" max="10754" width="16.125" style="44" bestFit="1" customWidth="1"/>
    <col min="10755" max="10755" width="13.875" style="44" bestFit="1" customWidth="1"/>
    <col min="10756" max="10756" width="17.25" style="44" bestFit="1" customWidth="1"/>
    <col min="10757" max="10758" width="20.5" style="44" bestFit="1" customWidth="1"/>
    <col min="10759" max="10759" width="0" style="44" hidden="1" customWidth="1"/>
    <col min="10760" max="10760" width="18.375" style="44" bestFit="1" customWidth="1"/>
    <col min="10761" max="10762" width="0" style="44" hidden="1" customWidth="1"/>
    <col min="10763" max="11006" width="9" style="44"/>
    <col min="11007" max="11007" width="6.625" style="44" customWidth="1"/>
    <col min="11008" max="11009" width="21.625" style="44" customWidth="1"/>
    <col min="11010" max="11010" width="16.125" style="44" bestFit="1" customWidth="1"/>
    <col min="11011" max="11011" width="13.875" style="44" bestFit="1" customWidth="1"/>
    <col min="11012" max="11012" width="17.25" style="44" bestFit="1" customWidth="1"/>
    <col min="11013" max="11014" width="20.5" style="44" bestFit="1" customWidth="1"/>
    <col min="11015" max="11015" width="0" style="44" hidden="1" customWidth="1"/>
    <col min="11016" max="11016" width="18.375" style="44" bestFit="1" customWidth="1"/>
    <col min="11017" max="11018" width="0" style="44" hidden="1" customWidth="1"/>
    <col min="11019" max="11262" width="9" style="44"/>
    <col min="11263" max="11263" width="6.625" style="44" customWidth="1"/>
    <col min="11264" max="11265" width="21.625" style="44" customWidth="1"/>
    <col min="11266" max="11266" width="16.125" style="44" bestFit="1" customWidth="1"/>
    <col min="11267" max="11267" width="13.875" style="44" bestFit="1" customWidth="1"/>
    <col min="11268" max="11268" width="17.25" style="44" bestFit="1" customWidth="1"/>
    <col min="11269" max="11270" width="20.5" style="44" bestFit="1" customWidth="1"/>
    <col min="11271" max="11271" width="0" style="44" hidden="1" customWidth="1"/>
    <col min="11272" max="11272" width="18.375" style="44" bestFit="1" customWidth="1"/>
    <col min="11273" max="11274" width="0" style="44" hidden="1" customWidth="1"/>
    <col min="11275" max="11518" width="9" style="44"/>
    <col min="11519" max="11519" width="6.625" style="44" customWidth="1"/>
    <col min="11520" max="11521" width="21.625" style="44" customWidth="1"/>
    <col min="11522" max="11522" width="16.125" style="44" bestFit="1" customWidth="1"/>
    <col min="11523" max="11523" width="13.875" style="44" bestFit="1" customWidth="1"/>
    <col min="11524" max="11524" width="17.25" style="44" bestFit="1" customWidth="1"/>
    <col min="11525" max="11526" width="20.5" style="44" bestFit="1" customWidth="1"/>
    <col min="11527" max="11527" width="0" style="44" hidden="1" customWidth="1"/>
    <col min="11528" max="11528" width="18.375" style="44" bestFit="1" customWidth="1"/>
    <col min="11529" max="11530" width="0" style="44" hidden="1" customWidth="1"/>
    <col min="11531" max="11774" width="9" style="44"/>
    <col min="11775" max="11775" width="6.625" style="44" customWidth="1"/>
    <col min="11776" max="11777" width="21.625" style="44" customWidth="1"/>
    <col min="11778" max="11778" width="16.125" style="44" bestFit="1" customWidth="1"/>
    <col min="11779" max="11779" width="13.875" style="44" bestFit="1" customWidth="1"/>
    <col min="11780" max="11780" width="17.25" style="44" bestFit="1" customWidth="1"/>
    <col min="11781" max="11782" width="20.5" style="44" bestFit="1" customWidth="1"/>
    <col min="11783" max="11783" width="0" style="44" hidden="1" customWidth="1"/>
    <col min="11784" max="11784" width="18.375" style="44" bestFit="1" customWidth="1"/>
    <col min="11785" max="11786" width="0" style="44" hidden="1" customWidth="1"/>
    <col min="11787" max="12030" width="9" style="44"/>
    <col min="12031" max="12031" width="6.625" style="44" customWidth="1"/>
    <col min="12032" max="12033" width="21.625" style="44" customWidth="1"/>
    <col min="12034" max="12034" width="16.125" style="44" bestFit="1" customWidth="1"/>
    <col min="12035" max="12035" width="13.875" style="44" bestFit="1" customWidth="1"/>
    <col min="12036" max="12036" width="17.25" style="44" bestFit="1" customWidth="1"/>
    <col min="12037" max="12038" width="20.5" style="44" bestFit="1" customWidth="1"/>
    <col min="12039" max="12039" width="0" style="44" hidden="1" customWidth="1"/>
    <col min="12040" max="12040" width="18.375" style="44" bestFit="1" customWidth="1"/>
    <col min="12041" max="12042" width="0" style="44" hidden="1" customWidth="1"/>
    <col min="12043" max="12286" width="9" style="44"/>
    <col min="12287" max="12287" width="6.625" style="44" customWidth="1"/>
    <col min="12288" max="12289" width="21.625" style="44" customWidth="1"/>
    <col min="12290" max="12290" width="16.125" style="44" bestFit="1" customWidth="1"/>
    <col min="12291" max="12291" width="13.875" style="44" bestFit="1" customWidth="1"/>
    <col min="12292" max="12292" width="17.25" style="44" bestFit="1" customWidth="1"/>
    <col min="12293" max="12294" width="20.5" style="44" bestFit="1" customWidth="1"/>
    <col min="12295" max="12295" width="0" style="44" hidden="1" customWidth="1"/>
    <col min="12296" max="12296" width="18.375" style="44" bestFit="1" customWidth="1"/>
    <col min="12297" max="12298" width="0" style="44" hidden="1" customWidth="1"/>
    <col min="12299" max="12542" width="9" style="44"/>
    <col min="12543" max="12543" width="6.625" style="44" customWidth="1"/>
    <col min="12544" max="12545" width="21.625" style="44" customWidth="1"/>
    <col min="12546" max="12546" width="16.125" style="44" bestFit="1" customWidth="1"/>
    <col min="12547" max="12547" width="13.875" style="44" bestFit="1" customWidth="1"/>
    <col min="12548" max="12548" width="17.25" style="44" bestFit="1" customWidth="1"/>
    <col min="12549" max="12550" width="20.5" style="44" bestFit="1" customWidth="1"/>
    <col min="12551" max="12551" width="0" style="44" hidden="1" customWidth="1"/>
    <col min="12552" max="12552" width="18.375" style="44" bestFit="1" customWidth="1"/>
    <col min="12553" max="12554" width="0" style="44" hidden="1" customWidth="1"/>
    <col min="12555" max="12798" width="9" style="44"/>
    <col min="12799" max="12799" width="6.625" style="44" customWidth="1"/>
    <col min="12800" max="12801" width="21.625" style="44" customWidth="1"/>
    <col min="12802" max="12802" width="16.125" style="44" bestFit="1" customWidth="1"/>
    <col min="12803" max="12803" width="13.875" style="44" bestFit="1" customWidth="1"/>
    <col min="12804" max="12804" width="17.25" style="44" bestFit="1" customWidth="1"/>
    <col min="12805" max="12806" width="20.5" style="44" bestFit="1" customWidth="1"/>
    <col min="12807" max="12807" width="0" style="44" hidden="1" customWidth="1"/>
    <col min="12808" max="12808" width="18.375" style="44" bestFit="1" customWidth="1"/>
    <col min="12809" max="12810" width="0" style="44" hidden="1" customWidth="1"/>
    <col min="12811" max="13054" width="9" style="44"/>
    <col min="13055" max="13055" width="6.625" style="44" customWidth="1"/>
    <col min="13056" max="13057" width="21.625" style="44" customWidth="1"/>
    <col min="13058" max="13058" width="16.125" style="44" bestFit="1" customWidth="1"/>
    <col min="13059" max="13059" width="13.875" style="44" bestFit="1" customWidth="1"/>
    <col min="13060" max="13060" width="17.25" style="44" bestFit="1" customWidth="1"/>
    <col min="13061" max="13062" width="20.5" style="44" bestFit="1" customWidth="1"/>
    <col min="13063" max="13063" width="0" style="44" hidden="1" customWidth="1"/>
    <col min="13064" max="13064" width="18.375" style="44" bestFit="1" customWidth="1"/>
    <col min="13065" max="13066" width="0" style="44" hidden="1" customWidth="1"/>
    <col min="13067" max="13310" width="9" style="44"/>
    <col min="13311" max="13311" width="6.625" style="44" customWidth="1"/>
    <col min="13312" max="13313" width="21.625" style="44" customWidth="1"/>
    <col min="13314" max="13314" width="16.125" style="44" bestFit="1" customWidth="1"/>
    <col min="13315" max="13315" width="13.875" style="44" bestFit="1" customWidth="1"/>
    <col min="13316" max="13316" width="17.25" style="44" bestFit="1" customWidth="1"/>
    <col min="13317" max="13318" width="20.5" style="44" bestFit="1" customWidth="1"/>
    <col min="13319" max="13319" width="0" style="44" hidden="1" customWidth="1"/>
    <col min="13320" max="13320" width="18.375" style="44" bestFit="1" customWidth="1"/>
    <col min="13321" max="13322" width="0" style="44" hidden="1" customWidth="1"/>
    <col min="13323" max="13566" width="9" style="44"/>
    <col min="13567" max="13567" width="6.625" style="44" customWidth="1"/>
    <col min="13568" max="13569" width="21.625" style="44" customWidth="1"/>
    <col min="13570" max="13570" width="16.125" style="44" bestFit="1" customWidth="1"/>
    <col min="13571" max="13571" width="13.875" style="44" bestFit="1" customWidth="1"/>
    <col min="13572" max="13572" width="17.25" style="44" bestFit="1" customWidth="1"/>
    <col min="13573" max="13574" width="20.5" style="44" bestFit="1" customWidth="1"/>
    <col min="13575" max="13575" width="0" style="44" hidden="1" customWidth="1"/>
    <col min="13576" max="13576" width="18.375" style="44" bestFit="1" customWidth="1"/>
    <col min="13577" max="13578" width="0" style="44" hidden="1" customWidth="1"/>
    <col min="13579" max="13822" width="9" style="44"/>
    <col min="13823" max="13823" width="6.625" style="44" customWidth="1"/>
    <col min="13824" max="13825" width="21.625" style="44" customWidth="1"/>
    <col min="13826" max="13826" width="16.125" style="44" bestFit="1" customWidth="1"/>
    <col min="13827" max="13827" width="13.875" style="44" bestFit="1" customWidth="1"/>
    <col min="13828" max="13828" width="17.25" style="44" bestFit="1" customWidth="1"/>
    <col min="13829" max="13830" width="20.5" style="44" bestFit="1" customWidth="1"/>
    <col min="13831" max="13831" width="0" style="44" hidden="1" customWidth="1"/>
    <col min="13832" max="13832" width="18.375" style="44" bestFit="1" customWidth="1"/>
    <col min="13833" max="13834" width="0" style="44" hidden="1" customWidth="1"/>
    <col min="13835" max="14078" width="9" style="44"/>
    <col min="14079" max="14079" width="6.625" style="44" customWidth="1"/>
    <col min="14080" max="14081" width="21.625" style="44" customWidth="1"/>
    <col min="14082" max="14082" width="16.125" style="44" bestFit="1" customWidth="1"/>
    <col min="14083" max="14083" width="13.875" style="44" bestFit="1" customWidth="1"/>
    <col min="14084" max="14084" width="17.25" style="44" bestFit="1" customWidth="1"/>
    <col min="14085" max="14086" width="20.5" style="44" bestFit="1" customWidth="1"/>
    <col min="14087" max="14087" width="0" style="44" hidden="1" customWidth="1"/>
    <col min="14088" max="14088" width="18.375" style="44" bestFit="1" customWidth="1"/>
    <col min="14089" max="14090" width="0" style="44" hidden="1" customWidth="1"/>
    <col min="14091" max="14334" width="9" style="44"/>
    <col min="14335" max="14335" width="6.625" style="44" customWidth="1"/>
    <col min="14336" max="14337" width="21.625" style="44" customWidth="1"/>
    <col min="14338" max="14338" width="16.125" style="44" bestFit="1" customWidth="1"/>
    <col min="14339" max="14339" width="13.875" style="44" bestFit="1" customWidth="1"/>
    <col min="14340" max="14340" width="17.25" style="44" bestFit="1" customWidth="1"/>
    <col min="14341" max="14342" width="20.5" style="44" bestFit="1" customWidth="1"/>
    <col min="14343" max="14343" width="0" style="44" hidden="1" customWidth="1"/>
    <col min="14344" max="14344" width="18.375" style="44" bestFit="1" customWidth="1"/>
    <col min="14345" max="14346" width="0" style="44" hidden="1" customWidth="1"/>
    <col min="14347" max="14590" width="9" style="44"/>
    <col min="14591" max="14591" width="6.625" style="44" customWidth="1"/>
    <col min="14592" max="14593" width="21.625" style="44" customWidth="1"/>
    <col min="14594" max="14594" width="16.125" style="44" bestFit="1" customWidth="1"/>
    <col min="14595" max="14595" width="13.875" style="44" bestFit="1" customWidth="1"/>
    <col min="14596" max="14596" width="17.25" style="44" bestFit="1" customWidth="1"/>
    <col min="14597" max="14598" width="20.5" style="44" bestFit="1" customWidth="1"/>
    <col min="14599" max="14599" width="0" style="44" hidden="1" customWidth="1"/>
    <col min="14600" max="14600" width="18.375" style="44" bestFit="1" customWidth="1"/>
    <col min="14601" max="14602" width="0" style="44" hidden="1" customWidth="1"/>
    <col min="14603" max="14846" width="9" style="44"/>
    <col min="14847" max="14847" width="6.625" style="44" customWidth="1"/>
    <col min="14848" max="14849" width="21.625" style="44" customWidth="1"/>
    <col min="14850" max="14850" width="16.125" style="44" bestFit="1" customWidth="1"/>
    <col min="14851" max="14851" width="13.875" style="44" bestFit="1" customWidth="1"/>
    <col min="14852" max="14852" width="17.25" style="44" bestFit="1" customWidth="1"/>
    <col min="14853" max="14854" width="20.5" style="44" bestFit="1" customWidth="1"/>
    <col min="14855" max="14855" width="0" style="44" hidden="1" customWidth="1"/>
    <col min="14856" max="14856" width="18.375" style="44" bestFit="1" customWidth="1"/>
    <col min="14857" max="14858" width="0" style="44" hidden="1" customWidth="1"/>
    <col min="14859" max="15102" width="9" style="44"/>
    <col min="15103" max="15103" width="6.625" style="44" customWidth="1"/>
    <col min="15104" max="15105" width="21.625" style="44" customWidth="1"/>
    <col min="15106" max="15106" width="16.125" style="44" bestFit="1" customWidth="1"/>
    <col min="15107" max="15107" width="13.875" style="44" bestFit="1" customWidth="1"/>
    <col min="15108" max="15108" width="17.25" style="44" bestFit="1" customWidth="1"/>
    <col min="15109" max="15110" width="20.5" style="44" bestFit="1" customWidth="1"/>
    <col min="15111" max="15111" width="0" style="44" hidden="1" customWidth="1"/>
    <col min="15112" max="15112" width="18.375" style="44" bestFit="1" customWidth="1"/>
    <col min="15113" max="15114" width="0" style="44" hidden="1" customWidth="1"/>
    <col min="15115" max="15358" width="9" style="44"/>
    <col min="15359" max="15359" width="6.625" style="44" customWidth="1"/>
    <col min="15360" max="15361" width="21.625" style="44" customWidth="1"/>
    <col min="15362" max="15362" width="16.125" style="44" bestFit="1" customWidth="1"/>
    <col min="15363" max="15363" width="13.875" style="44" bestFit="1" customWidth="1"/>
    <col min="15364" max="15364" width="17.25" style="44" bestFit="1" customWidth="1"/>
    <col min="15365" max="15366" width="20.5" style="44" bestFit="1" customWidth="1"/>
    <col min="15367" max="15367" width="0" style="44" hidden="1" customWidth="1"/>
    <col min="15368" max="15368" width="18.375" style="44" bestFit="1" customWidth="1"/>
    <col min="15369" max="15370" width="0" style="44" hidden="1" customWidth="1"/>
    <col min="15371" max="15614" width="9" style="44"/>
    <col min="15615" max="15615" width="6.625" style="44" customWidth="1"/>
    <col min="15616" max="15617" width="21.625" style="44" customWidth="1"/>
    <col min="15618" max="15618" width="16.125" style="44" bestFit="1" customWidth="1"/>
    <col min="15619" max="15619" width="13.875" style="44" bestFit="1" customWidth="1"/>
    <col min="15620" max="15620" width="17.25" style="44" bestFit="1" customWidth="1"/>
    <col min="15621" max="15622" width="20.5" style="44" bestFit="1" customWidth="1"/>
    <col min="15623" max="15623" width="0" style="44" hidden="1" customWidth="1"/>
    <col min="15624" max="15624" width="18.375" style="44" bestFit="1" customWidth="1"/>
    <col min="15625" max="15626" width="0" style="44" hidden="1" customWidth="1"/>
    <col min="15627" max="15870" width="9" style="44"/>
    <col min="15871" max="15871" width="6.625" style="44" customWidth="1"/>
    <col min="15872" max="15873" width="21.625" style="44" customWidth="1"/>
    <col min="15874" max="15874" width="16.125" style="44" bestFit="1" customWidth="1"/>
    <col min="15875" max="15875" width="13.875" style="44" bestFit="1" customWidth="1"/>
    <col min="15876" max="15876" width="17.25" style="44" bestFit="1" customWidth="1"/>
    <col min="15877" max="15878" width="20.5" style="44" bestFit="1" customWidth="1"/>
    <col min="15879" max="15879" width="0" style="44" hidden="1" customWidth="1"/>
    <col min="15880" max="15880" width="18.375" style="44" bestFit="1" customWidth="1"/>
    <col min="15881" max="15882" width="0" style="44" hidden="1" customWidth="1"/>
    <col min="15883" max="16126" width="9" style="44"/>
    <col min="16127" max="16127" width="6.625" style="44" customWidth="1"/>
    <col min="16128" max="16129" width="21.625" style="44" customWidth="1"/>
    <col min="16130" max="16130" width="16.125" style="44" bestFit="1" customWidth="1"/>
    <col min="16131" max="16131" width="13.875" style="44" bestFit="1" customWidth="1"/>
    <col min="16132" max="16132" width="17.25" style="44" bestFit="1" customWidth="1"/>
    <col min="16133" max="16134" width="20.5" style="44" bestFit="1" customWidth="1"/>
    <col min="16135" max="16135" width="0" style="44" hidden="1" customWidth="1"/>
    <col min="16136" max="16136" width="18.375" style="44" bestFit="1" customWidth="1"/>
    <col min="16137" max="16138" width="0" style="44" hidden="1" customWidth="1"/>
    <col min="16139" max="16384" width="9" style="44"/>
  </cols>
  <sheetData>
    <row r="2" spans="1:5" ht="20.25" x14ac:dyDescent="0.15">
      <c r="A2" s="52" t="s">
        <v>272</v>
      </c>
      <c r="B2" s="53"/>
      <c r="C2" s="53"/>
      <c r="D2" s="53"/>
      <c r="E2" s="53"/>
    </row>
    <row r="3" spans="1:5" ht="35.1" customHeight="1" x14ac:dyDescent="0.15">
      <c r="A3" s="54" t="s">
        <v>282</v>
      </c>
      <c r="B3" s="55"/>
      <c r="E3" s="45" t="s">
        <v>273</v>
      </c>
    </row>
    <row r="4" spans="1:5" ht="30" customHeight="1" x14ac:dyDescent="0.15">
      <c r="A4" s="46" t="s">
        <v>274</v>
      </c>
      <c r="B4" s="46" t="s">
        <v>275</v>
      </c>
      <c r="C4" s="47" t="s">
        <v>276</v>
      </c>
      <c r="D4" s="47" t="s">
        <v>245</v>
      </c>
      <c r="E4" s="47" t="s">
        <v>277</v>
      </c>
    </row>
    <row r="5" spans="1:5" ht="30" customHeight="1" x14ac:dyDescent="0.15">
      <c r="A5" s="46">
        <v>1</v>
      </c>
      <c r="B5" s="46" t="s">
        <v>278</v>
      </c>
      <c r="C5" s="48">
        <f>马桥!Q4</f>
        <v>179388313</v>
      </c>
      <c r="D5" s="48"/>
      <c r="E5" s="49">
        <f t="shared" ref="E5:E9" si="0">C5-D5</f>
        <v>179388313</v>
      </c>
    </row>
    <row r="6" spans="1:5" ht="30" customHeight="1" x14ac:dyDescent="0.15">
      <c r="A6" s="46">
        <v>2</v>
      </c>
      <c r="B6" s="46" t="s">
        <v>279</v>
      </c>
      <c r="C6" s="48">
        <f>马桥!Q52</f>
        <v>29311623.899999999</v>
      </c>
      <c r="D6" s="48"/>
      <c r="E6" s="49">
        <f t="shared" si="0"/>
        <v>29311623.899999999</v>
      </c>
    </row>
    <row r="7" spans="1:5" ht="30" customHeight="1" x14ac:dyDescent="0.15">
      <c r="A7" s="46">
        <v>3</v>
      </c>
      <c r="B7" s="46" t="s">
        <v>280</v>
      </c>
      <c r="C7" s="48">
        <f>马桥!Q31</f>
        <v>79310</v>
      </c>
      <c r="D7" s="48"/>
      <c r="E7" s="49">
        <f t="shared" si="0"/>
        <v>79310</v>
      </c>
    </row>
    <row r="8" spans="1:5" ht="30" customHeight="1" x14ac:dyDescent="0.15">
      <c r="A8" s="46">
        <v>4</v>
      </c>
      <c r="B8" s="46" t="s">
        <v>283</v>
      </c>
      <c r="C8" s="48">
        <f>社区教育!C3</f>
        <v>354408</v>
      </c>
      <c r="D8" s="48"/>
      <c r="E8" s="49">
        <f t="shared" si="0"/>
        <v>354408</v>
      </c>
    </row>
    <row r="9" spans="1:5" ht="30" customHeight="1" x14ac:dyDescent="0.15">
      <c r="A9" s="46">
        <v>5</v>
      </c>
      <c r="B9" s="46" t="s">
        <v>284</v>
      </c>
      <c r="C9" s="48">
        <f>志愿者联盟!C3</f>
        <v>40000</v>
      </c>
      <c r="D9" s="48"/>
      <c r="E9" s="49">
        <f t="shared" si="0"/>
        <v>40000</v>
      </c>
    </row>
    <row r="10" spans="1:5" ht="30" customHeight="1" x14ac:dyDescent="0.15">
      <c r="A10" s="46"/>
      <c r="B10" s="46" t="s">
        <v>281</v>
      </c>
      <c r="C10" s="50">
        <f>SUM(C5:C9)</f>
        <v>209173654.90000001</v>
      </c>
      <c r="D10" s="50">
        <f t="shared" ref="D10:E10" si="1">SUM(D5:D9)</f>
        <v>0</v>
      </c>
      <c r="E10" s="50">
        <f t="shared" si="1"/>
        <v>209173654.90000001</v>
      </c>
    </row>
    <row r="11" spans="1:5" ht="30" customHeight="1" x14ac:dyDescent="0.15"/>
    <row r="12" spans="1:5" ht="30" customHeight="1" x14ac:dyDescent="0.15"/>
  </sheetData>
  <mergeCells count="2">
    <mergeCell ref="A2:E2"/>
    <mergeCell ref="A3:B3"/>
  </mergeCells>
  <phoneticPr fontId="1" type="noConversion"/>
  <printOptions horizontalCentered="1"/>
  <pageMargins left="0.70866141732283472" right="0.70866141732283472" top="1.1417322834645669" bottom="0.74803149606299213" header="0.31496062992125984" footer="0.31496062992125984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A4" sqref="A4:XFD9"/>
    </sheetView>
  </sheetViews>
  <sheetFormatPr defaultRowHeight="13.5" x14ac:dyDescent="0.15"/>
  <cols>
    <col min="1" max="1" width="15.125" customWidth="1"/>
    <col min="2" max="2" width="15.625" customWidth="1"/>
    <col min="3" max="3" width="19.375" customWidth="1"/>
  </cols>
  <sheetData>
    <row r="1" spans="1:3" ht="20.25" x14ac:dyDescent="0.15">
      <c r="A1" s="56" t="s">
        <v>7</v>
      </c>
      <c r="B1" s="56"/>
      <c r="C1" s="56"/>
    </row>
    <row r="2" spans="1:3" ht="24.95" customHeight="1" x14ac:dyDescent="0.15">
      <c r="A2" s="8" t="s">
        <v>1</v>
      </c>
      <c r="B2" s="8" t="s">
        <v>8</v>
      </c>
      <c r="C2" s="8" t="s">
        <v>9</v>
      </c>
    </row>
    <row r="3" spans="1:3" ht="24.95" customHeight="1" x14ac:dyDescent="0.15">
      <c r="A3" s="4" t="s">
        <v>2</v>
      </c>
      <c r="B3" s="5">
        <v>118136</v>
      </c>
      <c r="C3" s="2">
        <f t="shared" ref="C3" si="0">B3*3</f>
        <v>354408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workbookViewId="0">
      <selection activeCell="A4" sqref="A4:XFD9"/>
    </sheetView>
  </sheetViews>
  <sheetFormatPr defaultRowHeight="13.5" x14ac:dyDescent="0.15"/>
  <cols>
    <col min="1" max="1" width="14" style="6" customWidth="1"/>
    <col min="2" max="2" width="26.75" style="1" customWidth="1"/>
    <col min="3" max="3" width="24" style="7" customWidth="1"/>
    <col min="4" max="16384" width="9" style="1"/>
  </cols>
  <sheetData>
    <row r="1" spans="1:3" ht="20.25" x14ac:dyDescent="0.25">
      <c r="A1" s="57" t="s">
        <v>10</v>
      </c>
      <c r="B1" s="57"/>
      <c r="C1" s="57"/>
    </row>
    <row r="2" spans="1:3" ht="24.95" customHeight="1" x14ac:dyDescent="0.15">
      <c r="A2" s="9" t="s">
        <v>3</v>
      </c>
      <c r="B2" s="9" t="s">
        <v>11</v>
      </c>
      <c r="C2" s="10" t="s">
        <v>12</v>
      </c>
    </row>
    <row r="3" spans="1:3" ht="24.95" customHeight="1" x14ac:dyDescent="0.15">
      <c r="A3" s="3">
        <v>1</v>
      </c>
      <c r="B3" s="42" t="s">
        <v>4</v>
      </c>
      <c r="C3" s="43">
        <v>40000</v>
      </c>
    </row>
  </sheetData>
  <mergeCells count="1">
    <mergeCell ref="A1:C1"/>
  </mergeCells>
  <phoneticPr fontId="1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09"/>
  <sheetViews>
    <sheetView workbookViewId="0">
      <pane xSplit="4" ySplit="2" topLeftCell="Q27" activePane="bottomRight" state="frozen"/>
      <selection activeCell="A4" sqref="A4:XFD9"/>
      <selection pane="topRight" activeCell="A4" sqref="A4:XFD9"/>
      <selection pane="bottomLeft" activeCell="A4" sqref="A4:XFD9"/>
      <selection pane="bottomRight" activeCell="A4" sqref="A4:XFD9"/>
    </sheetView>
  </sheetViews>
  <sheetFormatPr defaultColWidth="15.625" defaultRowHeight="11.25" x14ac:dyDescent="0.15"/>
  <cols>
    <col min="1" max="1" width="4.625" style="11" customWidth="1"/>
    <col min="2" max="2" width="29.25" style="11" customWidth="1"/>
    <col min="3" max="3" width="13" style="11" customWidth="1"/>
    <col min="4" max="4" width="20" style="41" customWidth="1"/>
    <col min="5" max="17" width="15.625" style="11"/>
    <col min="18" max="18" width="20" style="11" bestFit="1" customWidth="1"/>
    <col min="19" max="256" width="15.625" style="11"/>
    <col min="257" max="257" width="4.625" style="11" customWidth="1"/>
    <col min="258" max="258" width="29.25" style="11" customWidth="1"/>
    <col min="259" max="259" width="13" style="11" customWidth="1"/>
    <col min="260" max="260" width="20" style="11" customWidth="1"/>
    <col min="261" max="273" width="15.625" style="11"/>
    <col min="274" max="274" width="20" style="11" bestFit="1" customWidth="1"/>
    <col min="275" max="512" width="15.625" style="11"/>
    <col min="513" max="513" width="4.625" style="11" customWidth="1"/>
    <col min="514" max="514" width="29.25" style="11" customWidth="1"/>
    <col min="515" max="515" width="13" style="11" customWidth="1"/>
    <col min="516" max="516" width="20" style="11" customWidth="1"/>
    <col min="517" max="529" width="15.625" style="11"/>
    <col min="530" max="530" width="20" style="11" bestFit="1" customWidth="1"/>
    <col min="531" max="768" width="15.625" style="11"/>
    <col min="769" max="769" width="4.625" style="11" customWidth="1"/>
    <col min="770" max="770" width="29.25" style="11" customWidth="1"/>
    <col min="771" max="771" width="13" style="11" customWidth="1"/>
    <col min="772" max="772" width="20" style="11" customWidth="1"/>
    <col min="773" max="785" width="15.625" style="11"/>
    <col min="786" max="786" width="20" style="11" bestFit="1" customWidth="1"/>
    <col min="787" max="1024" width="15.625" style="11"/>
    <col min="1025" max="1025" width="4.625" style="11" customWidth="1"/>
    <col min="1026" max="1026" width="29.25" style="11" customWidth="1"/>
    <col min="1027" max="1027" width="13" style="11" customWidth="1"/>
    <col min="1028" max="1028" width="20" style="11" customWidth="1"/>
    <col min="1029" max="1041" width="15.625" style="11"/>
    <col min="1042" max="1042" width="20" style="11" bestFit="1" customWidth="1"/>
    <col min="1043" max="1280" width="15.625" style="11"/>
    <col min="1281" max="1281" width="4.625" style="11" customWidth="1"/>
    <col min="1282" max="1282" width="29.25" style="11" customWidth="1"/>
    <col min="1283" max="1283" width="13" style="11" customWidth="1"/>
    <col min="1284" max="1284" width="20" style="11" customWidth="1"/>
    <col min="1285" max="1297" width="15.625" style="11"/>
    <col min="1298" max="1298" width="20" style="11" bestFit="1" customWidth="1"/>
    <col min="1299" max="1536" width="15.625" style="11"/>
    <col min="1537" max="1537" width="4.625" style="11" customWidth="1"/>
    <col min="1538" max="1538" width="29.25" style="11" customWidth="1"/>
    <col min="1539" max="1539" width="13" style="11" customWidth="1"/>
    <col min="1540" max="1540" width="20" style="11" customWidth="1"/>
    <col min="1541" max="1553" width="15.625" style="11"/>
    <col min="1554" max="1554" width="20" style="11" bestFit="1" customWidth="1"/>
    <col min="1555" max="1792" width="15.625" style="11"/>
    <col min="1793" max="1793" width="4.625" style="11" customWidth="1"/>
    <col min="1794" max="1794" width="29.25" style="11" customWidth="1"/>
    <col min="1795" max="1795" width="13" style="11" customWidth="1"/>
    <col min="1796" max="1796" width="20" style="11" customWidth="1"/>
    <col min="1797" max="1809" width="15.625" style="11"/>
    <col min="1810" max="1810" width="20" style="11" bestFit="1" customWidth="1"/>
    <col min="1811" max="2048" width="15.625" style="11"/>
    <col min="2049" max="2049" width="4.625" style="11" customWidth="1"/>
    <col min="2050" max="2050" width="29.25" style="11" customWidth="1"/>
    <col min="2051" max="2051" width="13" style="11" customWidth="1"/>
    <col min="2052" max="2052" width="20" style="11" customWidth="1"/>
    <col min="2053" max="2065" width="15.625" style="11"/>
    <col min="2066" max="2066" width="20" style="11" bestFit="1" customWidth="1"/>
    <col min="2067" max="2304" width="15.625" style="11"/>
    <col min="2305" max="2305" width="4.625" style="11" customWidth="1"/>
    <col min="2306" max="2306" width="29.25" style="11" customWidth="1"/>
    <col min="2307" max="2307" width="13" style="11" customWidth="1"/>
    <col min="2308" max="2308" width="20" style="11" customWidth="1"/>
    <col min="2309" max="2321" width="15.625" style="11"/>
    <col min="2322" max="2322" width="20" style="11" bestFit="1" customWidth="1"/>
    <col min="2323" max="2560" width="15.625" style="11"/>
    <col min="2561" max="2561" width="4.625" style="11" customWidth="1"/>
    <col min="2562" max="2562" width="29.25" style="11" customWidth="1"/>
    <col min="2563" max="2563" width="13" style="11" customWidth="1"/>
    <col min="2564" max="2564" width="20" style="11" customWidth="1"/>
    <col min="2565" max="2577" width="15.625" style="11"/>
    <col min="2578" max="2578" width="20" style="11" bestFit="1" customWidth="1"/>
    <col min="2579" max="2816" width="15.625" style="11"/>
    <col min="2817" max="2817" width="4.625" style="11" customWidth="1"/>
    <col min="2818" max="2818" width="29.25" style="11" customWidth="1"/>
    <col min="2819" max="2819" width="13" style="11" customWidth="1"/>
    <col min="2820" max="2820" width="20" style="11" customWidth="1"/>
    <col min="2821" max="2833" width="15.625" style="11"/>
    <col min="2834" max="2834" width="20" style="11" bestFit="1" customWidth="1"/>
    <col min="2835" max="3072" width="15.625" style="11"/>
    <col min="3073" max="3073" width="4.625" style="11" customWidth="1"/>
    <col min="3074" max="3074" width="29.25" style="11" customWidth="1"/>
    <col min="3075" max="3075" width="13" style="11" customWidth="1"/>
    <col min="3076" max="3076" width="20" style="11" customWidth="1"/>
    <col min="3077" max="3089" width="15.625" style="11"/>
    <col min="3090" max="3090" width="20" style="11" bestFit="1" customWidth="1"/>
    <col min="3091" max="3328" width="15.625" style="11"/>
    <col min="3329" max="3329" width="4.625" style="11" customWidth="1"/>
    <col min="3330" max="3330" width="29.25" style="11" customWidth="1"/>
    <col min="3331" max="3331" width="13" style="11" customWidth="1"/>
    <col min="3332" max="3332" width="20" style="11" customWidth="1"/>
    <col min="3333" max="3345" width="15.625" style="11"/>
    <col min="3346" max="3346" width="20" style="11" bestFit="1" customWidth="1"/>
    <col min="3347" max="3584" width="15.625" style="11"/>
    <col min="3585" max="3585" width="4.625" style="11" customWidth="1"/>
    <col min="3586" max="3586" width="29.25" style="11" customWidth="1"/>
    <col min="3587" max="3587" width="13" style="11" customWidth="1"/>
    <col min="3588" max="3588" width="20" style="11" customWidth="1"/>
    <col min="3589" max="3601" width="15.625" style="11"/>
    <col min="3602" max="3602" width="20" style="11" bestFit="1" customWidth="1"/>
    <col min="3603" max="3840" width="15.625" style="11"/>
    <col min="3841" max="3841" width="4.625" style="11" customWidth="1"/>
    <col min="3842" max="3842" width="29.25" style="11" customWidth="1"/>
    <col min="3843" max="3843" width="13" style="11" customWidth="1"/>
    <col min="3844" max="3844" width="20" style="11" customWidth="1"/>
    <col min="3845" max="3857" width="15.625" style="11"/>
    <col min="3858" max="3858" width="20" style="11" bestFit="1" customWidth="1"/>
    <col min="3859" max="4096" width="15.625" style="11"/>
    <col min="4097" max="4097" width="4.625" style="11" customWidth="1"/>
    <col min="4098" max="4098" width="29.25" style="11" customWidth="1"/>
    <col min="4099" max="4099" width="13" style="11" customWidth="1"/>
    <col min="4100" max="4100" width="20" style="11" customWidth="1"/>
    <col min="4101" max="4113" width="15.625" style="11"/>
    <col min="4114" max="4114" width="20" style="11" bestFit="1" customWidth="1"/>
    <col min="4115" max="4352" width="15.625" style="11"/>
    <col min="4353" max="4353" width="4.625" style="11" customWidth="1"/>
    <col min="4354" max="4354" width="29.25" style="11" customWidth="1"/>
    <col min="4355" max="4355" width="13" style="11" customWidth="1"/>
    <col min="4356" max="4356" width="20" style="11" customWidth="1"/>
    <col min="4357" max="4369" width="15.625" style="11"/>
    <col min="4370" max="4370" width="20" style="11" bestFit="1" customWidth="1"/>
    <col min="4371" max="4608" width="15.625" style="11"/>
    <col min="4609" max="4609" width="4.625" style="11" customWidth="1"/>
    <col min="4610" max="4610" width="29.25" style="11" customWidth="1"/>
    <col min="4611" max="4611" width="13" style="11" customWidth="1"/>
    <col min="4612" max="4612" width="20" style="11" customWidth="1"/>
    <col min="4613" max="4625" width="15.625" style="11"/>
    <col min="4626" max="4626" width="20" style="11" bestFit="1" customWidth="1"/>
    <col min="4627" max="4864" width="15.625" style="11"/>
    <col min="4865" max="4865" width="4.625" style="11" customWidth="1"/>
    <col min="4866" max="4866" width="29.25" style="11" customWidth="1"/>
    <col min="4867" max="4867" width="13" style="11" customWidth="1"/>
    <col min="4868" max="4868" width="20" style="11" customWidth="1"/>
    <col min="4869" max="4881" width="15.625" style="11"/>
    <col min="4882" max="4882" width="20" style="11" bestFit="1" customWidth="1"/>
    <col min="4883" max="5120" width="15.625" style="11"/>
    <col min="5121" max="5121" width="4.625" style="11" customWidth="1"/>
    <col min="5122" max="5122" width="29.25" style="11" customWidth="1"/>
    <col min="5123" max="5123" width="13" style="11" customWidth="1"/>
    <col min="5124" max="5124" width="20" style="11" customWidth="1"/>
    <col min="5125" max="5137" width="15.625" style="11"/>
    <col min="5138" max="5138" width="20" style="11" bestFit="1" customWidth="1"/>
    <col min="5139" max="5376" width="15.625" style="11"/>
    <col min="5377" max="5377" width="4.625" style="11" customWidth="1"/>
    <col min="5378" max="5378" width="29.25" style="11" customWidth="1"/>
    <col min="5379" max="5379" width="13" style="11" customWidth="1"/>
    <col min="5380" max="5380" width="20" style="11" customWidth="1"/>
    <col min="5381" max="5393" width="15.625" style="11"/>
    <col min="5394" max="5394" width="20" style="11" bestFit="1" customWidth="1"/>
    <col min="5395" max="5632" width="15.625" style="11"/>
    <col min="5633" max="5633" width="4.625" style="11" customWidth="1"/>
    <col min="5634" max="5634" width="29.25" style="11" customWidth="1"/>
    <col min="5635" max="5635" width="13" style="11" customWidth="1"/>
    <col min="5636" max="5636" width="20" style="11" customWidth="1"/>
    <col min="5637" max="5649" width="15.625" style="11"/>
    <col min="5650" max="5650" width="20" style="11" bestFit="1" customWidth="1"/>
    <col min="5651" max="5888" width="15.625" style="11"/>
    <col min="5889" max="5889" width="4.625" style="11" customWidth="1"/>
    <col min="5890" max="5890" width="29.25" style="11" customWidth="1"/>
    <col min="5891" max="5891" width="13" style="11" customWidth="1"/>
    <col min="5892" max="5892" width="20" style="11" customWidth="1"/>
    <col min="5893" max="5905" width="15.625" style="11"/>
    <col min="5906" max="5906" width="20" style="11" bestFit="1" customWidth="1"/>
    <col min="5907" max="6144" width="15.625" style="11"/>
    <col min="6145" max="6145" width="4.625" style="11" customWidth="1"/>
    <col min="6146" max="6146" width="29.25" style="11" customWidth="1"/>
    <col min="6147" max="6147" width="13" style="11" customWidth="1"/>
    <col min="6148" max="6148" width="20" style="11" customWidth="1"/>
    <col min="6149" max="6161" width="15.625" style="11"/>
    <col min="6162" max="6162" width="20" style="11" bestFit="1" customWidth="1"/>
    <col min="6163" max="6400" width="15.625" style="11"/>
    <col min="6401" max="6401" width="4.625" style="11" customWidth="1"/>
    <col min="6402" max="6402" width="29.25" style="11" customWidth="1"/>
    <col min="6403" max="6403" width="13" style="11" customWidth="1"/>
    <col min="6404" max="6404" width="20" style="11" customWidth="1"/>
    <col min="6405" max="6417" width="15.625" style="11"/>
    <col min="6418" max="6418" width="20" style="11" bestFit="1" customWidth="1"/>
    <col min="6419" max="6656" width="15.625" style="11"/>
    <col min="6657" max="6657" width="4.625" style="11" customWidth="1"/>
    <col min="6658" max="6658" width="29.25" style="11" customWidth="1"/>
    <col min="6659" max="6659" width="13" style="11" customWidth="1"/>
    <col min="6660" max="6660" width="20" style="11" customWidth="1"/>
    <col min="6661" max="6673" width="15.625" style="11"/>
    <col min="6674" max="6674" width="20" style="11" bestFit="1" customWidth="1"/>
    <col min="6675" max="6912" width="15.625" style="11"/>
    <col min="6913" max="6913" width="4.625" style="11" customWidth="1"/>
    <col min="6914" max="6914" width="29.25" style="11" customWidth="1"/>
    <col min="6915" max="6915" width="13" style="11" customWidth="1"/>
    <col min="6916" max="6916" width="20" style="11" customWidth="1"/>
    <col min="6917" max="6929" width="15.625" style="11"/>
    <col min="6930" max="6930" width="20" style="11" bestFit="1" customWidth="1"/>
    <col min="6931" max="7168" width="15.625" style="11"/>
    <col min="7169" max="7169" width="4.625" style="11" customWidth="1"/>
    <col min="7170" max="7170" width="29.25" style="11" customWidth="1"/>
    <col min="7171" max="7171" width="13" style="11" customWidth="1"/>
    <col min="7172" max="7172" width="20" style="11" customWidth="1"/>
    <col min="7173" max="7185" width="15.625" style="11"/>
    <col min="7186" max="7186" width="20" style="11" bestFit="1" customWidth="1"/>
    <col min="7187" max="7424" width="15.625" style="11"/>
    <col min="7425" max="7425" width="4.625" style="11" customWidth="1"/>
    <col min="7426" max="7426" width="29.25" style="11" customWidth="1"/>
    <col min="7427" max="7427" width="13" style="11" customWidth="1"/>
    <col min="7428" max="7428" width="20" style="11" customWidth="1"/>
    <col min="7429" max="7441" width="15.625" style="11"/>
    <col min="7442" max="7442" width="20" style="11" bestFit="1" customWidth="1"/>
    <col min="7443" max="7680" width="15.625" style="11"/>
    <col min="7681" max="7681" width="4.625" style="11" customWidth="1"/>
    <col min="7682" max="7682" width="29.25" style="11" customWidth="1"/>
    <col min="7683" max="7683" width="13" style="11" customWidth="1"/>
    <col min="7684" max="7684" width="20" style="11" customWidth="1"/>
    <col min="7685" max="7697" width="15.625" style="11"/>
    <col min="7698" max="7698" width="20" style="11" bestFit="1" customWidth="1"/>
    <col min="7699" max="7936" width="15.625" style="11"/>
    <col min="7937" max="7937" width="4.625" style="11" customWidth="1"/>
    <col min="7938" max="7938" width="29.25" style="11" customWidth="1"/>
    <col min="7939" max="7939" width="13" style="11" customWidth="1"/>
    <col min="7940" max="7940" width="20" style="11" customWidth="1"/>
    <col min="7941" max="7953" width="15.625" style="11"/>
    <col min="7954" max="7954" width="20" style="11" bestFit="1" customWidth="1"/>
    <col min="7955" max="8192" width="15.625" style="11"/>
    <col min="8193" max="8193" width="4.625" style="11" customWidth="1"/>
    <col min="8194" max="8194" width="29.25" style="11" customWidth="1"/>
    <col min="8195" max="8195" width="13" style="11" customWidth="1"/>
    <col min="8196" max="8196" width="20" style="11" customWidth="1"/>
    <col min="8197" max="8209" width="15.625" style="11"/>
    <col min="8210" max="8210" width="20" style="11" bestFit="1" customWidth="1"/>
    <col min="8211" max="8448" width="15.625" style="11"/>
    <col min="8449" max="8449" width="4.625" style="11" customWidth="1"/>
    <col min="8450" max="8450" width="29.25" style="11" customWidth="1"/>
    <col min="8451" max="8451" width="13" style="11" customWidth="1"/>
    <col min="8452" max="8452" width="20" style="11" customWidth="1"/>
    <col min="8453" max="8465" width="15.625" style="11"/>
    <col min="8466" max="8466" width="20" style="11" bestFit="1" customWidth="1"/>
    <col min="8467" max="8704" width="15.625" style="11"/>
    <col min="8705" max="8705" width="4.625" style="11" customWidth="1"/>
    <col min="8706" max="8706" width="29.25" style="11" customWidth="1"/>
    <col min="8707" max="8707" width="13" style="11" customWidth="1"/>
    <col min="8708" max="8708" width="20" style="11" customWidth="1"/>
    <col min="8709" max="8721" width="15.625" style="11"/>
    <col min="8722" max="8722" width="20" style="11" bestFit="1" customWidth="1"/>
    <col min="8723" max="8960" width="15.625" style="11"/>
    <col min="8961" max="8961" width="4.625" style="11" customWidth="1"/>
    <col min="8962" max="8962" width="29.25" style="11" customWidth="1"/>
    <col min="8963" max="8963" width="13" style="11" customWidth="1"/>
    <col min="8964" max="8964" width="20" style="11" customWidth="1"/>
    <col min="8965" max="8977" width="15.625" style="11"/>
    <col min="8978" max="8978" width="20" style="11" bestFit="1" customWidth="1"/>
    <col min="8979" max="9216" width="15.625" style="11"/>
    <col min="9217" max="9217" width="4.625" style="11" customWidth="1"/>
    <col min="9218" max="9218" width="29.25" style="11" customWidth="1"/>
    <col min="9219" max="9219" width="13" style="11" customWidth="1"/>
    <col min="9220" max="9220" width="20" style="11" customWidth="1"/>
    <col min="9221" max="9233" width="15.625" style="11"/>
    <col min="9234" max="9234" width="20" style="11" bestFit="1" customWidth="1"/>
    <col min="9235" max="9472" width="15.625" style="11"/>
    <col min="9473" max="9473" width="4.625" style="11" customWidth="1"/>
    <col min="9474" max="9474" width="29.25" style="11" customWidth="1"/>
    <col min="9475" max="9475" width="13" style="11" customWidth="1"/>
    <col min="9476" max="9476" width="20" style="11" customWidth="1"/>
    <col min="9477" max="9489" width="15.625" style="11"/>
    <col min="9490" max="9490" width="20" style="11" bestFit="1" customWidth="1"/>
    <col min="9491" max="9728" width="15.625" style="11"/>
    <col min="9729" max="9729" width="4.625" style="11" customWidth="1"/>
    <col min="9730" max="9730" width="29.25" style="11" customWidth="1"/>
    <col min="9731" max="9731" width="13" style="11" customWidth="1"/>
    <col min="9732" max="9732" width="20" style="11" customWidth="1"/>
    <col min="9733" max="9745" width="15.625" style="11"/>
    <col min="9746" max="9746" width="20" style="11" bestFit="1" customWidth="1"/>
    <col min="9747" max="9984" width="15.625" style="11"/>
    <col min="9985" max="9985" width="4.625" style="11" customWidth="1"/>
    <col min="9986" max="9986" width="29.25" style="11" customWidth="1"/>
    <col min="9987" max="9987" width="13" style="11" customWidth="1"/>
    <col min="9988" max="9988" width="20" style="11" customWidth="1"/>
    <col min="9989" max="10001" width="15.625" style="11"/>
    <col min="10002" max="10002" width="20" style="11" bestFit="1" customWidth="1"/>
    <col min="10003" max="10240" width="15.625" style="11"/>
    <col min="10241" max="10241" width="4.625" style="11" customWidth="1"/>
    <col min="10242" max="10242" width="29.25" style="11" customWidth="1"/>
    <col min="10243" max="10243" width="13" style="11" customWidth="1"/>
    <col min="10244" max="10244" width="20" style="11" customWidth="1"/>
    <col min="10245" max="10257" width="15.625" style="11"/>
    <col min="10258" max="10258" width="20" style="11" bestFit="1" customWidth="1"/>
    <col min="10259" max="10496" width="15.625" style="11"/>
    <col min="10497" max="10497" width="4.625" style="11" customWidth="1"/>
    <col min="10498" max="10498" width="29.25" style="11" customWidth="1"/>
    <col min="10499" max="10499" width="13" style="11" customWidth="1"/>
    <col min="10500" max="10500" width="20" style="11" customWidth="1"/>
    <col min="10501" max="10513" width="15.625" style="11"/>
    <col min="10514" max="10514" width="20" style="11" bestFit="1" customWidth="1"/>
    <col min="10515" max="10752" width="15.625" style="11"/>
    <col min="10753" max="10753" width="4.625" style="11" customWidth="1"/>
    <col min="10754" max="10754" width="29.25" style="11" customWidth="1"/>
    <col min="10755" max="10755" width="13" style="11" customWidth="1"/>
    <col min="10756" max="10756" width="20" style="11" customWidth="1"/>
    <col min="10757" max="10769" width="15.625" style="11"/>
    <col min="10770" max="10770" width="20" style="11" bestFit="1" customWidth="1"/>
    <col min="10771" max="11008" width="15.625" style="11"/>
    <col min="11009" max="11009" width="4.625" style="11" customWidth="1"/>
    <col min="11010" max="11010" width="29.25" style="11" customWidth="1"/>
    <col min="11011" max="11011" width="13" style="11" customWidth="1"/>
    <col min="11012" max="11012" width="20" style="11" customWidth="1"/>
    <col min="11013" max="11025" width="15.625" style="11"/>
    <col min="11026" max="11026" width="20" style="11" bestFit="1" customWidth="1"/>
    <col min="11027" max="11264" width="15.625" style="11"/>
    <col min="11265" max="11265" width="4.625" style="11" customWidth="1"/>
    <col min="11266" max="11266" width="29.25" style="11" customWidth="1"/>
    <col min="11267" max="11267" width="13" style="11" customWidth="1"/>
    <col min="11268" max="11268" width="20" style="11" customWidth="1"/>
    <col min="11269" max="11281" width="15.625" style="11"/>
    <col min="11282" max="11282" width="20" style="11" bestFit="1" customWidth="1"/>
    <col min="11283" max="11520" width="15.625" style="11"/>
    <col min="11521" max="11521" width="4.625" style="11" customWidth="1"/>
    <col min="11522" max="11522" width="29.25" style="11" customWidth="1"/>
    <col min="11523" max="11523" width="13" style="11" customWidth="1"/>
    <col min="11524" max="11524" width="20" style="11" customWidth="1"/>
    <col min="11525" max="11537" width="15.625" style="11"/>
    <col min="11538" max="11538" width="20" style="11" bestFit="1" customWidth="1"/>
    <col min="11539" max="11776" width="15.625" style="11"/>
    <col min="11777" max="11777" width="4.625" style="11" customWidth="1"/>
    <col min="11778" max="11778" width="29.25" style="11" customWidth="1"/>
    <col min="11779" max="11779" width="13" style="11" customWidth="1"/>
    <col min="11780" max="11780" width="20" style="11" customWidth="1"/>
    <col min="11781" max="11793" width="15.625" style="11"/>
    <col min="11794" max="11794" width="20" style="11" bestFit="1" customWidth="1"/>
    <col min="11795" max="12032" width="15.625" style="11"/>
    <col min="12033" max="12033" width="4.625" style="11" customWidth="1"/>
    <col min="12034" max="12034" width="29.25" style="11" customWidth="1"/>
    <col min="12035" max="12035" width="13" style="11" customWidth="1"/>
    <col min="12036" max="12036" width="20" style="11" customWidth="1"/>
    <col min="12037" max="12049" width="15.625" style="11"/>
    <col min="12050" max="12050" width="20" style="11" bestFit="1" customWidth="1"/>
    <col min="12051" max="12288" width="15.625" style="11"/>
    <col min="12289" max="12289" width="4.625" style="11" customWidth="1"/>
    <col min="12290" max="12290" width="29.25" style="11" customWidth="1"/>
    <col min="12291" max="12291" width="13" style="11" customWidth="1"/>
    <col min="12292" max="12292" width="20" style="11" customWidth="1"/>
    <col min="12293" max="12305" width="15.625" style="11"/>
    <col min="12306" max="12306" width="20" style="11" bestFit="1" customWidth="1"/>
    <col min="12307" max="12544" width="15.625" style="11"/>
    <col min="12545" max="12545" width="4.625" style="11" customWidth="1"/>
    <col min="12546" max="12546" width="29.25" style="11" customWidth="1"/>
    <col min="12547" max="12547" width="13" style="11" customWidth="1"/>
    <col min="12548" max="12548" width="20" style="11" customWidth="1"/>
    <col min="12549" max="12561" width="15.625" style="11"/>
    <col min="12562" max="12562" width="20" style="11" bestFit="1" customWidth="1"/>
    <col min="12563" max="12800" width="15.625" style="11"/>
    <col min="12801" max="12801" width="4.625" style="11" customWidth="1"/>
    <col min="12802" max="12802" width="29.25" style="11" customWidth="1"/>
    <col min="12803" max="12803" width="13" style="11" customWidth="1"/>
    <col min="12804" max="12804" width="20" style="11" customWidth="1"/>
    <col min="12805" max="12817" width="15.625" style="11"/>
    <col min="12818" max="12818" width="20" style="11" bestFit="1" customWidth="1"/>
    <col min="12819" max="13056" width="15.625" style="11"/>
    <col min="13057" max="13057" width="4.625" style="11" customWidth="1"/>
    <col min="13058" max="13058" width="29.25" style="11" customWidth="1"/>
    <col min="13059" max="13059" width="13" style="11" customWidth="1"/>
    <col min="13060" max="13060" width="20" style="11" customWidth="1"/>
    <col min="13061" max="13073" width="15.625" style="11"/>
    <col min="13074" max="13074" width="20" style="11" bestFit="1" customWidth="1"/>
    <col min="13075" max="13312" width="15.625" style="11"/>
    <col min="13313" max="13313" width="4.625" style="11" customWidth="1"/>
    <col min="13314" max="13314" width="29.25" style="11" customWidth="1"/>
    <col min="13315" max="13315" width="13" style="11" customWidth="1"/>
    <col min="13316" max="13316" width="20" style="11" customWidth="1"/>
    <col min="13317" max="13329" width="15.625" style="11"/>
    <col min="13330" max="13330" width="20" style="11" bestFit="1" customWidth="1"/>
    <col min="13331" max="13568" width="15.625" style="11"/>
    <col min="13569" max="13569" width="4.625" style="11" customWidth="1"/>
    <col min="13570" max="13570" width="29.25" style="11" customWidth="1"/>
    <col min="13571" max="13571" width="13" style="11" customWidth="1"/>
    <col min="13572" max="13572" width="20" style="11" customWidth="1"/>
    <col min="13573" max="13585" width="15.625" style="11"/>
    <col min="13586" max="13586" width="20" style="11" bestFit="1" customWidth="1"/>
    <col min="13587" max="13824" width="15.625" style="11"/>
    <col min="13825" max="13825" width="4.625" style="11" customWidth="1"/>
    <col min="13826" max="13826" width="29.25" style="11" customWidth="1"/>
    <col min="13827" max="13827" width="13" style="11" customWidth="1"/>
    <col min="13828" max="13828" width="20" style="11" customWidth="1"/>
    <col min="13829" max="13841" width="15.625" style="11"/>
    <col min="13842" max="13842" width="20" style="11" bestFit="1" customWidth="1"/>
    <col min="13843" max="14080" width="15.625" style="11"/>
    <col min="14081" max="14081" width="4.625" style="11" customWidth="1"/>
    <col min="14082" max="14082" width="29.25" style="11" customWidth="1"/>
    <col min="14083" max="14083" width="13" style="11" customWidth="1"/>
    <col min="14084" max="14084" width="20" style="11" customWidth="1"/>
    <col min="14085" max="14097" width="15.625" style="11"/>
    <col min="14098" max="14098" width="20" style="11" bestFit="1" customWidth="1"/>
    <col min="14099" max="14336" width="15.625" style="11"/>
    <col min="14337" max="14337" width="4.625" style="11" customWidth="1"/>
    <col min="14338" max="14338" width="29.25" style="11" customWidth="1"/>
    <col min="14339" max="14339" width="13" style="11" customWidth="1"/>
    <col min="14340" max="14340" width="20" style="11" customWidth="1"/>
    <col min="14341" max="14353" width="15.625" style="11"/>
    <col min="14354" max="14354" width="20" style="11" bestFit="1" customWidth="1"/>
    <col min="14355" max="14592" width="15.625" style="11"/>
    <col min="14593" max="14593" width="4.625" style="11" customWidth="1"/>
    <col min="14594" max="14594" width="29.25" style="11" customWidth="1"/>
    <col min="14595" max="14595" width="13" style="11" customWidth="1"/>
    <col min="14596" max="14596" width="20" style="11" customWidth="1"/>
    <col min="14597" max="14609" width="15.625" style="11"/>
    <col min="14610" max="14610" width="20" style="11" bestFit="1" customWidth="1"/>
    <col min="14611" max="14848" width="15.625" style="11"/>
    <col min="14849" max="14849" width="4.625" style="11" customWidth="1"/>
    <col min="14850" max="14850" width="29.25" style="11" customWidth="1"/>
    <col min="14851" max="14851" width="13" style="11" customWidth="1"/>
    <col min="14852" max="14852" width="20" style="11" customWidth="1"/>
    <col min="14853" max="14865" width="15.625" style="11"/>
    <col min="14866" max="14866" width="20" style="11" bestFit="1" customWidth="1"/>
    <col min="14867" max="15104" width="15.625" style="11"/>
    <col min="15105" max="15105" width="4.625" style="11" customWidth="1"/>
    <col min="15106" max="15106" width="29.25" style="11" customWidth="1"/>
    <col min="15107" max="15107" width="13" style="11" customWidth="1"/>
    <col min="15108" max="15108" width="20" style="11" customWidth="1"/>
    <col min="15109" max="15121" width="15.625" style="11"/>
    <col min="15122" max="15122" width="20" style="11" bestFit="1" customWidth="1"/>
    <col min="15123" max="15360" width="15.625" style="11"/>
    <col min="15361" max="15361" width="4.625" style="11" customWidth="1"/>
    <col min="15362" max="15362" width="29.25" style="11" customWidth="1"/>
    <col min="15363" max="15363" width="13" style="11" customWidth="1"/>
    <col min="15364" max="15364" width="20" style="11" customWidth="1"/>
    <col min="15365" max="15377" width="15.625" style="11"/>
    <col min="15378" max="15378" width="20" style="11" bestFit="1" customWidth="1"/>
    <col min="15379" max="15616" width="15.625" style="11"/>
    <col min="15617" max="15617" width="4.625" style="11" customWidth="1"/>
    <col min="15618" max="15618" width="29.25" style="11" customWidth="1"/>
    <col min="15619" max="15619" width="13" style="11" customWidth="1"/>
    <col min="15620" max="15620" width="20" style="11" customWidth="1"/>
    <col min="15621" max="15633" width="15.625" style="11"/>
    <col min="15634" max="15634" width="20" style="11" bestFit="1" customWidth="1"/>
    <col min="15635" max="15872" width="15.625" style="11"/>
    <col min="15873" max="15873" width="4.625" style="11" customWidth="1"/>
    <col min="15874" max="15874" width="29.25" style="11" customWidth="1"/>
    <col min="15875" max="15875" width="13" style="11" customWidth="1"/>
    <col min="15876" max="15876" width="20" style="11" customWidth="1"/>
    <col min="15877" max="15889" width="15.625" style="11"/>
    <col min="15890" max="15890" width="20" style="11" bestFit="1" customWidth="1"/>
    <col min="15891" max="16128" width="15.625" style="11"/>
    <col min="16129" max="16129" width="4.625" style="11" customWidth="1"/>
    <col min="16130" max="16130" width="29.25" style="11" customWidth="1"/>
    <col min="16131" max="16131" width="13" style="11" customWidth="1"/>
    <col min="16132" max="16132" width="20" style="11" customWidth="1"/>
    <col min="16133" max="16145" width="15.625" style="11"/>
    <col min="16146" max="16146" width="20" style="11" bestFit="1" customWidth="1"/>
    <col min="16147" max="16384" width="15.625" style="11"/>
  </cols>
  <sheetData>
    <row r="1" spans="1:19" ht="25.5" x14ac:dyDescent="0.15">
      <c r="A1" s="58" t="s">
        <v>246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</row>
    <row r="2" spans="1:19" x14ac:dyDescent="0.15">
      <c r="A2" s="12" t="s">
        <v>0</v>
      </c>
      <c r="B2" s="12" t="s">
        <v>13</v>
      </c>
      <c r="C2" s="12" t="s">
        <v>14</v>
      </c>
      <c r="D2" s="13" t="s">
        <v>15</v>
      </c>
      <c r="E2" s="13" t="s">
        <v>247</v>
      </c>
      <c r="F2" s="13" t="s">
        <v>248</v>
      </c>
      <c r="G2" s="13" t="s">
        <v>249</v>
      </c>
      <c r="H2" s="13" t="s">
        <v>250</v>
      </c>
      <c r="I2" s="13" t="s">
        <v>251</v>
      </c>
      <c r="J2" s="13" t="s">
        <v>252</v>
      </c>
      <c r="K2" s="13" t="s">
        <v>253</v>
      </c>
      <c r="L2" s="13" t="s">
        <v>254</v>
      </c>
      <c r="M2" s="13" t="s">
        <v>255</v>
      </c>
      <c r="N2" s="13" t="s">
        <v>256</v>
      </c>
      <c r="O2" s="13" t="s">
        <v>257</v>
      </c>
      <c r="P2" s="13" t="s">
        <v>258</v>
      </c>
      <c r="Q2" s="13" t="s">
        <v>5</v>
      </c>
      <c r="R2" s="14"/>
    </row>
    <row r="3" spans="1:19" x14ac:dyDescent="0.15">
      <c r="A3" s="15" t="s">
        <v>16</v>
      </c>
      <c r="B3" s="16" t="s">
        <v>17</v>
      </c>
      <c r="C3" s="16"/>
      <c r="D3" s="17" t="s">
        <v>18</v>
      </c>
      <c r="E3" s="18">
        <f>E4+E31+E52</f>
        <v>3306073.6</v>
      </c>
      <c r="F3" s="18">
        <f t="shared" ref="F3:P3" si="0">F4+F31+F52</f>
        <v>62927525</v>
      </c>
      <c r="G3" s="18">
        <f t="shared" si="0"/>
        <v>25426189.550000001</v>
      </c>
      <c r="H3" s="18">
        <f t="shared" si="0"/>
        <v>26410477.600000001</v>
      </c>
      <c r="I3" s="18">
        <f t="shared" si="0"/>
        <v>32511102.600000001</v>
      </c>
      <c r="J3" s="18">
        <f t="shared" si="0"/>
        <v>9822050.5999999996</v>
      </c>
      <c r="K3" s="18">
        <f t="shared" si="0"/>
        <v>7668188.7000000002</v>
      </c>
      <c r="L3" s="18">
        <f t="shared" si="0"/>
        <v>8720129</v>
      </c>
      <c r="M3" s="18">
        <f t="shared" si="0"/>
        <v>8385542.0499999998</v>
      </c>
      <c r="N3" s="18">
        <f t="shared" si="0"/>
        <v>15847271</v>
      </c>
      <c r="O3" s="18">
        <f t="shared" si="0"/>
        <v>5420378</v>
      </c>
      <c r="P3" s="18">
        <f t="shared" si="0"/>
        <v>2334319.2000000002</v>
      </c>
      <c r="Q3" s="18">
        <f t="shared" ref="Q3:Q66" si="1">SUM(E3:P3)</f>
        <v>208779246.89999998</v>
      </c>
      <c r="R3" s="14"/>
      <c r="S3" s="19"/>
    </row>
    <row r="4" spans="1:19" x14ac:dyDescent="0.15">
      <c r="A4" s="15" t="s">
        <v>19</v>
      </c>
      <c r="B4" s="16" t="s">
        <v>6</v>
      </c>
      <c r="C4" s="16"/>
      <c r="D4" s="17" t="s">
        <v>18</v>
      </c>
      <c r="E4" s="18">
        <f t="shared" ref="E4:P4" si="2">E5+E8+E13+E17+E20+E22+E25+E27+E29+E30</f>
        <v>2831883</v>
      </c>
      <c r="F4" s="18">
        <f t="shared" si="2"/>
        <v>55983847</v>
      </c>
      <c r="G4" s="18">
        <f t="shared" si="2"/>
        <v>22168371</v>
      </c>
      <c r="H4" s="18">
        <f t="shared" si="2"/>
        <v>22597389</v>
      </c>
      <c r="I4" s="18">
        <f t="shared" si="2"/>
        <v>27433036</v>
      </c>
      <c r="J4" s="18">
        <f t="shared" si="2"/>
        <v>8533910</v>
      </c>
      <c r="K4" s="18">
        <f t="shared" si="2"/>
        <v>6544010</v>
      </c>
      <c r="L4" s="18">
        <f t="shared" si="2"/>
        <v>7507464</v>
      </c>
      <c r="M4" s="18">
        <f t="shared" si="2"/>
        <v>6793770</v>
      </c>
      <c r="N4" s="18">
        <f t="shared" si="2"/>
        <v>13345032</v>
      </c>
      <c r="O4" s="18">
        <f t="shared" si="2"/>
        <v>4322447</v>
      </c>
      <c r="P4" s="18">
        <f t="shared" si="2"/>
        <v>1327154</v>
      </c>
      <c r="Q4" s="18">
        <f t="shared" si="1"/>
        <v>179388313</v>
      </c>
    </row>
    <row r="5" spans="1:19" x14ac:dyDescent="0.15">
      <c r="A5" s="15" t="s">
        <v>20</v>
      </c>
      <c r="B5" s="16" t="s">
        <v>21</v>
      </c>
      <c r="C5" s="16"/>
      <c r="D5" s="17" t="s">
        <v>18</v>
      </c>
      <c r="E5" s="18">
        <f>E6+E7</f>
        <v>446544</v>
      </c>
      <c r="F5" s="18">
        <f t="shared" ref="F5:P5" si="3">F6+F7</f>
        <v>8900676</v>
      </c>
      <c r="G5" s="18">
        <f t="shared" si="3"/>
        <v>2528784</v>
      </c>
      <c r="H5" s="18">
        <f t="shared" si="3"/>
        <v>2598744</v>
      </c>
      <c r="I5" s="18">
        <f t="shared" si="3"/>
        <v>3194124</v>
      </c>
      <c r="J5" s="18">
        <f t="shared" si="3"/>
        <v>1279728</v>
      </c>
      <c r="K5" s="18">
        <f t="shared" si="3"/>
        <v>854256</v>
      </c>
      <c r="L5" s="18">
        <f t="shared" si="3"/>
        <v>942006</v>
      </c>
      <c r="M5" s="18">
        <f t="shared" si="3"/>
        <v>832992</v>
      </c>
      <c r="N5" s="18">
        <f t="shared" si="3"/>
        <v>1547628</v>
      </c>
      <c r="O5" s="18">
        <f t="shared" si="3"/>
        <v>517956</v>
      </c>
      <c r="P5" s="18">
        <f t="shared" si="3"/>
        <v>164028</v>
      </c>
      <c r="Q5" s="18">
        <f t="shared" si="1"/>
        <v>23807466</v>
      </c>
    </row>
    <row r="6" spans="1:19" x14ac:dyDescent="0.15">
      <c r="A6" s="15" t="s">
        <v>22</v>
      </c>
      <c r="B6" s="16" t="s">
        <v>23</v>
      </c>
      <c r="C6" s="16" t="s">
        <v>24</v>
      </c>
      <c r="D6" s="17" t="s">
        <v>25</v>
      </c>
      <c r="E6" s="20">
        <v>227244</v>
      </c>
      <c r="F6" s="20">
        <f>376577*12</f>
        <v>4518924</v>
      </c>
      <c r="G6" s="20">
        <v>1812216</v>
      </c>
      <c r="H6" s="20">
        <v>1727808</v>
      </c>
      <c r="I6" s="20">
        <v>2155800</v>
      </c>
      <c r="J6" s="20">
        <v>708708</v>
      </c>
      <c r="K6" s="20">
        <v>546648</v>
      </c>
      <c r="L6" s="20">
        <v>637302</v>
      </c>
      <c r="M6" s="20">
        <v>543180</v>
      </c>
      <c r="N6" s="20">
        <v>1051488</v>
      </c>
      <c r="O6" s="20">
        <v>366492</v>
      </c>
      <c r="P6" s="20">
        <v>118140</v>
      </c>
      <c r="Q6" s="18">
        <f t="shared" si="1"/>
        <v>14413950</v>
      </c>
    </row>
    <row r="7" spans="1:19" x14ac:dyDescent="0.15">
      <c r="A7" s="15" t="s">
        <v>26</v>
      </c>
      <c r="B7" s="16" t="s">
        <v>27</v>
      </c>
      <c r="C7" s="16" t="s">
        <v>24</v>
      </c>
      <c r="D7" s="17" t="s">
        <v>25</v>
      </c>
      <c r="E7" s="20">
        <v>219300</v>
      </c>
      <c r="F7" s="20">
        <f>365146*12</f>
        <v>4381752</v>
      </c>
      <c r="G7" s="20">
        <v>716568</v>
      </c>
      <c r="H7" s="20">
        <v>870936</v>
      </c>
      <c r="I7" s="20">
        <v>1038324</v>
      </c>
      <c r="J7" s="20">
        <v>571020</v>
      </c>
      <c r="K7" s="20">
        <v>307608</v>
      </c>
      <c r="L7" s="20">
        <v>304704</v>
      </c>
      <c r="M7" s="20">
        <v>289812</v>
      </c>
      <c r="N7" s="20">
        <v>496140</v>
      </c>
      <c r="O7" s="20">
        <v>151464</v>
      </c>
      <c r="P7" s="20">
        <v>45888</v>
      </c>
      <c r="Q7" s="18">
        <f t="shared" si="1"/>
        <v>9393516</v>
      </c>
    </row>
    <row r="8" spans="1:19" x14ac:dyDescent="0.15">
      <c r="A8" s="15" t="s">
        <v>28</v>
      </c>
      <c r="B8" s="16" t="s">
        <v>29</v>
      </c>
      <c r="C8" s="16"/>
      <c r="D8" s="17" t="s">
        <v>18</v>
      </c>
      <c r="E8" s="18">
        <f>E9+E10</f>
        <v>48840</v>
      </c>
      <c r="F8" s="18">
        <f t="shared" ref="F8:P8" si="4">F9+F10</f>
        <v>952896</v>
      </c>
      <c r="G8" s="18">
        <f t="shared" si="4"/>
        <v>403608</v>
      </c>
      <c r="H8" s="18">
        <f t="shared" si="4"/>
        <v>402996</v>
      </c>
      <c r="I8" s="18">
        <f t="shared" si="4"/>
        <v>505956</v>
      </c>
      <c r="J8" s="18">
        <f t="shared" si="4"/>
        <v>157944</v>
      </c>
      <c r="K8" s="18">
        <f t="shared" si="4"/>
        <v>124584</v>
      </c>
      <c r="L8" s="18">
        <f t="shared" si="4"/>
        <v>145788</v>
      </c>
      <c r="M8" s="18">
        <f t="shared" si="4"/>
        <v>129600</v>
      </c>
      <c r="N8" s="18">
        <f t="shared" si="4"/>
        <v>258624</v>
      </c>
      <c r="O8" s="18">
        <f t="shared" si="4"/>
        <v>86196</v>
      </c>
      <c r="P8" s="18">
        <f t="shared" si="4"/>
        <v>27000</v>
      </c>
      <c r="Q8" s="18">
        <f t="shared" si="1"/>
        <v>3244032</v>
      </c>
    </row>
    <row r="9" spans="1:19" x14ac:dyDescent="0.15">
      <c r="A9" s="15" t="s">
        <v>30</v>
      </c>
      <c r="B9" s="16" t="s">
        <v>31</v>
      </c>
      <c r="C9" s="16" t="s">
        <v>24</v>
      </c>
      <c r="D9" s="17" t="s">
        <v>25</v>
      </c>
      <c r="E9" s="20">
        <v>672</v>
      </c>
      <c r="F9" s="20">
        <f>1358*12</f>
        <v>16296</v>
      </c>
      <c r="G9" s="20">
        <v>2208</v>
      </c>
      <c r="H9" s="20">
        <v>1596</v>
      </c>
      <c r="I9" s="20">
        <v>2868</v>
      </c>
      <c r="J9" s="20">
        <v>2736</v>
      </c>
      <c r="K9" s="20">
        <v>1488</v>
      </c>
      <c r="L9" s="20">
        <v>1284</v>
      </c>
      <c r="M9" s="20">
        <v>1152</v>
      </c>
      <c r="N9" s="20">
        <v>1728</v>
      </c>
      <c r="O9" s="20">
        <v>564</v>
      </c>
      <c r="P9" s="20">
        <v>240</v>
      </c>
      <c r="Q9" s="18">
        <f t="shared" si="1"/>
        <v>32832</v>
      </c>
    </row>
    <row r="10" spans="1:19" x14ac:dyDescent="0.15">
      <c r="A10" s="15" t="s">
        <v>32</v>
      </c>
      <c r="B10" s="16" t="s">
        <v>33</v>
      </c>
      <c r="C10" s="16"/>
      <c r="D10" s="17" t="s">
        <v>18</v>
      </c>
      <c r="E10" s="18">
        <f>E11+E12</f>
        <v>48168</v>
      </c>
      <c r="F10" s="18">
        <f t="shared" ref="F10:P10" si="5">F11+F12</f>
        <v>936600</v>
      </c>
      <c r="G10" s="18">
        <f t="shared" si="5"/>
        <v>401400</v>
      </c>
      <c r="H10" s="18">
        <f t="shared" si="5"/>
        <v>401400</v>
      </c>
      <c r="I10" s="18">
        <f t="shared" si="5"/>
        <v>503088</v>
      </c>
      <c r="J10" s="18">
        <f t="shared" si="5"/>
        <v>155208</v>
      </c>
      <c r="K10" s="18">
        <f t="shared" si="5"/>
        <v>123096</v>
      </c>
      <c r="L10" s="18">
        <f t="shared" si="5"/>
        <v>144504</v>
      </c>
      <c r="M10" s="18">
        <f t="shared" si="5"/>
        <v>128448</v>
      </c>
      <c r="N10" s="18">
        <f t="shared" si="5"/>
        <v>256896</v>
      </c>
      <c r="O10" s="18">
        <f t="shared" si="5"/>
        <v>85632</v>
      </c>
      <c r="P10" s="18">
        <f t="shared" si="5"/>
        <v>26760</v>
      </c>
      <c r="Q10" s="18">
        <f t="shared" si="1"/>
        <v>3211200</v>
      </c>
    </row>
    <row r="11" spans="1:19" s="23" customFormat="1" x14ac:dyDescent="0.15">
      <c r="A11" s="15" t="s">
        <v>34</v>
      </c>
      <c r="B11" s="21" t="s">
        <v>35</v>
      </c>
      <c r="C11" s="21" t="s">
        <v>24</v>
      </c>
      <c r="D11" s="22" t="s">
        <v>18</v>
      </c>
      <c r="E11" s="18">
        <f>72*E96</f>
        <v>648</v>
      </c>
      <c r="F11" s="18">
        <f t="shared" ref="F11:P11" si="6">72*F96</f>
        <v>12600</v>
      </c>
      <c r="G11" s="18">
        <f t="shared" si="6"/>
        <v>5400</v>
      </c>
      <c r="H11" s="18">
        <f t="shared" si="6"/>
        <v>5400</v>
      </c>
      <c r="I11" s="18">
        <f t="shared" si="6"/>
        <v>6768</v>
      </c>
      <c r="J11" s="18">
        <f t="shared" si="6"/>
        <v>2088</v>
      </c>
      <c r="K11" s="18">
        <f t="shared" si="6"/>
        <v>1656</v>
      </c>
      <c r="L11" s="18">
        <f t="shared" si="6"/>
        <v>1944</v>
      </c>
      <c r="M11" s="18">
        <f t="shared" si="6"/>
        <v>1728</v>
      </c>
      <c r="N11" s="18">
        <f t="shared" si="6"/>
        <v>3456</v>
      </c>
      <c r="O11" s="18">
        <f t="shared" si="6"/>
        <v>1152</v>
      </c>
      <c r="P11" s="18">
        <f t="shared" si="6"/>
        <v>360</v>
      </c>
      <c r="Q11" s="18">
        <f t="shared" si="1"/>
        <v>43200</v>
      </c>
    </row>
    <row r="12" spans="1:19" s="23" customFormat="1" x14ac:dyDescent="0.15">
      <c r="A12" s="15" t="s">
        <v>36</v>
      </c>
      <c r="B12" s="21" t="s">
        <v>37</v>
      </c>
      <c r="C12" s="21" t="s">
        <v>24</v>
      </c>
      <c r="D12" s="22" t="s">
        <v>18</v>
      </c>
      <c r="E12" s="18">
        <f>440*12*E96</f>
        <v>47520</v>
      </c>
      <c r="F12" s="18">
        <f t="shared" ref="F12:P12" si="7">440*12*F96</f>
        <v>924000</v>
      </c>
      <c r="G12" s="18">
        <f t="shared" si="7"/>
        <v>396000</v>
      </c>
      <c r="H12" s="18">
        <f t="shared" si="7"/>
        <v>396000</v>
      </c>
      <c r="I12" s="18">
        <f t="shared" si="7"/>
        <v>496320</v>
      </c>
      <c r="J12" s="18">
        <f t="shared" si="7"/>
        <v>153120</v>
      </c>
      <c r="K12" s="18">
        <f t="shared" si="7"/>
        <v>121440</v>
      </c>
      <c r="L12" s="18">
        <f t="shared" si="7"/>
        <v>142560</v>
      </c>
      <c r="M12" s="18">
        <f t="shared" si="7"/>
        <v>126720</v>
      </c>
      <c r="N12" s="18">
        <f t="shared" si="7"/>
        <v>253440</v>
      </c>
      <c r="O12" s="18">
        <f t="shared" si="7"/>
        <v>84480</v>
      </c>
      <c r="P12" s="18">
        <f t="shared" si="7"/>
        <v>26400</v>
      </c>
      <c r="Q12" s="18">
        <f t="shared" si="1"/>
        <v>3168000</v>
      </c>
    </row>
    <row r="13" spans="1:19" x14ac:dyDescent="0.15">
      <c r="A13" s="15" t="s">
        <v>38</v>
      </c>
      <c r="B13" s="16" t="s">
        <v>39</v>
      </c>
      <c r="C13" s="16"/>
      <c r="D13" s="17" t="s">
        <v>40</v>
      </c>
      <c r="E13" s="18">
        <f>E14+E15+E16</f>
        <v>48582</v>
      </c>
      <c r="F13" s="18">
        <f t="shared" ref="F13:P13" si="8">F14+F15+F16</f>
        <v>863400</v>
      </c>
      <c r="G13" s="18">
        <f t="shared" si="8"/>
        <v>341916</v>
      </c>
      <c r="H13" s="18">
        <f t="shared" si="8"/>
        <v>360846</v>
      </c>
      <c r="I13" s="18">
        <f t="shared" si="8"/>
        <v>408738</v>
      </c>
      <c r="J13" s="18">
        <f t="shared" si="8"/>
        <v>131382</v>
      </c>
      <c r="K13" s="18">
        <f t="shared" si="8"/>
        <v>100890</v>
      </c>
      <c r="L13" s="18">
        <f t="shared" si="8"/>
        <v>112470</v>
      </c>
      <c r="M13" s="18">
        <f t="shared" si="8"/>
        <v>106542</v>
      </c>
      <c r="N13" s="18">
        <f t="shared" si="8"/>
        <v>206580</v>
      </c>
      <c r="O13" s="18">
        <f t="shared" si="8"/>
        <v>62125</v>
      </c>
      <c r="P13" s="18">
        <f t="shared" si="8"/>
        <v>18054</v>
      </c>
      <c r="Q13" s="18">
        <f t="shared" si="1"/>
        <v>2761525</v>
      </c>
    </row>
    <row r="14" spans="1:19" s="23" customFormat="1" x14ac:dyDescent="0.15">
      <c r="A14" s="15" t="s">
        <v>41</v>
      </c>
      <c r="B14" s="21" t="s">
        <v>259</v>
      </c>
      <c r="C14" s="21" t="s">
        <v>24</v>
      </c>
      <c r="D14" s="22" t="s">
        <v>42</v>
      </c>
      <c r="E14" s="18">
        <f>E16*3</f>
        <v>29149.199999999997</v>
      </c>
      <c r="F14" s="18">
        <f t="shared" ref="F14:P14" si="9">F16*3</f>
        <v>518040</v>
      </c>
      <c r="G14" s="18">
        <f t="shared" si="9"/>
        <v>205149.59999999998</v>
      </c>
      <c r="H14" s="18">
        <f t="shared" si="9"/>
        <v>216507.59999999998</v>
      </c>
      <c r="I14" s="18">
        <f t="shared" si="9"/>
        <v>245242.80000000002</v>
      </c>
      <c r="J14" s="18">
        <f t="shared" si="9"/>
        <v>78829.200000000012</v>
      </c>
      <c r="K14" s="18">
        <f t="shared" si="9"/>
        <v>60534</v>
      </c>
      <c r="L14" s="18">
        <f t="shared" si="9"/>
        <v>67482</v>
      </c>
      <c r="M14" s="18">
        <f t="shared" si="9"/>
        <v>63925.200000000004</v>
      </c>
      <c r="N14" s="18">
        <f t="shared" si="9"/>
        <v>123948</v>
      </c>
      <c r="O14" s="18">
        <f t="shared" si="9"/>
        <v>37275</v>
      </c>
      <c r="P14" s="18">
        <f t="shared" si="9"/>
        <v>10832.400000000001</v>
      </c>
      <c r="Q14" s="18">
        <f t="shared" si="1"/>
        <v>1656914.9999999998</v>
      </c>
    </row>
    <row r="15" spans="1:19" s="23" customFormat="1" x14ac:dyDescent="0.15">
      <c r="A15" s="15" t="s">
        <v>43</v>
      </c>
      <c r="B15" s="21" t="s">
        <v>260</v>
      </c>
      <c r="C15" s="21" t="s">
        <v>24</v>
      </c>
      <c r="D15" s="22" t="s">
        <v>42</v>
      </c>
      <c r="E15" s="18">
        <f>E16</f>
        <v>9716.4</v>
      </c>
      <c r="F15" s="18">
        <f t="shared" ref="F15:P15" si="10">F16</f>
        <v>172680</v>
      </c>
      <c r="G15" s="18">
        <f t="shared" si="10"/>
        <v>68383.199999999997</v>
      </c>
      <c r="H15" s="18">
        <f t="shared" si="10"/>
        <v>72169.2</v>
      </c>
      <c r="I15" s="18">
        <f t="shared" si="10"/>
        <v>81747.600000000006</v>
      </c>
      <c r="J15" s="18">
        <f t="shared" si="10"/>
        <v>26276.400000000001</v>
      </c>
      <c r="K15" s="18">
        <f t="shared" si="10"/>
        <v>20178</v>
      </c>
      <c r="L15" s="18">
        <f t="shared" si="10"/>
        <v>22494</v>
      </c>
      <c r="M15" s="18">
        <f t="shared" si="10"/>
        <v>21308.400000000001</v>
      </c>
      <c r="N15" s="18">
        <f t="shared" si="10"/>
        <v>41316</v>
      </c>
      <c r="O15" s="18">
        <f t="shared" si="10"/>
        <v>12425</v>
      </c>
      <c r="P15" s="18">
        <f t="shared" si="10"/>
        <v>3610.8</v>
      </c>
      <c r="Q15" s="18">
        <f t="shared" si="1"/>
        <v>552305.00000000012</v>
      </c>
    </row>
    <row r="16" spans="1:19" s="23" customFormat="1" x14ac:dyDescent="0.15">
      <c r="A16" s="15" t="s">
        <v>44</v>
      </c>
      <c r="B16" s="21" t="s">
        <v>261</v>
      </c>
      <c r="C16" s="21" t="s">
        <v>24</v>
      </c>
      <c r="D16" s="22" t="s">
        <v>42</v>
      </c>
      <c r="E16" s="20">
        <v>9716.4</v>
      </c>
      <c r="F16" s="20">
        <f>14390*12</f>
        <v>172680</v>
      </c>
      <c r="G16" s="20">
        <v>68383.199999999997</v>
      </c>
      <c r="H16" s="20">
        <v>72169.2</v>
      </c>
      <c r="I16" s="20">
        <v>81747.600000000006</v>
      </c>
      <c r="J16" s="20">
        <v>26276.400000000001</v>
      </c>
      <c r="K16" s="20">
        <v>20178</v>
      </c>
      <c r="L16" s="20">
        <v>22494</v>
      </c>
      <c r="M16" s="20">
        <v>21308.400000000001</v>
      </c>
      <c r="N16" s="20">
        <v>41316</v>
      </c>
      <c r="O16" s="20">
        <v>12425</v>
      </c>
      <c r="P16" s="20">
        <v>3610.8</v>
      </c>
      <c r="Q16" s="18">
        <f t="shared" si="1"/>
        <v>552305.00000000012</v>
      </c>
    </row>
    <row r="17" spans="1:17" x14ac:dyDescent="0.15">
      <c r="A17" s="15" t="s">
        <v>45</v>
      </c>
      <c r="B17" s="16" t="s">
        <v>46</v>
      </c>
      <c r="C17" s="16"/>
      <c r="D17" s="17" t="s">
        <v>18</v>
      </c>
      <c r="E17" s="18">
        <v>1327041</v>
      </c>
      <c r="F17" s="18">
        <v>28045675</v>
      </c>
      <c r="G17" s="18">
        <v>12019575</v>
      </c>
      <c r="H17" s="18">
        <v>12019575</v>
      </c>
      <c r="I17" s="18">
        <v>15064534</v>
      </c>
      <c r="J17" s="18">
        <v>4321580</v>
      </c>
      <c r="K17" s="18">
        <v>3427460</v>
      </c>
      <c r="L17" s="18">
        <v>4023540</v>
      </c>
      <c r="M17" s="18">
        <v>3576480</v>
      </c>
      <c r="N17" s="18">
        <v>7152960</v>
      </c>
      <c r="O17" s="18">
        <v>2384320</v>
      </c>
      <c r="P17" s="18">
        <v>745100</v>
      </c>
      <c r="Q17" s="18">
        <f t="shared" si="1"/>
        <v>94107840</v>
      </c>
    </row>
    <row r="18" spans="1:17" ht="22.5" x14ac:dyDescent="0.15">
      <c r="A18" s="15" t="s">
        <v>47</v>
      </c>
      <c r="B18" s="24" t="s">
        <v>48</v>
      </c>
      <c r="C18" s="24" t="s">
        <v>24</v>
      </c>
      <c r="D18" s="25" t="s">
        <v>49</v>
      </c>
      <c r="E18" s="26">
        <f>E17-E19</f>
        <v>1327041</v>
      </c>
      <c r="F18" s="26">
        <f t="shared" ref="F18:P18" si="11">F17-F19</f>
        <v>27858395</v>
      </c>
      <c r="G18" s="26">
        <f t="shared" si="11"/>
        <v>11859443</v>
      </c>
      <c r="H18" s="26">
        <f t="shared" si="11"/>
        <v>11849411</v>
      </c>
      <c r="I18" s="26">
        <f t="shared" si="11"/>
        <v>14878278</v>
      </c>
      <c r="J18" s="26">
        <f t="shared" si="11"/>
        <v>4173524</v>
      </c>
      <c r="K18" s="26">
        <f t="shared" si="11"/>
        <v>3268376</v>
      </c>
      <c r="L18" s="26">
        <f t="shared" si="11"/>
        <v>3869964</v>
      </c>
      <c r="M18" s="26">
        <f t="shared" si="11"/>
        <v>3448576</v>
      </c>
      <c r="N18" s="26">
        <f t="shared" si="11"/>
        <v>6989544</v>
      </c>
      <c r="O18" s="26">
        <f t="shared" si="11"/>
        <v>2237464</v>
      </c>
      <c r="P18" s="26">
        <f t="shared" si="11"/>
        <v>625324</v>
      </c>
      <c r="Q18" s="18">
        <f t="shared" si="1"/>
        <v>92385340</v>
      </c>
    </row>
    <row r="19" spans="1:17" x14ac:dyDescent="0.15">
      <c r="A19" s="15" t="s">
        <v>50</v>
      </c>
      <c r="B19" s="24" t="s">
        <v>51</v>
      </c>
      <c r="C19" s="24" t="s">
        <v>24</v>
      </c>
      <c r="D19" s="25" t="s">
        <v>52</v>
      </c>
      <c r="E19" s="26"/>
      <c r="F19" s="27">
        <v>187280</v>
      </c>
      <c r="G19" s="26">
        <v>160132</v>
      </c>
      <c r="H19" s="26">
        <v>170164</v>
      </c>
      <c r="I19" s="26">
        <v>186256</v>
      </c>
      <c r="J19" s="26">
        <v>148056</v>
      </c>
      <c r="K19" s="26">
        <v>159084</v>
      </c>
      <c r="L19" s="26">
        <v>153576</v>
      </c>
      <c r="M19" s="26">
        <v>127904</v>
      </c>
      <c r="N19" s="26">
        <v>163416</v>
      </c>
      <c r="O19" s="26">
        <v>146856</v>
      </c>
      <c r="P19" s="26">
        <v>119776</v>
      </c>
      <c r="Q19" s="18">
        <f t="shared" si="1"/>
        <v>1722500</v>
      </c>
    </row>
    <row r="20" spans="1:17" x14ac:dyDescent="0.15">
      <c r="A20" s="15" t="s">
        <v>53</v>
      </c>
      <c r="B20" s="16" t="s">
        <v>54</v>
      </c>
      <c r="C20" s="16"/>
      <c r="D20" s="25" t="s">
        <v>18</v>
      </c>
      <c r="E20" s="28">
        <f>E21</f>
        <v>194328</v>
      </c>
      <c r="F20" s="28">
        <f t="shared" ref="F20:P20" si="12">F21</f>
        <v>3453600</v>
      </c>
      <c r="G20" s="28">
        <f t="shared" si="12"/>
        <v>1367664</v>
      </c>
      <c r="H20" s="28">
        <f t="shared" si="12"/>
        <v>1443384</v>
      </c>
      <c r="I20" s="28">
        <f t="shared" si="12"/>
        <v>1634952</v>
      </c>
      <c r="J20" s="28">
        <f t="shared" si="12"/>
        <v>525528</v>
      </c>
      <c r="K20" s="28">
        <f t="shared" si="12"/>
        <v>403560</v>
      </c>
      <c r="L20" s="28">
        <f t="shared" si="12"/>
        <v>449880</v>
      </c>
      <c r="M20" s="28">
        <f t="shared" si="12"/>
        <v>426168</v>
      </c>
      <c r="N20" s="28">
        <f t="shared" si="12"/>
        <v>826320</v>
      </c>
      <c r="O20" s="28">
        <f t="shared" si="12"/>
        <v>248500</v>
      </c>
      <c r="P20" s="28">
        <f t="shared" si="12"/>
        <v>72216</v>
      </c>
      <c r="Q20" s="18">
        <f t="shared" si="1"/>
        <v>11046100</v>
      </c>
    </row>
    <row r="21" spans="1:17" x14ac:dyDescent="0.15">
      <c r="A21" s="15" t="s">
        <v>55</v>
      </c>
      <c r="B21" s="16" t="s">
        <v>262</v>
      </c>
      <c r="C21" s="16" t="s">
        <v>56</v>
      </c>
      <c r="D21" s="25" t="s">
        <v>18</v>
      </c>
      <c r="E21" s="28">
        <f>E16*20</f>
        <v>194328</v>
      </c>
      <c r="F21" s="28">
        <f t="shared" ref="F21:P21" si="13">F16*20</f>
        <v>3453600</v>
      </c>
      <c r="G21" s="28">
        <f t="shared" si="13"/>
        <v>1367664</v>
      </c>
      <c r="H21" s="28">
        <f t="shared" si="13"/>
        <v>1443384</v>
      </c>
      <c r="I21" s="28">
        <f t="shared" si="13"/>
        <v>1634952</v>
      </c>
      <c r="J21" s="28">
        <f t="shared" si="13"/>
        <v>525528</v>
      </c>
      <c r="K21" s="28">
        <f t="shared" si="13"/>
        <v>403560</v>
      </c>
      <c r="L21" s="28">
        <f t="shared" si="13"/>
        <v>449880</v>
      </c>
      <c r="M21" s="28">
        <f t="shared" si="13"/>
        <v>426168</v>
      </c>
      <c r="N21" s="28">
        <f t="shared" si="13"/>
        <v>826320</v>
      </c>
      <c r="O21" s="28">
        <f t="shared" si="13"/>
        <v>248500</v>
      </c>
      <c r="P21" s="28">
        <f t="shared" si="13"/>
        <v>72216</v>
      </c>
      <c r="Q21" s="18">
        <f t="shared" si="1"/>
        <v>11046100</v>
      </c>
    </row>
    <row r="22" spans="1:17" x14ac:dyDescent="0.15">
      <c r="A22" s="15" t="s">
        <v>57</v>
      </c>
      <c r="B22" s="16" t="s">
        <v>58</v>
      </c>
      <c r="C22" s="16"/>
      <c r="D22" s="25" t="s">
        <v>42</v>
      </c>
      <c r="E22" s="28">
        <f>E23+E24</f>
        <v>77731.199999999997</v>
      </c>
      <c r="F22" s="28">
        <f t="shared" ref="F22:P22" si="14">F23+F24</f>
        <v>1381440</v>
      </c>
      <c r="G22" s="28">
        <f t="shared" si="14"/>
        <v>547065.59999999998</v>
      </c>
      <c r="H22" s="28">
        <f t="shared" si="14"/>
        <v>577353.6</v>
      </c>
      <c r="I22" s="28">
        <f t="shared" si="14"/>
        <v>653980.80000000005</v>
      </c>
      <c r="J22" s="28">
        <f t="shared" si="14"/>
        <v>210211.20000000001</v>
      </c>
      <c r="K22" s="28">
        <f t="shared" si="14"/>
        <v>161424</v>
      </c>
      <c r="L22" s="28">
        <f t="shared" si="14"/>
        <v>179952</v>
      </c>
      <c r="M22" s="28">
        <f t="shared" si="14"/>
        <v>170467.20000000001</v>
      </c>
      <c r="N22" s="28">
        <f t="shared" si="14"/>
        <v>330528</v>
      </c>
      <c r="O22" s="28">
        <f t="shared" si="14"/>
        <v>99400</v>
      </c>
      <c r="P22" s="28">
        <f t="shared" si="14"/>
        <v>28886.400000000001</v>
      </c>
      <c r="Q22" s="18">
        <f t="shared" si="1"/>
        <v>4418440.0000000009</v>
      </c>
    </row>
    <row r="23" spans="1:17" x14ac:dyDescent="0.15">
      <c r="A23" s="15" t="s">
        <v>59</v>
      </c>
      <c r="B23" s="16" t="s">
        <v>263</v>
      </c>
      <c r="C23" s="16" t="s">
        <v>60</v>
      </c>
      <c r="D23" s="25" t="s">
        <v>42</v>
      </c>
      <c r="E23" s="28">
        <f>E16*4</f>
        <v>38865.599999999999</v>
      </c>
      <c r="F23" s="28">
        <f t="shared" ref="F23:P23" si="15">F16*4</f>
        <v>690720</v>
      </c>
      <c r="G23" s="28">
        <f t="shared" si="15"/>
        <v>273532.79999999999</v>
      </c>
      <c r="H23" s="28">
        <f t="shared" si="15"/>
        <v>288676.8</v>
      </c>
      <c r="I23" s="28">
        <f t="shared" si="15"/>
        <v>326990.40000000002</v>
      </c>
      <c r="J23" s="28">
        <f t="shared" si="15"/>
        <v>105105.60000000001</v>
      </c>
      <c r="K23" s="28">
        <f t="shared" si="15"/>
        <v>80712</v>
      </c>
      <c r="L23" s="28">
        <f t="shared" si="15"/>
        <v>89976</v>
      </c>
      <c r="M23" s="28">
        <f t="shared" si="15"/>
        <v>85233.600000000006</v>
      </c>
      <c r="N23" s="28">
        <f t="shared" si="15"/>
        <v>165264</v>
      </c>
      <c r="O23" s="28">
        <f t="shared" si="15"/>
        <v>49700</v>
      </c>
      <c r="P23" s="28">
        <f t="shared" si="15"/>
        <v>14443.2</v>
      </c>
      <c r="Q23" s="18">
        <f t="shared" si="1"/>
        <v>2209220.0000000005</v>
      </c>
    </row>
    <row r="24" spans="1:17" x14ac:dyDescent="0.15">
      <c r="A24" s="15" t="s">
        <v>61</v>
      </c>
      <c r="B24" s="16" t="s">
        <v>264</v>
      </c>
      <c r="C24" s="16" t="s">
        <v>60</v>
      </c>
      <c r="D24" s="25" t="s">
        <v>42</v>
      </c>
      <c r="E24" s="28">
        <f>E16*4</f>
        <v>38865.599999999999</v>
      </c>
      <c r="F24" s="28">
        <f t="shared" ref="F24:P24" si="16">F16*4</f>
        <v>690720</v>
      </c>
      <c r="G24" s="28">
        <f t="shared" si="16"/>
        <v>273532.79999999999</v>
      </c>
      <c r="H24" s="28">
        <f t="shared" si="16"/>
        <v>288676.8</v>
      </c>
      <c r="I24" s="28">
        <f t="shared" si="16"/>
        <v>326990.40000000002</v>
      </c>
      <c r="J24" s="28">
        <f t="shared" si="16"/>
        <v>105105.60000000001</v>
      </c>
      <c r="K24" s="28">
        <f t="shared" si="16"/>
        <v>80712</v>
      </c>
      <c r="L24" s="28">
        <f t="shared" si="16"/>
        <v>89976</v>
      </c>
      <c r="M24" s="28">
        <f t="shared" si="16"/>
        <v>85233.600000000006</v>
      </c>
      <c r="N24" s="28">
        <f t="shared" si="16"/>
        <v>165264</v>
      </c>
      <c r="O24" s="28">
        <f t="shared" si="16"/>
        <v>49700</v>
      </c>
      <c r="P24" s="28">
        <f t="shared" si="16"/>
        <v>14443.2</v>
      </c>
      <c r="Q24" s="18">
        <f t="shared" si="1"/>
        <v>2209220.0000000005</v>
      </c>
    </row>
    <row r="25" spans="1:17" x14ac:dyDescent="0.15">
      <c r="A25" s="15" t="s">
        <v>62</v>
      </c>
      <c r="B25" s="16" t="s">
        <v>63</v>
      </c>
      <c r="C25" s="16"/>
      <c r="D25" s="17" t="s">
        <v>18</v>
      </c>
      <c r="E25" s="18">
        <f>E26</f>
        <v>310924.79999999999</v>
      </c>
      <c r="F25" s="18">
        <f t="shared" ref="F25:P25" si="17">F26</f>
        <v>5525760</v>
      </c>
      <c r="G25" s="18">
        <f t="shared" si="17"/>
        <v>2188262.3999999999</v>
      </c>
      <c r="H25" s="18">
        <f t="shared" si="17"/>
        <v>2309414.4</v>
      </c>
      <c r="I25" s="18">
        <f t="shared" si="17"/>
        <v>2615923.2000000002</v>
      </c>
      <c r="J25" s="18">
        <f t="shared" si="17"/>
        <v>840844.80000000005</v>
      </c>
      <c r="K25" s="18">
        <f t="shared" si="17"/>
        <v>645696</v>
      </c>
      <c r="L25" s="18">
        <f t="shared" si="17"/>
        <v>719808</v>
      </c>
      <c r="M25" s="18">
        <f t="shared" si="17"/>
        <v>681868.80000000005</v>
      </c>
      <c r="N25" s="18">
        <f t="shared" si="17"/>
        <v>1322112</v>
      </c>
      <c r="O25" s="18">
        <f t="shared" si="17"/>
        <v>397600</v>
      </c>
      <c r="P25" s="18">
        <f t="shared" si="17"/>
        <v>115545.60000000001</v>
      </c>
      <c r="Q25" s="18">
        <f t="shared" si="1"/>
        <v>17673760.000000004</v>
      </c>
    </row>
    <row r="26" spans="1:17" s="23" customFormat="1" x14ac:dyDescent="0.15">
      <c r="A26" s="15" t="s">
        <v>64</v>
      </c>
      <c r="B26" s="21" t="s">
        <v>265</v>
      </c>
      <c r="C26" s="21" t="s">
        <v>65</v>
      </c>
      <c r="D26" s="22" t="s">
        <v>42</v>
      </c>
      <c r="E26" s="18">
        <f>E16*32</f>
        <v>310924.79999999999</v>
      </c>
      <c r="F26" s="18">
        <f t="shared" ref="F26:P26" si="18">F16*32</f>
        <v>5525760</v>
      </c>
      <c r="G26" s="18">
        <f t="shared" si="18"/>
        <v>2188262.3999999999</v>
      </c>
      <c r="H26" s="18">
        <f t="shared" si="18"/>
        <v>2309414.4</v>
      </c>
      <c r="I26" s="18">
        <f t="shared" si="18"/>
        <v>2615923.2000000002</v>
      </c>
      <c r="J26" s="18">
        <f t="shared" si="18"/>
        <v>840844.80000000005</v>
      </c>
      <c r="K26" s="18">
        <f t="shared" si="18"/>
        <v>645696</v>
      </c>
      <c r="L26" s="18">
        <f t="shared" si="18"/>
        <v>719808</v>
      </c>
      <c r="M26" s="18">
        <f t="shared" si="18"/>
        <v>681868.80000000005</v>
      </c>
      <c r="N26" s="18">
        <f t="shared" si="18"/>
        <v>1322112</v>
      </c>
      <c r="O26" s="18">
        <f t="shared" si="18"/>
        <v>397600</v>
      </c>
      <c r="P26" s="18">
        <f t="shared" si="18"/>
        <v>115545.60000000001</v>
      </c>
      <c r="Q26" s="18">
        <f t="shared" si="1"/>
        <v>17673760.000000004</v>
      </c>
    </row>
    <row r="27" spans="1:17" x14ac:dyDescent="0.15">
      <c r="A27" s="15" t="s">
        <v>66</v>
      </c>
      <c r="B27" s="16" t="s">
        <v>67</v>
      </c>
      <c r="C27" s="16"/>
      <c r="D27" s="17" t="s">
        <v>18</v>
      </c>
      <c r="E27" s="18">
        <f>E28</f>
        <v>155462.39999999999</v>
      </c>
      <c r="F27" s="18">
        <f t="shared" ref="F27:P27" si="19">F28</f>
        <v>2762880</v>
      </c>
      <c r="G27" s="18">
        <f t="shared" si="19"/>
        <v>1094131.2</v>
      </c>
      <c r="H27" s="18">
        <f t="shared" si="19"/>
        <v>1154707.2</v>
      </c>
      <c r="I27" s="18">
        <f t="shared" si="19"/>
        <v>1307961.6000000001</v>
      </c>
      <c r="J27" s="18">
        <f t="shared" si="19"/>
        <v>420422.40000000002</v>
      </c>
      <c r="K27" s="18">
        <f t="shared" si="19"/>
        <v>322848</v>
      </c>
      <c r="L27" s="18">
        <f t="shared" si="19"/>
        <v>359904</v>
      </c>
      <c r="M27" s="18">
        <f t="shared" si="19"/>
        <v>340934.40000000002</v>
      </c>
      <c r="N27" s="18">
        <f t="shared" si="19"/>
        <v>661056</v>
      </c>
      <c r="O27" s="18">
        <f t="shared" si="19"/>
        <v>198800</v>
      </c>
      <c r="P27" s="18">
        <f t="shared" si="19"/>
        <v>57772.800000000003</v>
      </c>
      <c r="Q27" s="18">
        <f t="shared" si="1"/>
        <v>8836880.0000000019</v>
      </c>
    </row>
    <row r="28" spans="1:17" s="23" customFormat="1" x14ac:dyDescent="0.15">
      <c r="A28" s="15" t="s">
        <v>68</v>
      </c>
      <c r="B28" s="21" t="s">
        <v>69</v>
      </c>
      <c r="C28" s="21" t="s">
        <v>70</v>
      </c>
      <c r="D28" s="22" t="s">
        <v>42</v>
      </c>
      <c r="E28" s="18">
        <f>E16*16</f>
        <v>155462.39999999999</v>
      </c>
      <c r="F28" s="18">
        <f t="shared" ref="F28:P28" si="20">F16*16</f>
        <v>2762880</v>
      </c>
      <c r="G28" s="18">
        <f t="shared" si="20"/>
        <v>1094131.2</v>
      </c>
      <c r="H28" s="18">
        <f t="shared" si="20"/>
        <v>1154707.2</v>
      </c>
      <c r="I28" s="18">
        <f t="shared" si="20"/>
        <v>1307961.6000000001</v>
      </c>
      <c r="J28" s="18">
        <f t="shared" si="20"/>
        <v>420422.40000000002</v>
      </c>
      <c r="K28" s="18">
        <f t="shared" si="20"/>
        <v>322848</v>
      </c>
      <c r="L28" s="18">
        <f t="shared" si="20"/>
        <v>359904</v>
      </c>
      <c r="M28" s="18">
        <f t="shared" si="20"/>
        <v>340934.40000000002</v>
      </c>
      <c r="N28" s="18">
        <f t="shared" si="20"/>
        <v>661056</v>
      </c>
      <c r="O28" s="18">
        <f t="shared" si="20"/>
        <v>198800</v>
      </c>
      <c r="P28" s="18">
        <f t="shared" si="20"/>
        <v>57772.800000000003</v>
      </c>
      <c r="Q28" s="18">
        <f t="shared" si="1"/>
        <v>8836880.0000000019</v>
      </c>
    </row>
    <row r="29" spans="1:17" ht="22.5" x14ac:dyDescent="0.15">
      <c r="A29" s="15" t="s">
        <v>71</v>
      </c>
      <c r="B29" s="16" t="s">
        <v>72</v>
      </c>
      <c r="C29" s="24" t="s">
        <v>24</v>
      </c>
      <c r="D29" s="22" t="s">
        <v>73</v>
      </c>
      <c r="E29" s="18">
        <f>9600*E96</f>
        <v>86400</v>
      </c>
      <c r="F29" s="18">
        <f t="shared" ref="F29:P29" si="21">9600*F96</f>
        <v>1680000</v>
      </c>
      <c r="G29" s="18">
        <f t="shared" si="21"/>
        <v>720000</v>
      </c>
      <c r="H29" s="18">
        <f t="shared" si="21"/>
        <v>720000</v>
      </c>
      <c r="I29" s="18">
        <f t="shared" si="21"/>
        <v>902400</v>
      </c>
      <c r="J29" s="18">
        <f t="shared" si="21"/>
        <v>278400</v>
      </c>
      <c r="K29" s="18">
        <f t="shared" si="21"/>
        <v>220800</v>
      </c>
      <c r="L29" s="18">
        <f t="shared" si="21"/>
        <v>259200</v>
      </c>
      <c r="M29" s="18">
        <f t="shared" si="21"/>
        <v>230400</v>
      </c>
      <c r="N29" s="18">
        <f t="shared" si="21"/>
        <v>460800</v>
      </c>
      <c r="O29" s="18">
        <f t="shared" si="21"/>
        <v>153600</v>
      </c>
      <c r="P29" s="18">
        <f t="shared" si="21"/>
        <v>48000</v>
      </c>
      <c r="Q29" s="18">
        <f t="shared" si="1"/>
        <v>5760000</v>
      </c>
    </row>
    <row r="30" spans="1:17" x14ac:dyDescent="0.15">
      <c r="A30" s="15" t="s">
        <v>74</v>
      </c>
      <c r="B30" s="16" t="s">
        <v>75</v>
      </c>
      <c r="C30" s="16" t="s">
        <v>75</v>
      </c>
      <c r="D30" s="22" t="s">
        <v>42</v>
      </c>
      <c r="E30" s="28">
        <f>E16*14</f>
        <v>136029.6</v>
      </c>
      <c r="F30" s="28">
        <f t="shared" ref="F30:P30" si="22">F16*14</f>
        <v>2417520</v>
      </c>
      <c r="G30" s="28">
        <f t="shared" si="22"/>
        <v>957364.79999999993</v>
      </c>
      <c r="H30" s="28">
        <f t="shared" si="22"/>
        <v>1010368.7999999999</v>
      </c>
      <c r="I30" s="28">
        <f t="shared" si="22"/>
        <v>1144466.4000000001</v>
      </c>
      <c r="J30" s="28">
        <f t="shared" si="22"/>
        <v>367869.60000000003</v>
      </c>
      <c r="K30" s="28">
        <f t="shared" si="22"/>
        <v>282492</v>
      </c>
      <c r="L30" s="28">
        <f t="shared" si="22"/>
        <v>314916</v>
      </c>
      <c r="M30" s="28">
        <f t="shared" si="22"/>
        <v>298317.60000000003</v>
      </c>
      <c r="N30" s="28">
        <f t="shared" si="22"/>
        <v>578424</v>
      </c>
      <c r="O30" s="28">
        <f t="shared" si="22"/>
        <v>173950</v>
      </c>
      <c r="P30" s="28">
        <f t="shared" si="22"/>
        <v>50551.200000000004</v>
      </c>
      <c r="Q30" s="18">
        <f t="shared" si="1"/>
        <v>7732270</v>
      </c>
    </row>
    <row r="31" spans="1:17" x14ac:dyDescent="0.15">
      <c r="A31" s="15" t="s">
        <v>76</v>
      </c>
      <c r="B31" s="16" t="s">
        <v>77</v>
      </c>
      <c r="C31" s="16"/>
      <c r="D31" s="17" t="s">
        <v>18</v>
      </c>
      <c r="E31" s="18">
        <f>E32+E40+E42+E45+E47</f>
        <v>360</v>
      </c>
      <c r="F31" s="18">
        <f t="shared" ref="F31:P31" si="23">F32+F40+F42+F45+F47</f>
        <v>8480</v>
      </c>
      <c r="G31" s="18">
        <f t="shared" si="23"/>
        <v>4160</v>
      </c>
      <c r="H31" s="18">
        <f t="shared" si="23"/>
        <v>6120</v>
      </c>
      <c r="I31" s="18">
        <f t="shared" si="23"/>
        <v>15400</v>
      </c>
      <c r="J31" s="18">
        <f t="shared" si="23"/>
        <v>4590</v>
      </c>
      <c r="K31" s="18">
        <f t="shared" si="23"/>
        <v>5380</v>
      </c>
      <c r="L31" s="18">
        <f t="shared" si="23"/>
        <v>5960</v>
      </c>
      <c r="M31" s="18">
        <f t="shared" si="23"/>
        <v>9000</v>
      </c>
      <c r="N31" s="18">
        <f t="shared" si="23"/>
        <v>10400</v>
      </c>
      <c r="O31" s="18">
        <f t="shared" si="23"/>
        <v>6380</v>
      </c>
      <c r="P31" s="18">
        <f t="shared" si="23"/>
        <v>3080</v>
      </c>
      <c r="Q31" s="18">
        <f t="shared" si="1"/>
        <v>79310</v>
      </c>
    </row>
    <row r="32" spans="1:17" x14ac:dyDescent="0.15">
      <c r="A32" s="15" t="s">
        <v>78</v>
      </c>
      <c r="B32" s="16" t="s">
        <v>79</v>
      </c>
      <c r="C32" s="16"/>
      <c r="D32" s="17" t="s">
        <v>18</v>
      </c>
      <c r="E32" s="18">
        <f>E33+E34+E35+E36+E37+E38+E39</f>
        <v>0</v>
      </c>
      <c r="F32" s="18">
        <f t="shared" ref="F32:P32" si="24">F33+F34+F35+F36+F37+F38+F39</f>
        <v>0</v>
      </c>
      <c r="G32" s="18">
        <f t="shared" si="24"/>
        <v>0</v>
      </c>
      <c r="H32" s="18">
        <f t="shared" si="24"/>
        <v>0</v>
      </c>
      <c r="I32" s="18">
        <f t="shared" si="24"/>
        <v>0</v>
      </c>
      <c r="J32" s="18">
        <f t="shared" si="24"/>
        <v>0</v>
      </c>
      <c r="K32" s="18">
        <f t="shared" si="24"/>
        <v>0</v>
      </c>
      <c r="L32" s="18">
        <f t="shared" si="24"/>
        <v>0</v>
      </c>
      <c r="M32" s="18">
        <f t="shared" si="24"/>
        <v>0</v>
      </c>
      <c r="N32" s="18">
        <f t="shared" si="24"/>
        <v>0</v>
      </c>
      <c r="O32" s="18">
        <f t="shared" si="24"/>
        <v>0</v>
      </c>
      <c r="P32" s="18">
        <f t="shared" si="24"/>
        <v>0</v>
      </c>
      <c r="Q32" s="18">
        <f t="shared" si="1"/>
        <v>0</v>
      </c>
    </row>
    <row r="33" spans="1:17" x14ac:dyDescent="0.15">
      <c r="A33" s="15" t="s">
        <v>80</v>
      </c>
      <c r="B33" s="16" t="s">
        <v>81</v>
      </c>
      <c r="C33" s="16" t="s">
        <v>82</v>
      </c>
      <c r="D33" s="25" t="s">
        <v>83</v>
      </c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18">
        <f t="shared" si="1"/>
        <v>0</v>
      </c>
    </row>
    <row r="34" spans="1:17" x14ac:dyDescent="0.15">
      <c r="A34" s="15" t="s">
        <v>84</v>
      </c>
      <c r="B34" s="16" t="s">
        <v>85</v>
      </c>
      <c r="C34" s="16" t="s">
        <v>82</v>
      </c>
      <c r="D34" s="25" t="s">
        <v>83</v>
      </c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18">
        <f t="shared" si="1"/>
        <v>0</v>
      </c>
    </row>
    <row r="35" spans="1:17" x14ac:dyDescent="0.15">
      <c r="A35" s="15" t="s">
        <v>86</v>
      </c>
      <c r="B35" s="16" t="s">
        <v>87</v>
      </c>
      <c r="C35" s="16" t="s">
        <v>82</v>
      </c>
      <c r="D35" s="25" t="s">
        <v>88</v>
      </c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18">
        <f t="shared" si="1"/>
        <v>0</v>
      </c>
    </row>
    <row r="36" spans="1:17" x14ac:dyDescent="0.15">
      <c r="A36" s="15" t="s">
        <v>89</v>
      </c>
      <c r="B36" s="16" t="s">
        <v>90</v>
      </c>
      <c r="C36" s="16" t="s">
        <v>82</v>
      </c>
      <c r="D36" s="25" t="s">
        <v>83</v>
      </c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18">
        <f t="shared" si="1"/>
        <v>0</v>
      </c>
    </row>
    <row r="37" spans="1:17" x14ac:dyDescent="0.15">
      <c r="A37" s="15" t="s">
        <v>91</v>
      </c>
      <c r="B37" s="16" t="s">
        <v>92</v>
      </c>
      <c r="C37" s="16" t="s">
        <v>82</v>
      </c>
      <c r="D37" s="25" t="s">
        <v>83</v>
      </c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18">
        <f t="shared" si="1"/>
        <v>0</v>
      </c>
    </row>
    <row r="38" spans="1:17" x14ac:dyDescent="0.15">
      <c r="A38" s="15" t="s">
        <v>93</v>
      </c>
      <c r="B38" s="16" t="s">
        <v>94</v>
      </c>
      <c r="C38" s="16" t="s">
        <v>82</v>
      </c>
      <c r="D38" s="25" t="s">
        <v>83</v>
      </c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18">
        <f t="shared" si="1"/>
        <v>0</v>
      </c>
    </row>
    <row r="39" spans="1:17" x14ac:dyDescent="0.15">
      <c r="A39" s="15" t="s">
        <v>95</v>
      </c>
      <c r="B39" s="16" t="s">
        <v>96</v>
      </c>
      <c r="C39" s="16" t="s">
        <v>82</v>
      </c>
      <c r="D39" s="25" t="s">
        <v>83</v>
      </c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18">
        <f t="shared" si="1"/>
        <v>0</v>
      </c>
    </row>
    <row r="40" spans="1:17" x14ac:dyDescent="0.15">
      <c r="A40" s="15" t="s">
        <v>97</v>
      </c>
      <c r="B40" s="16" t="s">
        <v>98</v>
      </c>
      <c r="C40" s="16"/>
      <c r="D40" s="17" t="s">
        <v>18</v>
      </c>
      <c r="E40" s="18">
        <f>E41</f>
        <v>0</v>
      </c>
      <c r="F40" s="18">
        <f t="shared" ref="F40:P40" si="25">F41</f>
        <v>0</v>
      </c>
      <c r="G40" s="18">
        <f t="shared" si="25"/>
        <v>0</v>
      </c>
      <c r="H40" s="18">
        <f t="shared" si="25"/>
        <v>0</v>
      </c>
      <c r="I40" s="18">
        <f t="shared" si="25"/>
        <v>0</v>
      </c>
      <c r="J40" s="18">
        <f t="shared" si="25"/>
        <v>0</v>
      </c>
      <c r="K40" s="18">
        <f t="shared" si="25"/>
        <v>0</v>
      </c>
      <c r="L40" s="18">
        <f t="shared" si="25"/>
        <v>0</v>
      </c>
      <c r="M40" s="18">
        <f t="shared" si="25"/>
        <v>0</v>
      </c>
      <c r="N40" s="18">
        <f t="shared" si="25"/>
        <v>0</v>
      </c>
      <c r="O40" s="18">
        <f t="shared" si="25"/>
        <v>0</v>
      </c>
      <c r="P40" s="18">
        <f t="shared" si="25"/>
        <v>0</v>
      </c>
      <c r="Q40" s="18">
        <f t="shared" si="1"/>
        <v>0</v>
      </c>
    </row>
    <row r="41" spans="1:17" s="23" customFormat="1" x14ac:dyDescent="0.15">
      <c r="A41" s="15" t="s">
        <v>99</v>
      </c>
      <c r="B41" s="21" t="s">
        <v>100</v>
      </c>
      <c r="C41" s="21" t="s">
        <v>24</v>
      </c>
      <c r="D41" s="22" t="s">
        <v>101</v>
      </c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18">
        <f t="shared" si="1"/>
        <v>0</v>
      </c>
    </row>
    <row r="42" spans="1:17" x14ac:dyDescent="0.15">
      <c r="A42" s="15" t="s">
        <v>102</v>
      </c>
      <c r="B42" s="16" t="s">
        <v>103</v>
      </c>
      <c r="C42" s="16"/>
      <c r="D42" s="17" t="s">
        <v>18</v>
      </c>
      <c r="E42" s="18">
        <f>E43+E44</f>
        <v>0</v>
      </c>
      <c r="F42" s="18">
        <f t="shared" ref="F42:P42" si="26">F43+F44</f>
        <v>0</v>
      </c>
      <c r="G42" s="18">
        <f t="shared" si="26"/>
        <v>0</v>
      </c>
      <c r="H42" s="18">
        <f t="shared" si="26"/>
        <v>0</v>
      </c>
      <c r="I42" s="18">
        <f t="shared" si="26"/>
        <v>0</v>
      </c>
      <c r="J42" s="18">
        <f t="shared" si="26"/>
        <v>0</v>
      </c>
      <c r="K42" s="18">
        <f t="shared" si="26"/>
        <v>0</v>
      </c>
      <c r="L42" s="18">
        <f t="shared" si="26"/>
        <v>0</v>
      </c>
      <c r="M42" s="18">
        <f t="shared" si="26"/>
        <v>0</v>
      </c>
      <c r="N42" s="18">
        <f t="shared" si="26"/>
        <v>0</v>
      </c>
      <c r="O42" s="18">
        <f t="shared" si="26"/>
        <v>0</v>
      </c>
      <c r="P42" s="18">
        <f t="shared" si="26"/>
        <v>0</v>
      </c>
      <c r="Q42" s="18">
        <f t="shared" si="1"/>
        <v>0</v>
      </c>
    </row>
    <row r="43" spans="1:17" s="23" customFormat="1" x14ac:dyDescent="0.15">
      <c r="A43" s="15" t="s">
        <v>104</v>
      </c>
      <c r="B43" s="21" t="s">
        <v>105</v>
      </c>
      <c r="C43" s="21" t="s">
        <v>24</v>
      </c>
      <c r="D43" s="22" t="s">
        <v>88</v>
      </c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18">
        <f t="shared" si="1"/>
        <v>0</v>
      </c>
    </row>
    <row r="44" spans="1:17" s="23" customFormat="1" x14ac:dyDescent="0.15">
      <c r="A44" s="15" t="s">
        <v>106</v>
      </c>
      <c r="B44" s="21" t="s">
        <v>107</v>
      </c>
      <c r="C44" s="21" t="s">
        <v>24</v>
      </c>
      <c r="D44" s="22" t="s">
        <v>88</v>
      </c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18">
        <f t="shared" si="1"/>
        <v>0</v>
      </c>
    </row>
    <row r="45" spans="1:17" x14ac:dyDescent="0.15">
      <c r="A45" s="15" t="s">
        <v>108</v>
      </c>
      <c r="B45" s="16" t="s">
        <v>109</v>
      </c>
      <c r="C45" s="16"/>
      <c r="D45" s="17" t="s">
        <v>18</v>
      </c>
      <c r="E45" s="18">
        <f>E46</f>
        <v>360</v>
      </c>
      <c r="F45" s="18">
        <f t="shared" ref="F45:P45" si="27">F46</f>
        <v>6480</v>
      </c>
      <c r="G45" s="18">
        <f t="shared" si="27"/>
        <v>2160</v>
      </c>
      <c r="H45" s="18">
        <f t="shared" si="27"/>
        <v>720</v>
      </c>
      <c r="I45" s="18">
        <f t="shared" si="27"/>
        <v>5400</v>
      </c>
      <c r="J45" s="18">
        <f t="shared" si="27"/>
        <v>3240</v>
      </c>
      <c r="K45" s="18">
        <f t="shared" si="27"/>
        <v>2880</v>
      </c>
      <c r="L45" s="18">
        <f t="shared" si="27"/>
        <v>2160</v>
      </c>
      <c r="M45" s="18">
        <f t="shared" si="27"/>
        <v>5400</v>
      </c>
      <c r="N45" s="18">
        <f t="shared" si="27"/>
        <v>5400</v>
      </c>
      <c r="O45" s="18">
        <f t="shared" si="27"/>
        <v>2880</v>
      </c>
      <c r="P45" s="18">
        <f t="shared" si="27"/>
        <v>1080</v>
      </c>
      <c r="Q45" s="18">
        <f t="shared" si="1"/>
        <v>38160</v>
      </c>
    </row>
    <row r="46" spans="1:17" x14ac:dyDescent="0.15">
      <c r="A46" s="15" t="s">
        <v>110</v>
      </c>
      <c r="B46" s="16" t="s">
        <v>111</v>
      </c>
      <c r="C46" s="16" t="s">
        <v>24</v>
      </c>
      <c r="D46" s="17" t="s">
        <v>25</v>
      </c>
      <c r="E46" s="20">
        <v>360</v>
      </c>
      <c r="F46" s="20">
        <f>(540+30)*12-30*12</f>
        <v>6480</v>
      </c>
      <c r="G46" s="20">
        <v>2160</v>
      </c>
      <c r="H46" s="20">
        <v>720</v>
      </c>
      <c r="I46" s="20">
        <v>5400</v>
      </c>
      <c r="J46" s="20">
        <v>3240</v>
      </c>
      <c r="K46" s="20">
        <v>2880</v>
      </c>
      <c r="L46" s="20">
        <v>2160</v>
      </c>
      <c r="M46" s="20">
        <v>5400</v>
      </c>
      <c r="N46" s="20">
        <v>5400</v>
      </c>
      <c r="O46" s="20">
        <v>2880</v>
      </c>
      <c r="P46" s="20">
        <v>1080</v>
      </c>
      <c r="Q46" s="18">
        <f t="shared" si="1"/>
        <v>38160</v>
      </c>
    </row>
    <row r="47" spans="1:17" x14ac:dyDescent="0.15">
      <c r="A47" s="15" t="s">
        <v>112</v>
      </c>
      <c r="B47" s="16" t="s">
        <v>113</v>
      </c>
      <c r="C47" s="16"/>
      <c r="D47" s="17" t="s">
        <v>18</v>
      </c>
      <c r="E47" s="18">
        <f>SUM(E48:E51)</f>
        <v>0</v>
      </c>
      <c r="F47" s="18">
        <f t="shared" ref="F47:P47" si="28">SUM(F48:F51)</f>
        <v>2000</v>
      </c>
      <c r="G47" s="18">
        <f t="shared" si="28"/>
        <v>2000</v>
      </c>
      <c r="H47" s="18">
        <f t="shared" si="28"/>
        <v>5400</v>
      </c>
      <c r="I47" s="18">
        <f t="shared" si="28"/>
        <v>10000</v>
      </c>
      <c r="J47" s="18">
        <f t="shared" si="28"/>
        <v>1350</v>
      </c>
      <c r="K47" s="18">
        <f t="shared" si="28"/>
        <v>2500</v>
      </c>
      <c r="L47" s="18">
        <f t="shared" si="28"/>
        <v>3800</v>
      </c>
      <c r="M47" s="18">
        <f t="shared" si="28"/>
        <v>3600</v>
      </c>
      <c r="N47" s="18">
        <f t="shared" si="28"/>
        <v>5000</v>
      </c>
      <c r="O47" s="18">
        <f t="shared" si="28"/>
        <v>3500</v>
      </c>
      <c r="P47" s="18">
        <f t="shared" si="28"/>
        <v>2000</v>
      </c>
      <c r="Q47" s="18">
        <f t="shared" si="1"/>
        <v>41150</v>
      </c>
    </row>
    <row r="48" spans="1:17" x14ac:dyDescent="0.15">
      <c r="A48" s="15" t="s">
        <v>114</v>
      </c>
      <c r="B48" s="16" t="s">
        <v>115</v>
      </c>
      <c r="C48" s="16" t="s">
        <v>24</v>
      </c>
      <c r="D48" s="17" t="s">
        <v>116</v>
      </c>
      <c r="E48" s="20">
        <v>0</v>
      </c>
      <c r="F48" s="20">
        <v>2000</v>
      </c>
      <c r="G48" s="20">
        <v>2000</v>
      </c>
      <c r="H48" s="20">
        <v>5400</v>
      </c>
      <c r="I48" s="20">
        <v>10000</v>
      </c>
      <c r="J48" s="20">
        <v>1350</v>
      </c>
      <c r="K48" s="20">
        <v>2500</v>
      </c>
      <c r="L48" s="20">
        <v>3800</v>
      </c>
      <c r="M48" s="20">
        <v>3600</v>
      </c>
      <c r="N48" s="20">
        <v>5000</v>
      </c>
      <c r="O48" s="20">
        <v>3500</v>
      </c>
      <c r="P48" s="20">
        <v>2000</v>
      </c>
      <c r="Q48" s="18">
        <f t="shared" si="1"/>
        <v>41150</v>
      </c>
    </row>
    <row r="49" spans="1:17" s="23" customFormat="1" x14ac:dyDescent="0.15">
      <c r="A49" s="15" t="s">
        <v>117</v>
      </c>
      <c r="B49" s="21" t="s">
        <v>118</v>
      </c>
      <c r="C49" s="21" t="s">
        <v>24</v>
      </c>
      <c r="D49" s="22" t="s">
        <v>119</v>
      </c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18">
        <f t="shared" si="1"/>
        <v>0</v>
      </c>
    </row>
    <row r="50" spans="1:17" s="23" customFormat="1" x14ac:dyDescent="0.15">
      <c r="A50" s="15" t="s">
        <v>120</v>
      </c>
      <c r="B50" s="21" t="s">
        <v>121</v>
      </c>
      <c r="C50" s="21" t="s">
        <v>24</v>
      </c>
      <c r="D50" s="22" t="s">
        <v>119</v>
      </c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18">
        <f t="shared" si="1"/>
        <v>0</v>
      </c>
    </row>
    <row r="51" spans="1:17" ht="33.75" x14ac:dyDescent="0.15">
      <c r="A51" s="15" t="s">
        <v>122</v>
      </c>
      <c r="B51" s="16" t="s">
        <v>123</v>
      </c>
      <c r="C51" s="16" t="s">
        <v>24</v>
      </c>
      <c r="D51" s="25" t="s">
        <v>124</v>
      </c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18">
        <f t="shared" si="1"/>
        <v>0</v>
      </c>
    </row>
    <row r="52" spans="1:17" x14ac:dyDescent="0.15">
      <c r="A52" s="15" t="s">
        <v>125</v>
      </c>
      <c r="B52" s="16" t="s">
        <v>126</v>
      </c>
      <c r="C52" s="16"/>
      <c r="D52" s="17" t="s">
        <v>18</v>
      </c>
      <c r="E52" s="18">
        <f>E53+E71+E73+E75+E77+E79+E81+E83+E85+E93</f>
        <v>473830.6</v>
      </c>
      <c r="F52" s="18">
        <f t="shared" ref="F52:P52" si="29">F53+F71+F73+F75+F77+F79+F81+F83+F85+F93</f>
        <v>6935198</v>
      </c>
      <c r="G52" s="18">
        <f t="shared" si="29"/>
        <v>3253658.55</v>
      </c>
      <c r="H52" s="18">
        <f t="shared" si="29"/>
        <v>3806968.5999999996</v>
      </c>
      <c r="I52" s="18">
        <f t="shared" si="29"/>
        <v>5062666.6000000006</v>
      </c>
      <c r="J52" s="18">
        <f t="shared" si="29"/>
        <v>1283550.6000000001</v>
      </c>
      <c r="K52" s="18">
        <f t="shared" si="29"/>
        <v>1118798.7</v>
      </c>
      <c r="L52" s="18">
        <f t="shared" si="29"/>
        <v>1206705</v>
      </c>
      <c r="M52" s="18">
        <f t="shared" si="29"/>
        <v>1582772.05</v>
      </c>
      <c r="N52" s="18">
        <f t="shared" si="29"/>
        <v>2491839</v>
      </c>
      <c r="O52" s="18">
        <f t="shared" si="29"/>
        <v>1091551</v>
      </c>
      <c r="P52" s="18">
        <f t="shared" si="29"/>
        <v>1004085.2</v>
      </c>
      <c r="Q52" s="18">
        <f t="shared" si="1"/>
        <v>29311623.899999999</v>
      </c>
    </row>
    <row r="53" spans="1:17" x14ac:dyDescent="0.15">
      <c r="A53" s="15" t="s">
        <v>127</v>
      </c>
      <c r="B53" s="16" t="s">
        <v>128</v>
      </c>
      <c r="C53" s="16"/>
      <c r="D53" s="17" t="s">
        <v>129</v>
      </c>
      <c r="E53" s="18">
        <f>SUM(E54:E70)</f>
        <v>288000</v>
      </c>
      <c r="F53" s="18">
        <v>4124540</v>
      </c>
      <c r="G53" s="18">
        <f t="shared" ref="G53:P53" si="30">SUM(G54:G70)</f>
        <v>2227210</v>
      </c>
      <c r="H53" s="18">
        <v>2714620</v>
      </c>
      <c r="I53" s="18">
        <v>3976230</v>
      </c>
      <c r="J53" s="18">
        <f t="shared" si="30"/>
        <v>856520</v>
      </c>
      <c r="K53" s="18">
        <f t="shared" si="30"/>
        <v>798000</v>
      </c>
      <c r="L53" s="18">
        <f t="shared" si="30"/>
        <v>851200</v>
      </c>
      <c r="M53" s="18">
        <f t="shared" si="30"/>
        <v>1239560</v>
      </c>
      <c r="N53" s="18">
        <f t="shared" si="30"/>
        <v>1856680</v>
      </c>
      <c r="O53" s="18">
        <f t="shared" si="30"/>
        <v>798000</v>
      </c>
      <c r="P53" s="18">
        <f t="shared" si="30"/>
        <v>798000</v>
      </c>
      <c r="Q53" s="18">
        <f t="shared" si="1"/>
        <v>20528560</v>
      </c>
    </row>
    <row r="54" spans="1:17" x14ac:dyDescent="0.15">
      <c r="A54" s="15" t="s">
        <v>130</v>
      </c>
      <c r="B54" s="16" t="s">
        <v>131</v>
      </c>
      <c r="C54" s="16" t="s">
        <v>24</v>
      </c>
      <c r="D54" s="30"/>
      <c r="E54" s="20">
        <f>32000*9-E63</f>
        <v>273600</v>
      </c>
      <c r="F54" s="20">
        <f>4034340-F63</f>
        <v>3828113</v>
      </c>
      <c r="G54" s="20">
        <f>2227210-G63</f>
        <v>2115849</v>
      </c>
      <c r="H54" s="20">
        <f>2603960-H63</f>
        <v>2468229</v>
      </c>
      <c r="I54" s="20">
        <f>3813980-I63</f>
        <v>3615168</v>
      </c>
      <c r="J54" s="20">
        <f>856520-J63</f>
        <v>813694</v>
      </c>
      <c r="K54" s="20">
        <f>798000-K63</f>
        <v>763952</v>
      </c>
      <c r="L54" s="20">
        <f>851200-L63</f>
        <v>808640</v>
      </c>
      <c r="M54" s="20">
        <f>1239560-M63</f>
        <v>1177582</v>
      </c>
      <c r="N54" s="20">
        <f>861840+994840-N63</f>
        <v>1763846</v>
      </c>
      <c r="O54" s="20">
        <f>798000-O63</f>
        <v>770602</v>
      </c>
      <c r="P54" s="20">
        <f>798000-P63</f>
        <v>773395</v>
      </c>
      <c r="Q54" s="18">
        <f t="shared" si="1"/>
        <v>19172670</v>
      </c>
    </row>
    <row r="55" spans="1:17" x14ac:dyDescent="0.15">
      <c r="A55" s="15" t="s">
        <v>132</v>
      </c>
      <c r="B55" s="16" t="s">
        <v>133</v>
      </c>
      <c r="C55" s="16" t="s">
        <v>24</v>
      </c>
      <c r="D55" s="3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18">
        <f t="shared" si="1"/>
        <v>0</v>
      </c>
    </row>
    <row r="56" spans="1:17" x14ac:dyDescent="0.15">
      <c r="A56" s="15" t="s">
        <v>134</v>
      </c>
      <c r="B56" s="16" t="s">
        <v>135</v>
      </c>
      <c r="C56" s="16" t="s">
        <v>24</v>
      </c>
      <c r="D56" s="3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18">
        <f t="shared" si="1"/>
        <v>0</v>
      </c>
    </row>
    <row r="57" spans="1:17" x14ac:dyDescent="0.15">
      <c r="A57" s="15" t="s">
        <v>136</v>
      </c>
      <c r="B57" s="16" t="s">
        <v>137</v>
      </c>
      <c r="C57" s="16" t="s">
        <v>24</v>
      </c>
      <c r="D57" s="3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18">
        <f t="shared" si="1"/>
        <v>0</v>
      </c>
    </row>
    <row r="58" spans="1:17" x14ac:dyDescent="0.15">
      <c r="A58" s="15" t="s">
        <v>138</v>
      </c>
      <c r="B58" s="16" t="s">
        <v>139</v>
      </c>
      <c r="C58" s="16" t="s">
        <v>24</v>
      </c>
      <c r="D58" s="3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8">
        <f t="shared" si="1"/>
        <v>0</v>
      </c>
    </row>
    <row r="59" spans="1:17" x14ac:dyDescent="0.15">
      <c r="A59" s="15" t="s">
        <v>140</v>
      </c>
      <c r="B59" s="16" t="s">
        <v>141</v>
      </c>
      <c r="C59" s="16" t="s">
        <v>24</v>
      </c>
      <c r="D59" s="3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18">
        <f t="shared" si="1"/>
        <v>0</v>
      </c>
    </row>
    <row r="60" spans="1:17" x14ac:dyDescent="0.15">
      <c r="A60" s="15" t="s">
        <v>142</v>
      </c>
      <c r="B60" s="16" t="s">
        <v>143</v>
      </c>
      <c r="C60" s="16" t="s">
        <v>24</v>
      </c>
      <c r="D60" s="3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18">
        <f t="shared" si="1"/>
        <v>0</v>
      </c>
    </row>
    <row r="61" spans="1:17" x14ac:dyDescent="0.15">
      <c r="A61" s="15" t="s">
        <v>144</v>
      </c>
      <c r="B61" s="16" t="s">
        <v>145</v>
      </c>
      <c r="C61" s="16" t="s">
        <v>24</v>
      </c>
      <c r="D61" s="3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18">
        <f t="shared" si="1"/>
        <v>0</v>
      </c>
    </row>
    <row r="62" spans="1:17" x14ac:dyDescent="0.15">
      <c r="A62" s="15" t="s">
        <v>146</v>
      </c>
      <c r="B62" s="16" t="s">
        <v>147</v>
      </c>
      <c r="C62" s="16" t="s">
        <v>24</v>
      </c>
      <c r="D62" s="3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18">
        <f t="shared" si="1"/>
        <v>0</v>
      </c>
    </row>
    <row r="63" spans="1:17" x14ac:dyDescent="0.15">
      <c r="A63" s="15" t="s">
        <v>148</v>
      </c>
      <c r="B63" s="16" t="s">
        <v>266</v>
      </c>
      <c r="C63" s="16" t="s">
        <v>267</v>
      </c>
      <c r="D63" s="30" t="s">
        <v>268</v>
      </c>
      <c r="E63" s="20">
        <f>32000*9*0.05</f>
        <v>14400</v>
      </c>
      <c r="F63" s="20">
        <v>206227</v>
      </c>
      <c r="G63" s="20">
        <v>111361</v>
      </c>
      <c r="H63" s="20">
        <v>135731</v>
      </c>
      <c r="I63" s="20">
        <v>198812</v>
      </c>
      <c r="J63" s="20">
        <v>42826</v>
      </c>
      <c r="K63" s="20">
        <v>34048</v>
      </c>
      <c r="L63" s="20">
        <v>42560</v>
      </c>
      <c r="M63" s="20">
        <v>61978</v>
      </c>
      <c r="N63" s="20">
        <f>43092+49742</f>
        <v>92834</v>
      </c>
      <c r="O63" s="20">
        <v>27398</v>
      </c>
      <c r="P63" s="20">
        <v>24605</v>
      </c>
      <c r="Q63" s="18">
        <f t="shared" si="1"/>
        <v>992780</v>
      </c>
    </row>
    <row r="64" spans="1:17" x14ac:dyDescent="0.15">
      <c r="A64" s="15" t="s">
        <v>149</v>
      </c>
      <c r="B64" s="16" t="s">
        <v>150</v>
      </c>
      <c r="C64" s="16" t="s">
        <v>24</v>
      </c>
      <c r="D64" s="3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18">
        <f t="shared" si="1"/>
        <v>0</v>
      </c>
    </row>
    <row r="65" spans="1:17" x14ac:dyDescent="0.15">
      <c r="A65" s="15" t="s">
        <v>151</v>
      </c>
      <c r="B65" s="16" t="s">
        <v>152</v>
      </c>
      <c r="C65" s="16" t="s">
        <v>24</v>
      </c>
      <c r="D65" s="3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18">
        <f t="shared" si="1"/>
        <v>0</v>
      </c>
    </row>
    <row r="66" spans="1:17" x14ac:dyDescent="0.15">
      <c r="A66" s="15" t="s">
        <v>153</v>
      </c>
      <c r="B66" s="16" t="s">
        <v>154</v>
      </c>
      <c r="C66" s="16" t="s">
        <v>24</v>
      </c>
      <c r="D66" s="3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18">
        <f t="shared" si="1"/>
        <v>0</v>
      </c>
    </row>
    <row r="67" spans="1:17" x14ac:dyDescent="0.15">
      <c r="A67" s="15" t="s">
        <v>155</v>
      </c>
      <c r="B67" s="16" t="s">
        <v>156</v>
      </c>
      <c r="C67" s="16" t="s">
        <v>24</v>
      </c>
      <c r="D67" s="3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18">
        <f t="shared" ref="Q67:Q109" si="31">SUM(E67:P67)</f>
        <v>0</v>
      </c>
    </row>
    <row r="68" spans="1:17" x14ac:dyDescent="0.15">
      <c r="A68" s="15" t="s">
        <v>157</v>
      </c>
      <c r="B68" s="16" t="s">
        <v>158</v>
      </c>
      <c r="C68" s="16" t="s">
        <v>24</v>
      </c>
      <c r="D68" s="3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18">
        <f t="shared" si="31"/>
        <v>0</v>
      </c>
    </row>
    <row r="69" spans="1:17" x14ac:dyDescent="0.15">
      <c r="A69" s="15" t="s">
        <v>159</v>
      </c>
      <c r="B69" s="16" t="s">
        <v>160</v>
      </c>
      <c r="C69" s="16" t="s">
        <v>24</v>
      </c>
      <c r="D69" s="3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18">
        <f t="shared" si="31"/>
        <v>0</v>
      </c>
    </row>
    <row r="70" spans="1:17" x14ac:dyDescent="0.15">
      <c r="A70" s="15" t="s">
        <v>161</v>
      </c>
      <c r="B70" s="16" t="s">
        <v>162</v>
      </c>
      <c r="C70" s="16" t="s">
        <v>24</v>
      </c>
      <c r="D70" s="3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18">
        <f t="shared" si="31"/>
        <v>0</v>
      </c>
    </row>
    <row r="71" spans="1:17" x14ac:dyDescent="0.15">
      <c r="A71" s="15" t="s">
        <v>163</v>
      </c>
      <c r="B71" s="16" t="s">
        <v>164</v>
      </c>
      <c r="C71" s="16"/>
      <c r="D71" s="17"/>
      <c r="E71" s="18">
        <f>E72</f>
        <v>3600</v>
      </c>
      <c r="F71" s="18">
        <f t="shared" ref="F71:P71" si="32">F72</f>
        <v>70000</v>
      </c>
      <c r="G71" s="18">
        <f t="shared" si="32"/>
        <v>30000</v>
      </c>
      <c r="H71" s="18">
        <f t="shared" si="32"/>
        <v>30000</v>
      </c>
      <c r="I71" s="18">
        <f t="shared" si="32"/>
        <v>37600</v>
      </c>
      <c r="J71" s="18">
        <f t="shared" si="32"/>
        <v>11600</v>
      </c>
      <c r="K71" s="18">
        <f t="shared" si="32"/>
        <v>9200</v>
      </c>
      <c r="L71" s="18">
        <f t="shared" si="32"/>
        <v>10800</v>
      </c>
      <c r="M71" s="18">
        <f t="shared" si="32"/>
        <v>9600</v>
      </c>
      <c r="N71" s="18">
        <f t="shared" si="32"/>
        <v>19200</v>
      </c>
      <c r="O71" s="18">
        <f t="shared" si="32"/>
        <v>6400</v>
      </c>
      <c r="P71" s="18">
        <f t="shared" si="32"/>
        <v>2000</v>
      </c>
      <c r="Q71" s="18">
        <f t="shared" si="31"/>
        <v>240000</v>
      </c>
    </row>
    <row r="72" spans="1:17" s="23" customFormat="1" ht="22.5" x14ac:dyDescent="0.15">
      <c r="A72" s="15" t="s">
        <v>165</v>
      </c>
      <c r="B72" s="21" t="s">
        <v>166</v>
      </c>
      <c r="C72" s="21" t="s">
        <v>24</v>
      </c>
      <c r="D72" s="31" t="s">
        <v>167</v>
      </c>
      <c r="E72" s="18">
        <f>E96*400</f>
        <v>3600</v>
      </c>
      <c r="F72" s="18">
        <f t="shared" ref="F72:P72" si="33">F96*400</f>
        <v>70000</v>
      </c>
      <c r="G72" s="18">
        <f t="shared" si="33"/>
        <v>30000</v>
      </c>
      <c r="H72" s="18">
        <f t="shared" si="33"/>
        <v>30000</v>
      </c>
      <c r="I72" s="18">
        <f t="shared" si="33"/>
        <v>37600</v>
      </c>
      <c r="J72" s="18">
        <f t="shared" si="33"/>
        <v>11600</v>
      </c>
      <c r="K72" s="18">
        <f t="shared" si="33"/>
        <v>9200</v>
      </c>
      <c r="L72" s="18">
        <f t="shared" si="33"/>
        <v>10800</v>
      </c>
      <c r="M72" s="18">
        <f t="shared" si="33"/>
        <v>9600</v>
      </c>
      <c r="N72" s="18">
        <f t="shared" si="33"/>
        <v>19200</v>
      </c>
      <c r="O72" s="18">
        <f t="shared" si="33"/>
        <v>6400</v>
      </c>
      <c r="P72" s="18">
        <f t="shared" si="33"/>
        <v>2000</v>
      </c>
      <c r="Q72" s="18">
        <f t="shared" si="31"/>
        <v>240000</v>
      </c>
    </row>
    <row r="73" spans="1:17" x14ac:dyDescent="0.15">
      <c r="A73" s="15" t="s">
        <v>168</v>
      </c>
      <c r="B73" s="16" t="s">
        <v>169</v>
      </c>
      <c r="C73" s="16"/>
      <c r="D73" s="17" t="s">
        <v>18</v>
      </c>
      <c r="E73" s="18">
        <f>E74</f>
        <v>20325</v>
      </c>
      <c r="F73" s="18">
        <f t="shared" ref="F73:P73" si="34">F74</f>
        <v>297282</v>
      </c>
      <c r="G73" s="18">
        <f t="shared" si="34"/>
        <v>278907.75</v>
      </c>
      <c r="H73" s="18">
        <f t="shared" si="34"/>
        <v>300871.8</v>
      </c>
      <c r="I73" s="18">
        <f t="shared" si="34"/>
        <v>218115</v>
      </c>
      <c r="J73" s="18">
        <f t="shared" si="34"/>
        <v>71205</v>
      </c>
      <c r="K73" s="18">
        <f t="shared" si="34"/>
        <v>74342.700000000012</v>
      </c>
      <c r="L73" s="18">
        <f t="shared" si="34"/>
        <v>85185</v>
      </c>
      <c r="M73" s="18">
        <f t="shared" si="34"/>
        <v>92082.45</v>
      </c>
      <c r="N73" s="18">
        <f t="shared" si="34"/>
        <v>173535</v>
      </c>
      <c r="O73" s="18">
        <f t="shared" si="34"/>
        <v>110475</v>
      </c>
      <c r="P73" s="18">
        <f t="shared" si="34"/>
        <v>110250</v>
      </c>
      <c r="Q73" s="18">
        <f t="shared" si="31"/>
        <v>1832576.7</v>
      </c>
    </row>
    <row r="74" spans="1:17" s="23" customFormat="1" x14ac:dyDescent="0.15">
      <c r="A74" s="15" t="s">
        <v>170</v>
      </c>
      <c r="B74" s="21" t="s">
        <v>171</v>
      </c>
      <c r="C74" s="21" t="s">
        <v>24</v>
      </c>
      <c r="D74" s="31" t="s">
        <v>172</v>
      </c>
      <c r="E74" s="18">
        <f>E108*15</f>
        <v>20325</v>
      </c>
      <c r="F74" s="18">
        <f t="shared" ref="F74:P74" si="35">F108*15</f>
        <v>297282</v>
      </c>
      <c r="G74" s="18">
        <f t="shared" si="35"/>
        <v>278907.75</v>
      </c>
      <c r="H74" s="18">
        <f t="shared" si="35"/>
        <v>300871.8</v>
      </c>
      <c r="I74" s="18">
        <f t="shared" si="35"/>
        <v>218115</v>
      </c>
      <c r="J74" s="18">
        <f t="shared" si="35"/>
        <v>71205</v>
      </c>
      <c r="K74" s="18">
        <f t="shared" si="35"/>
        <v>74342.700000000012</v>
      </c>
      <c r="L74" s="18">
        <f t="shared" si="35"/>
        <v>85185</v>
      </c>
      <c r="M74" s="18">
        <f t="shared" si="35"/>
        <v>92082.45</v>
      </c>
      <c r="N74" s="18">
        <f t="shared" si="35"/>
        <v>173535</v>
      </c>
      <c r="O74" s="18">
        <f t="shared" si="35"/>
        <v>110475</v>
      </c>
      <c r="P74" s="18">
        <f t="shared" si="35"/>
        <v>110250</v>
      </c>
      <c r="Q74" s="18">
        <f t="shared" si="31"/>
        <v>1832576.7</v>
      </c>
    </row>
    <row r="75" spans="1:17" x14ac:dyDescent="0.15">
      <c r="A75" s="15" t="s">
        <v>173</v>
      </c>
      <c r="B75" s="16" t="s">
        <v>174</v>
      </c>
      <c r="C75" s="16"/>
      <c r="D75" s="17" t="s">
        <v>18</v>
      </c>
      <c r="E75" s="18">
        <f>E76</f>
        <v>14400</v>
      </c>
      <c r="F75" s="18">
        <f t="shared" ref="F75:P75" si="36">F76</f>
        <v>97216</v>
      </c>
      <c r="G75" s="18">
        <f t="shared" si="36"/>
        <v>78568</v>
      </c>
      <c r="H75" s="18">
        <f t="shared" si="36"/>
        <v>112080</v>
      </c>
      <c r="I75" s="18">
        <f t="shared" si="36"/>
        <v>65651.199999999997</v>
      </c>
      <c r="J75" s="18">
        <f t="shared" si="36"/>
        <v>20480</v>
      </c>
      <c r="K75" s="18">
        <f t="shared" si="36"/>
        <v>15744</v>
      </c>
      <c r="L75" s="18">
        <f t="shared" si="36"/>
        <v>20904</v>
      </c>
      <c r="M75" s="18">
        <f t="shared" si="36"/>
        <v>20616</v>
      </c>
      <c r="N75" s="18">
        <f t="shared" si="36"/>
        <v>37800</v>
      </c>
      <c r="O75" s="18">
        <f t="shared" si="36"/>
        <v>25856</v>
      </c>
      <c r="P75" s="18">
        <f t="shared" si="36"/>
        <v>25792</v>
      </c>
      <c r="Q75" s="18">
        <f t="shared" si="31"/>
        <v>535107.19999999995</v>
      </c>
    </row>
    <row r="76" spans="1:17" s="23" customFormat="1" x14ac:dyDescent="0.15">
      <c r="A76" s="15" t="s">
        <v>175</v>
      </c>
      <c r="B76" s="21" t="s">
        <v>176</v>
      </c>
      <c r="C76" s="21" t="s">
        <v>24</v>
      </c>
      <c r="D76" s="31" t="s">
        <v>177</v>
      </c>
      <c r="E76" s="18">
        <f>E109*8</f>
        <v>14400</v>
      </c>
      <c r="F76" s="18">
        <f t="shared" ref="F76:P76" si="37">F109*8</f>
        <v>97216</v>
      </c>
      <c r="G76" s="18">
        <f t="shared" si="37"/>
        <v>78568</v>
      </c>
      <c r="H76" s="18">
        <f t="shared" si="37"/>
        <v>112080</v>
      </c>
      <c r="I76" s="18">
        <f t="shared" si="37"/>
        <v>65651.199999999997</v>
      </c>
      <c r="J76" s="18">
        <f t="shared" si="37"/>
        <v>20480</v>
      </c>
      <c r="K76" s="18">
        <f t="shared" si="37"/>
        <v>15744</v>
      </c>
      <c r="L76" s="18">
        <f t="shared" si="37"/>
        <v>20904</v>
      </c>
      <c r="M76" s="18">
        <f t="shared" si="37"/>
        <v>20616</v>
      </c>
      <c r="N76" s="18">
        <f t="shared" si="37"/>
        <v>37800</v>
      </c>
      <c r="O76" s="18">
        <f t="shared" si="37"/>
        <v>25856</v>
      </c>
      <c r="P76" s="18">
        <f t="shared" si="37"/>
        <v>25792</v>
      </c>
      <c r="Q76" s="18">
        <f t="shared" si="31"/>
        <v>535107.19999999995</v>
      </c>
    </row>
    <row r="77" spans="1:17" x14ac:dyDescent="0.15">
      <c r="A77" s="15" t="s">
        <v>178</v>
      </c>
      <c r="B77" s="16" t="s">
        <v>179</v>
      </c>
      <c r="C77" s="16"/>
      <c r="D77" s="17" t="s">
        <v>18</v>
      </c>
      <c r="E77" s="18">
        <f>E78</f>
        <v>0</v>
      </c>
      <c r="F77" s="18">
        <f t="shared" ref="F77:P77" si="38">F78</f>
        <v>0</v>
      </c>
      <c r="G77" s="18">
        <f t="shared" si="38"/>
        <v>0</v>
      </c>
      <c r="H77" s="18">
        <f t="shared" si="38"/>
        <v>0</v>
      </c>
      <c r="I77" s="18">
        <f t="shared" si="38"/>
        <v>0</v>
      </c>
      <c r="J77" s="18">
        <f t="shared" si="38"/>
        <v>0</v>
      </c>
      <c r="K77" s="18">
        <f t="shared" si="38"/>
        <v>0</v>
      </c>
      <c r="L77" s="18">
        <f t="shared" si="38"/>
        <v>0</v>
      </c>
      <c r="M77" s="18">
        <f t="shared" si="38"/>
        <v>0</v>
      </c>
      <c r="N77" s="18">
        <f t="shared" si="38"/>
        <v>0</v>
      </c>
      <c r="O77" s="18">
        <f t="shared" si="38"/>
        <v>0</v>
      </c>
      <c r="P77" s="18">
        <f t="shared" si="38"/>
        <v>0</v>
      </c>
      <c r="Q77" s="18">
        <f t="shared" si="31"/>
        <v>0</v>
      </c>
    </row>
    <row r="78" spans="1:17" s="23" customFormat="1" x14ac:dyDescent="0.15">
      <c r="A78" s="15" t="s">
        <v>180</v>
      </c>
      <c r="B78" s="21" t="s">
        <v>181</v>
      </c>
      <c r="C78" s="21" t="s">
        <v>24</v>
      </c>
      <c r="D78" s="31" t="s">
        <v>119</v>
      </c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18">
        <f t="shared" si="31"/>
        <v>0</v>
      </c>
    </row>
    <row r="79" spans="1:17" x14ac:dyDescent="0.15">
      <c r="A79" s="15" t="s">
        <v>182</v>
      </c>
      <c r="B79" s="16" t="s">
        <v>183</v>
      </c>
      <c r="C79" s="16"/>
      <c r="D79" s="17" t="s">
        <v>18</v>
      </c>
      <c r="E79" s="18">
        <f>E80</f>
        <v>38880</v>
      </c>
      <c r="F79" s="18">
        <f t="shared" ref="F79:P79" si="39">F80</f>
        <v>756000</v>
      </c>
      <c r="G79" s="18">
        <f t="shared" si="39"/>
        <v>324000</v>
      </c>
      <c r="H79" s="18">
        <f t="shared" si="39"/>
        <v>324000</v>
      </c>
      <c r="I79" s="18">
        <f t="shared" si="39"/>
        <v>406080</v>
      </c>
      <c r="J79" s="18">
        <f t="shared" si="39"/>
        <v>125280</v>
      </c>
      <c r="K79" s="18">
        <f t="shared" si="39"/>
        <v>99360</v>
      </c>
      <c r="L79" s="18">
        <f t="shared" si="39"/>
        <v>116640</v>
      </c>
      <c r="M79" s="18">
        <f t="shared" si="39"/>
        <v>103680</v>
      </c>
      <c r="N79" s="18">
        <f t="shared" si="39"/>
        <v>207360</v>
      </c>
      <c r="O79" s="18">
        <f t="shared" si="39"/>
        <v>69120</v>
      </c>
      <c r="P79" s="18">
        <f t="shared" si="39"/>
        <v>21600</v>
      </c>
      <c r="Q79" s="18">
        <f t="shared" si="31"/>
        <v>2592000</v>
      </c>
    </row>
    <row r="80" spans="1:17" s="23" customFormat="1" ht="22.5" x14ac:dyDescent="0.15">
      <c r="A80" s="15" t="s">
        <v>184</v>
      </c>
      <c r="B80" s="21" t="s">
        <v>185</v>
      </c>
      <c r="C80" s="21" t="s">
        <v>24</v>
      </c>
      <c r="D80" s="31" t="s">
        <v>186</v>
      </c>
      <c r="E80" s="18">
        <f>E96*4320</f>
        <v>38880</v>
      </c>
      <c r="F80" s="18">
        <f t="shared" ref="F80:P80" si="40">F96*4320</f>
        <v>756000</v>
      </c>
      <c r="G80" s="18">
        <f t="shared" si="40"/>
        <v>324000</v>
      </c>
      <c r="H80" s="18">
        <f t="shared" si="40"/>
        <v>324000</v>
      </c>
      <c r="I80" s="18">
        <f t="shared" si="40"/>
        <v>406080</v>
      </c>
      <c r="J80" s="18">
        <f t="shared" si="40"/>
        <v>125280</v>
      </c>
      <c r="K80" s="18">
        <f t="shared" si="40"/>
        <v>99360</v>
      </c>
      <c r="L80" s="18">
        <f t="shared" si="40"/>
        <v>116640</v>
      </c>
      <c r="M80" s="18">
        <f t="shared" si="40"/>
        <v>103680</v>
      </c>
      <c r="N80" s="18">
        <f t="shared" si="40"/>
        <v>207360</v>
      </c>
      <c r="O80" s="18">
        <f t="shared" si="40"/>
        <v>69120</v>
      </c>
      <c r="P80" s="18">
        <f t="shared" si="40"/>
        <v>21600</v>
      </c>
      <c r="Q80" s="18">
        <f t="shared" si="31"/>
        <v>2592000</v>
      </c>
    </row>
    <row r="81" spans="1:17" x14ac:dyDescent="0.15">
      <c r="A81" s="15" t="s">
        <v>187</v>
      </c>
      <c r="B81" s="16" t="s">
        <v>188</v>
      </c>
      <c r="C81" s="16"/>
      <c r="D81" s="17" t="s">
        <v>18</v>
      </c>
      <c r="E81" s="18">
        <f>E82</f>
        <v>38865.599999999999</v>
      </c>
      <c r="F81" s="18">
        <f t="shared" ref="F81:P81" si="41">F82</f>
        <v>690720</v>
      </c>
      <c r="G81" s="18">
        <f t="shared" si="41"/>
        <v>273532.79999999999</v>
      </c>
      <c r="H81" s="18">
        <f t="shared" si="41"/>
        <v>288676.8</v>
      </c>
      <c r="I81" s="18">
        <f t="shared" si="41"/>
        <v>326990.40000000002</v>
      </c>
      <c r="J81" s="18">
        <f t="shared" si="41"/>
        <v>105105.60000000001</v>
      </c>
      <c r="K81" s="18">
        <f t="shared" si="41"/>
        <v>80712</v>
      </c>
      <c r="L81" s="18">
        <f t="shared" si="41"/>
        <v>89976</v>
      </c>
      <c r="M81" s="18">
        <f t="shared" si="41"/>
        <v>85233.600000000006</v>
      </c>
      <c r="N81" s="18">
        <f t="shared" si="41"/>
        <v>165264</v>
      </c>
      <c r="O81" s="18">
        <f t="shared" si="41"/>
        <v>49700</v>
      </c>
      <c r="P81" s="18">
        <f t="shared" si="41"/>
        <v>14443.2</v>
      </c>
      <c r="Q81" s="18">
        <f t="shared" si="31"/>
        <v>2209220.0000000005</v>
      </c>
    </row>
    <row r="82" spans="1:17" s="23" customFormat="1" x14ac:dyDescent="0.15">
      <c r="A82" s="15" t="s">
        <v>189</v>
      </c>
      <c r="B82" s="21" t="s">
        <v>190</v>
      </c>
      <c r="C82" s="21" t="s">
        <v>24</v>
      </c>
      <c r="D82" s="22" t="s">
        <v>42</v>
      </c>
      <c r="E82" s="18">
        <f>E16*4</f>
        <v>38865.599999999999</v>
      </c>
      <c r="F82" s="18">
        <f t="shared" ref="F82:P82" si="42">F16*4</f>
        <v>690720</v>
      </c>
      <c r="G82" s="18">
        <f t="shared" si="42"/>
        <v>273532.79999999999</v>
      </c>
      <c r="H82" s="18">
        <f t="shared" si="42"/>
        <v>288676.8</v>
      </c>
      <c r="I82" s="18">
        <f t="shared" si="42"/>
        <v>326990.40000000002</v>
      </c>
      <c r="J82" s="18">
        <f t="shared" si="42"/>
        <v>105105.60000000001</v>
      </c>
      <c r="K82" s="18">
        <f t="shared" si="42"/>
        <v>80712</v>
      </c>
      <c r="L82" s="18">
        <f t="shared" si="42"/>
        <v>89976</v>
      </c>
      <c r="M82" s="18">
        <f t="shared" si="42"/>
        <v>85233.600000000006</v>
      </c>
      <c r="N82" s="18">
        <f t="shared" si="42"/>
        <v>165264</v>
      </c>
      <c r="O82" s="18">
        <f t="shared" si="42"/>
        <v>49700</v>
      </c>
      <c r="P82" s="18">
        <f t="shared" si="42"/>
        <v>14443.2</v>
      </c>
      <c r="Q82" s="18">
        <f t="shared" si="31"/>
        <v>2209220.0000000005</v>
      </c>
    </row>
    <row r="83" spans="1:17" x14ac:dyDescent="0.15">
      <c r="A83" s="15" t="s">
        <v>191</v>
      </c>
      <c r="B83" s="16" t="s">
        <v>192</v>
      </c>
      <c r="C83" s="16"/>
      <c r="D83" s="17" t="s">
        <v>18</v>
      </c>
      <c r="E83" s="18">
        <f>E84</f>
        <v>0</v>
      </c>
      <c r="F83" s="18">
        <f t="shared" ref="F83:P83" si="43">F84</f>
        <v>64000</v>
      </c>
      <c r="G83" s="18">
        <f t="shared" si="43"/>
        <v>0</v>
      </c>
      <c r="H83" s="18">
        <f t="shared" si="43"/>
        <v>0</v>
      </c>
      <c r="I83" s="18">
        <f t="shared" si="43"/>
        <v>0</v>
      </c>
      <c r="J83" s="18">
        <f t="shared" si="43"/>
        <v>0</v>
      </c>
      <c r="K83" s="18">
        <f t="shared" si="43"/>
        <v>0</v>
      </c>
      <c r="L83" s="18">
        <f t="shared" si="43"/>
        <v>0</v>
      </c>
      <c r="M83" s="18">
        <f t="shared" si="43"/>
        <v>0</v>
      </c>
      <c r="N83" s="18">
        <f t="shared" si="43"/>
        <v>0</v>
      </c>
      <c r="O83" s="18">
        <f t="shared" si="43"/>
        <v>0</v>
      </c>
      <c r="P83" s="18">
        <f t="shared" si="43"/>
        <v>0</v>
      </c>
      <c r="Q83" s="18">
        <f t="shared" si="31"/>
        <v>64000</v>
      </c>
    </row>
    <row r="84" spans="1:17" ht="33.75" x14ac:dyDescent="0.15">
      <c r="A84" s="15" t="s">
        <v>193</v>
      </c>
      <c r="B84" s="16" t="s">
        <v>194</v>
      </c>
      <c r="C84" s="16" t="s">
        <v>24</v>
      </c>
      <c r="D84" s="30" t="s">
        <v>195</v>
      </c>
      <c r="E84" s="20"/>
      <c r="F84" s="20">
        <v>64000</v>
      </c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18">
        <f t="shared" si="31"/>
        <v>64000</v>
      </c>
    </row>
    <row r="85" spans="1:17" x14ac:dyDescent="0.15">
      <c r="A85" s="15" t="s">
        <v>196</v>
      </c>
      <c r="B85" s="16" t="s">
        <v>197</v>
      </c>
      <c r="C85" s="16"/>
      <c r="D85" s="17" t="s">
        <v>18</v>
      </c>
      <c r="E85" s="18">
        <f>E86+E89+E92</f>
        <v>37760</v>
      </c>
      <c r="F85" s="18">
        <f t="shared" ref="F85:P85" si="44">F86+F89+F92</f>
        <v>835440</v>
      </c>
      <c r="G85" s="18">
        <f t="shared" si="44"/>
        <v>9440</v>
      </c>
      <c r="H85" s="18">
        <f t="shared" si="44"/>
        <v>4720</v>
      </c>
      <c r="I85" s="18">
        <f t="shared" si="44"/>
        <v>0</v>
      </c>
      <c r="J85" s="18">
        <f t="shared" si="44"/>
        <v>61360</v>
      </c>
      <c r="K85" s="18">
        <f t="shared" si="44"/>
        <v>9440</v>
      </c>
      <c r="L85" s="18">
        <f t="shared" si="44"/>
        <v>0</v>
      </c>
      <c r="M85" s="18">
        <f t="shared" si="44"/>
        <v>0</v>
      </c>
      <c r="N85" s="18">
        <f t="shared" si="44"/>
        <v>0</v>
      </c>
      <c r="O85" s="18">
        <f t="shared" si="44"/>
        <v>0</v>
      </c>
      <c r="P85" s="18">
        <f t="shared" si="44"/>
        <v>0</v>
      </c>
      <c r="Q85" s="18">
        <f t="shared" si="31"/>
        <v>958160</v>
      </c>
    </row>
    <row r="86" spans="1:17" x14ac:dyDescent="0.15">
      <c r="A86" s="15" t="s">
        <v>198</v>
      </c>
      <c r="B86" s="16" t="s">
        <v>199</v>
      </c>
      <c r="C86" s="16"/>
      <c r="D86" s="17" t="s">
        <v>18</v>
      </c>
      <c r="E86" s="18">
        <f>E87+E88</f>
        <v>0</v>
      </c>
      <c r="F86" s="18">
        <f t="shared" ref="F86:P86" si="45">F87+F88</f>
        <v>0</v>
      </c>
      <c r="G86" s="18">
        <f t="shared" si="45"/>
        <v>0</v>
      </c>
      <c r="H86" s="18">
        <f t="shared" si="45"/>
        <v>0</v>
      </c>
      <c r="I86" s="18">
        <f t="shared" si="45"/>
        <v>0</v>
      </c>
      <c r="J86" s="18">
        <f t="shared" si="45"/>
        <v>0</v>
      </c>
      <c r="K86" s="18">
        <f t="shared" si="45"/>
        <v>0</v>
      </c>
      <c r="L86" s="18">
        <f t="shared" si="45"/>
        <v>0</v>
      </c>
      <c r="M86" s="18">
        <f t="shared" si="45"/>
        <v>0</v>
      </c>
      <c r="N86" s="18">
        <f t="shared" si="45"/>
        <v>0</v>
      </c>
      <c r="O86" s="18">
        <f t="shared" si="45"/>
        <v>0</v>
      </c>
      <c r="P86" s="18">
        <f t="shared" si="45"/>
        <v>0</v>
      </c>
      <c r="Q86" s="18">
        <f t="shared" si="31"/>
        <v>0</v>
      </c>
    </row>
    <row r="87" spans="1:17" x14ac:dyDescent="0.15">
      <c r="A87" s="15" t="s">
        <v>200</v>
      </c>
      <c r="B87" s="16" t="s">
        <v>201</v>
      </c>
      <c r="C87" s="16" t="s">
        <v>24</v>
      </c>
      <c r="D87" s="30" t="s">
        <v>119</v>
      </c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18">
        <f t="shared" si="31"/>
        <v>0</v>
      </c>
    </row>
    <row r="88" spans="1:17" x14ac:dyDescent="0.15">
      <c r="A88" s="15" t="s">
        <v>202</v>
      </c>
      <c r="B88" s="16" t="s">
        <v>203</v>
      </c>
      <c r="C88" s="16" t="s">
        <v>24</v>
      </c>
      <c r="D88" s="17" t="s">
        <v>204</v>
      </c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18">
        <f t="shared" si="31"/>
        <v>0</v>
      </c>
    </row>
    <row r="89" spans="1:17" x14ac:dyDescent="0.15">
      <c r="A89" s="15" t="s">
        <v>205</v>
      </c>
      <c r="B89" s="16" t="s">
        <v>206</v>
      </c>
      <c r="C89" s="16"/>
      <c r="D89" s="17" t="s">
        <v>18</v>
      </c>
      <c r="E89" s="18">
        <f>E90+E91</f>
        <v>37760</v>
      </c>
      <c r="F89" s="18">
        <f t="shared" ref="F89:P89" si="46">F90+F91</f>
        <v>835440</v>
      </c>
      <c r="G89" s="18">
        <f t="shared" si="46"/>
        <v>9440</v>
      </c>
      <c r="H89" s="18">
        <f t="shared" si="46"/>
        <v>4720</v>
      </c>
      <c r="I89" s="18">
        <f t="shared" si="46"/>
        <v>0</v>
      </c>
      <c r="J89" s="18">
        <f t="shared" si="46"/>
        <v>61360</v>
      </c>
      <c r="K89" s="18">
        <f t="shared" si="46"/>
        <v>9440</v>
      </c>
      <c r="L89" s="18">
        <f t="shared" si="46"/>
        <v>0</v>
      </c>
      <c r="M89" s="18">
        <f t="shared" si="46"/>
        <v>0</v>
      </c>
      <c r="N89" s="18">
        <f t="shared" si="46"/>
        <v>0</v>
      </c>
      <c r="O89" s="18">
        <f t="shared" si="46"/>
        <v>0</v>
      </c>
      <c r="P89" s="18">
        <f t="shared" si="46"/>
        <v>0</v>
      </c>
      <c r="Q89" s="18">
        <f t="shared" si="31"/>
        <v>958160</v>
      </c>
    </row>
    <row r="90" spans="1:17" s="23" customFormat="1" ht="22.5" x14ac:dyDescent="0.15">
      <c r="A90" s="15" t="s">
        <v>207</v>
      </c>
      <c r="B90" s="21" t="s">
        <v>208</v>
      </c>
      <c r="C90" s="21" t="s">
        <v>24</v>
      </c>
      <c r="D90" s="31" t="s">
        <v>209</v>
      </c>
      <c r="E90" s="18">
        <f>E107*400</f>
        <v>3200</v>
      </c>
      <c r="F90" s="18">
        <f t="shared" ref="F90:P90" si="47">F107*400</f>
        <v>70800</v>
      </c>
      <c r="G90" s="18">
        <f t="shared" si="47"/>
        <v>800</v>
      </c>
      <c r="H90" s="18">
        <f t="shared" si="47"/>
        <v>400</v>
      </c>
      <c r="I90" s="18">
        <f t="shared" si="47"/>
        <v>0</v>
      </c>
      <c r="J90" s="18">
        <f t="shared" si="47"/>
        <v>5200</v>
      </c>
      <c r="K90" s="18">
        <f t="shared" si="47"/>
        <v>800</v>
      </c>
      <c r="L90" s="18">
        <f t="shared" si="47"/>
        <v>0</v>
      </c>
      <c r="M90" s="18">
        <f t="shared" si="47"/>
        <v>0</v>
      </c>
      <c r="N90" s="18">
        <f t="shared" si="47"/>
        <v>0</v>
      </c>
      <c r="O90" s="18">
        <f t="shared" si="47"/>
        <v>0</v>
      </c>
      <c r="P90" s="18">
        <f t="shared" si="47"/>
        <v>0</v>
      </c>
      <c r="Q90" s="18">
        <f t="shared" si="31"/>
        <v>81200</v>
      </c>
    </row>
    <row r="91" spans="1:17" s="23" customFormat="1" ht="22.5" x14ac:dyDescent="0.15">
      <c r="A91" s="15" t="s">
        <v>210</v>
      </c>
      <c r="B91" s="21" t="s">
        <v>211</v>
      </c>
      <c r="C91" s="21" t="s">
        <v>24</v>
      </c>
      <c r="D91" s="31" t="s">
        <v>212</v>
      </c>
      <c r="E91" s="18">
        <f>E107*4320</f>
        <v>34560</v>
      </c>
      <c r="F91" s="18">
        <f t="shared" ref="F91:P91" si="48">F107*4320</f>
        <v>764640</v>
      </c>
      <c r="G91" s="18">
        <f t="shared" si="48"/>
        <v>8640</v>
      </c>
      <c r="H91" s="18">
        <f t="shared" si="48"/>
        <v>4320</v>
      </c>
      <c r="I91" s="18">
        <f t="shared" si="48"/>
        <v>0</v>
      </c>
      <c r="J91" s="18">
        <f t="shared" si="48"/>
        <v>56160</v>
      </c>
      <c r="K91" s="18">
        <f t="shared" si="48"/>
        <v>8640</v>
      </c>
      <c r="L91" s="18">
        <f t="shared" si="48"/>
        <v>0</v>
      </c>
      <c r="M91" s="18">
        <f t="shared" si="48"/>
        <v>0</v>
      </c>
      <c r="N91" s="18">
        <f t="shared" si="48"/>
        <v>0</v>
      </c>
      <c r="O91" s="18">
        <f t="shared" si="48"/>
        <v>0</v>
      </c>
      <c r="P91" s="18">
        <f t="shared" si="48"/>
        <v>0</v>
      </c>
      <c r="Q91" s="18">
        <f t="shared" si="31"/>
        <v>876960</v>
      </c>
    </row>
    <row r="92" spans="1:17" x14ac:dyDescent="0.15">
      <c r="A92" s="15" t="s">
        <v>213</v>
      </c>
      <c r="B92" s="16" t="s">
        <v>214</v>
      </c>
      <c r="C92" s="16" t="s">
        <v>24</v>
      </c>
      <c r="D92" s="30" t="s">
        <v>119</v>
      </c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18">
        <f t="shared" si="31"/>
        <v>0</v>
      </c>
    </row>
    <row r="93" spans="1:17" x14ac:dyDescent="0.15">
      <c r="A93" s="15" t="s">
        <v>215</v>
      </c>
      <c r="B93" s="16" t="s">
        <v>216</v>
      </c>
      <c r="C93" s="16"/>
      <c r="D93" s="17" t="s">
        <v>18</v>
      </c>
      <c r="E93" s="18">
        <f>E94</f>
        <v>32000</v>
      </c>
      <c r="F93" s="18">
        <f t="shared" ref="F93:P93" si="49">F94</f>
        <v>0</v>
      </c>
      <c r="G93" s="18">
        <f t="shared" si="49"/>
        <v>32000</v>
      </c>
      <c r="H93" s="18">
        <f t="shared" si="49"/>
        <v>32000</v>
      </c>
      <c r="I93" s="18">
        <f t="shared" si="49"/>
        <v>32000</v>
      </c>
      <c r="J93" s="18">
        <f t="shared" si="49"/>
        <v>32000</v>
      </c>
      <c r="K93" s="18">
        <f t="shared" si="49"/>
        <v>32000</v>
      </c>
      <c r="L93" s="18">
        <f t="shared" si="49"/>
        <v>32000</v>
      </c>
      <c r="M93" s="18">
        <f t="shared" si="49"/>
        <v>32000</v>
      </c>
      <c r="N93" s="18">
        <f t="shared" si="49"/>
        <v>32000</v>
      </c>
      <c r="O93" s="18">
        <f t="shared" si="49"/>
        <v>32000</v>
      </c>
      <c r="P93" s="18">
        <f t="shared" si="49"/>
        <v>32000</v>
      </c>
      <c r="Q93" s="18">
        <f t="shared" si="31"/>
        <v>352000</v>
      </c>
    </row>
    <row r="94" spans="1:17" ht="57" thickBot="1" x14ac:dyDescent="0.2">
      <c r="A94" s="15" t="s">
        <v>217</v>
      </c>
      <c r="B94" s="33" t="s">
        <v>218</v>
      </c>
      <c r="C94" s="16" t="s">
        <v>24</v>
      </c>
      <c r="D94" s="34" t="s">
        <v>269</v>
      </c>
      <c r="E94" s="35">
        <v>32000</v>
      </c>
      <c r="F94" s="35"/>
      <c r="G94" s="35">
        <v>32000</v>
      </c>
      <c r="H94" s="35">
        <v>32000</v>
      </c>
      <c r="I94" s="35">
        <v>32000</v>
      </c>
      <c r="J94" s="35">
        <v>32000</v>
      </c>
      <c r="K94" s="35">
        <v>32000</v>
      </c>
      <c r="L94" s="35">
        <v>32000</v>
      </c>
      <c r="M94" s="35">
        <v>32000</v>
      </c>
      <c r="N94" s="35">
        <v>32000</v>
      </c>
      <c r="O94" s="35">
        <v>32000</v>
      </c>
      <c r="P94" s="35">
        <v>32000</v>
      </c>
      <c r="Q94" s="18">
        <f t="shared" si="31"/>
        <v>352000</v>
      </c>
    </row>
    <row r="95" spans="1:17" ht="12" thickTop="1" x14ac:dyDescent="0.15">
      <c r="A95" s="15" t="s">
        <v>219</v>
      </c>
      <c r="B95" s="36" t="s">
        <v>220</v>
      </c>
      <c r="C95" s="36"/>
      <c r="D95" s="37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18">
        <f t="shared" si="31"/>
        <v>0</v>
      </c>
    </row>
    <row r="96" spans="1:17" ht="22.5" x14ac:dyDescent="0.15">
      <c r="A96" s="15" t="s">
        <v>221</v>
      </c>
      <c r="B96" s="16" t="s">
        <v>222</v>
      </c>
      <c r="C96" s="16"/>
      <c r="D96" s="17" t="s">
        <v>270</v>
      </c>
      <c r="E96" s="18">
        <f>E97+E98+E99+E100</f>
        <v>9</v>
      </c>
      <c r="F96" s="18">
        <f t="shared" ref="F96:P96" si="50">F97+F98+F99+F100</f>
        <v>175</v>
      </c>
      <c r="G96" s="18">
        <f t="shared" si="50"/>
        <v>75</v>
      </c>
      <c r="H96" s="18">
        <f t="shared" si="50"/>
        <v>75</v>
      </c>
      <c r="I96" s="18">
        <f t="shared" si="50"/>
        <v>94</v>
      </c>
      <c r="J96" s="18">
        <f t="shared" si="50"/>
        <v>29</v>
      </c>
      <c r="K96" s="18">
        <f t="shared" si="50"/>
        <v>23</v>
      </c>
      <c r="L96" s="18">
        <f t="shared" si="50"/>
        <v>27</v>
      </c>
      <c r="M96" s="18">
        <f t="shared" si="50"/>
        <v>24</v>
      </c>
      <c r="N96" s="18">
        <f t="shared" si="50"/>
        <v>48</v>
      </c>
      <c r="O96" s="18">
        <f t="shared" si="50"/>
        <v>16</v>
      </c>
      <c r="P96" s="18">
        <f t="shared" si="50"/>
        <v>5</v>
      </c>
      <c r="Q96" s="18">
        <f t="shared" si="31"/>
        <v>600</v>
      </c>
    </row>
    <row r="97" spans="1:17" x14ac:dyDescent="0.15">
      <c r="A97" s="15" t="s">
        <v>223</v>
      </c>
      <c r="B97" s="39" t="s">
        <v>224</v>
      </c>
      <c r="C97" s="39"/>
      <c r="D97" s="25"/>
      <c r="E97" s="26"/>
      <c r="F97" s="26">
        <v>90</v>
      </c>
      <c r="G97" s="26">
        <v>75</v>
      </c>
      <c r="H97" s="26"/>
      <c r="I97" s="26"/>
      <c r="J97" s="26"/>
      <c r="K97" s="26"/>
      <c r="L97" s="26"/>
      <c r="M97" s="26"/>
      <c r="N97" s="26"/>
      <c r="O97" s="26"/>
      <c r="P97" s="26"/>
      <c r="Q97" s="18">
        <f t="shared" si="31"/>
        <v>165</v>
      </c>
    </row>
    <row r="98" spans="1:17" x14ac:dyDescent="0.15">
      <c r="A98" s="15" t="s">
        <v>225</v>
      </c>
      <c r="B98" s="39" t="s">
        <v>226</v>
      </c>
      <c r="C98" s="39"/>
      <c r="D98" s="17"/>
      <c r="E98" s="20"/>
      <c r="F98" s="20">
        <v>85</v>
      </c>
      <c r="G98" s="20"/>
      <c r="H98" s="20">
        <v>75</v>
      </c>
      <c r="I98" s="20">
        <v>94</v>
      </c>
      <c r="J98" s="20"/>
      <c r="K98" s="20"/>
      <c r="L98" s="20"/>
      <c r="M98" s="20"/>
      <c r="N98" s="20"/>
      <c r="O98" s="20"/>
      <c r="P98" s="20"/>
      <c r="Q98" s="18">
        <f t="shared" si="31"/>
        <v>254</v>
      </c>
    </row>
    <row r="99" spans="1:17" x14ac:dyDescent="0.15">
      <c r="A99" s="15" t="s">
        <v>227</v>
      </c>
      <c r="B99" s="39" t="s">
        <v>228</v>
      </c>
      <c r="C99" s="39"/>
      <c r="D99" s="25"/>
      <c r="E99" s="26"/>
      <c r="F99" s="26"/>
      <c r="G99" s="26"/>
      <c r="H99" s="26"/>
      <c r="I99" s="26"/>
      <c r="J99" s="26">
        <v>29</v>
      </c>
      <c r="K99" s="26">
        <v>23</v>
      </c>
      <c r="L99" s="26">
        <v>27</v>
      </c>
      <c r="M99" s="26">
        <v>24</v>
      </c>
      <c r="N99" s="26">
        <v>48</v>
      </c>
      <c r="O99" s="26">
        <v>16</v>
      </c>
      <c r="P99" s="26">
        <v>5</v>
      </c>
      <c r="Q99" s="18">
        <f t="shared" si="31"/>
        <v>172</v>
      </c>
    </row>
    <row r="100" spans="1:17" x14ac:dyDescent="0.15">
      <c r="A100" s="15" t="s">
        <v>229</v>
      </c>
      <c r="B100" s="39" t="s">
        <v>230</v>
      </c>
      <c r="C100" s="39"/>
      <c r="D100" s="25"/>
      <c r="E100" s="26">
        <v>9</v>
      </c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18">
        <f t="shared" si="31"/>
        <v>9</v>
      </c>
    </row>
    <row r="101" spans="1:17" ht="33.75" x14ac:dyDescent="0.15">
      <c r="A101" s="15" t="s">
        <v>231</v>
      </c>
      <c r="B101" s="16" t="s">
        <v>232</v>
      </c>
      <c r="C101" s="16"/>
      <c r="D101" s="17" t="s">
        <v>271</v>
      </c>
      <c r="E101" s="18">
        <f>E102+E103+E104+E105</f>
        <v>0</v>
      </c>
      <c r="F101" s="18">
        <f t="shared" ref="F101:P101" si="51">F102+F103+F104+F105</f>
        <v>1498</v>
      </c>
      <c r="G101" s="18">
        <f t="shared" si="51"/>
        <v>787</v>
      </c>
      <c r="H101" s="18">
        <f t="shared" si="51"/>
        <v>1007</v>
      </c>
      <c r="I101" s="18">
        <f t="shared" si="51"/>
        <v>1476</v>
      </c>
      <c r="J101" s="18">
        <f t="shared" si="51"/>
        <v>322</v>
      </c>
      <c r="K101" s="18">
        <f t="shared" si="51"/>
        <v>256</v>
      </c>
      <c r="L101" s="18">
        <f t="shared" si="51"/>
        <v>320</v>
      </c>
      <c r="M101" s="18">
        <f t="shared" si="51"/>
        <v>466</v>
      </c>
      <c r="N101" s="18">
        <f t="shared" si="51"/>
        <v>698</v>
      </c>
      <c r="O101" s="18">
        <f t="shared" si="51"/>
        <v>206</v>
      </c>
      <c r="P101" s="18">
        <f t="shared" si="51"/>
        <v>185</v>
      </c>
      <c r="Q101" s="18">
        <f t="shared" si="31"/>
        <v>7221</v>
      </c>
    </row>
    <row r="102" spans="1:17" x14ac:dyDescent="0.15">
      <c r="A102" s="15" t="s">
        <v>233</v>
      </c>
      <c r="B102" s="39" t="s">
        <v>224</v>
      </c>
      <c r="C102" s="39"/>
      <c r="D102" s="25"/>
      <c r="E102" s="26"/>
      <c r="F102" s="26">
        <v>678</v>
      </c>
      <c r="G102" s="26">
        <v>787</v>
      </c>
      <c r="H102" s="26"/>
      <c r="I102" s="26"/>
      <c r="J102" s="26"/>
      <c r="K102" s="26"/>
      <c r="L102" s="26"/>
      <c r="M102" s="26"/>
      <c r="N102" s="26"/>
      <c r="O102" s="26"/>
      <c r="P102" s="26"/>
      <c r="Q102" s="18">
        <f t="shared" si="31"/>
        <v>1465</v>
      </c>
    </row>
    <row r="103" spans="1:17" x14ac:dyDescent="0.15">
      <c r="A103" s="15" t="s">
        <v>234</v>
      </c>
      <c r="B103" s="39" t="s">
        <v>226</v>
      </c>
      <c r="C103" s="39"/>
      <c r="D103" s="17"/>
      <c r="E103" s="20"/>
      <c r="F103" s="20">
        <v>820</v>
      </c>
      <c r="G103" s="20"/>
      <c r="H103" s="20">
        <v>1007</v>
      </c>
      <c r="I103" s="20">
        <v>1476</v>
      </c>
      <c r="J103" s="20"/>
      <c r="K103" s="20"/>
      <c r="L103" s="20"/>
      <c r="M103" s="20"/>
      <c r="N103" s="20"/>
      <c r="O103" s="20"/>
      <c r="P103" s="20"/>
      <c r="Q103" s="18">
        <f t="shared" si="31"/>
        <v>3303</v>
      </c>
    </row>
    <row r="104" spans="1:17" x14ac:dyDescent="0.15">
      <c r="A104" s="15" t="s">
        <v>235</v>
      </c>
      <c r="B104" s="39" t="s">
        <v>228</v>
      </c>
      <c r="C104" s="39"/>
      <c r="D104" s="25"/>
      <c r="E104" s="26"/>
      <c r="F104" s="26"/>
      <c r="G104" s="26"/>
      <c r="H104" s="26"/>
      <c r="I104" s="26"/>
      <c r="J104" s="26">
        <v>322</v>
      </c>
      <c r="K104" s="26">
        <v>256</v>
      </c>
      <c r="L104" s="26">
        <v>320</v>
      </c>
      <c r="M104" s="26">
        <v>466</v>
      </c>
      <c r="N104" s="26">
        <f>324+374</f>
        <v>698</v>
      </c>
      <c r="O104" s="26">
        <v>206</v>
      </c>
      <c r="P104" s="26">
        <v>185</v>
      </c>
      <c r="Q104" s="18">
        <f t="shared" si="31"/>
        <v>2453</v>
      </c>
    </row>
    <row r="105" spans="1:17" x14ac:dyDescent="0.15">
      <c r="A105" s="15" t="s">
        <v>236</v>
      </c>
      <c r="B105" s="39" t="s">
        <v>230</v>
      </c>
      <c r="C105" s="39"/>
      <c r="D105" s="25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18">
        <f t="shared" si="31"/>
        <v>0</v>
      </c>
    </row>
    <row r="106" spans="1:17" x14ac:dyDescent="0.15">
      <c r="A106" s="15" t="s">
        <v>237</v>
      </c>
      <c r="B106" s="16" t="s">
        <v>238</v>
      </c>
      <c r="C106" s="16"/>
      <c r="D106" s="3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18">
        <f t="shared" si="31"/>
        <v>0</v>
      </c>
    </row>
    <row r="107" spans="1:17" x14ac:dyDescent="0.15">
      <c r="A107" s="15" t="s">
        <v>239</v>
      </c>
      <c r="B107" s="16" t="s">
        <v>240</v>
      </c>
      <c r="C107" s="16"/>
      <c r="D107" s="17"/>
      <c r="E107" s="20">
        <v>8</v>
      </c>
      <c r="F107" s="20">
        <v>177</v>
      </c>
      <c r="G107" s="20">
        <v>2</v>
      </c>
      <c r="H107" s="20">
        <v>1</v>
      </c>
      <c r="I107" s="20"/>
      <c r="J107" s="20">
        <v>13</v>
      </c>
      <c r="K107" s="20">
        <v>2</v>
      </c>
      <c r="L107" s="20"/>
      <c r="M107" s="20"/>
      <c r="N107" s="20"/>
      <c r="O107" s="20"/>
      <c r="P107" s="20"/>
      <c r="Q107" s="18">
        <f t="shared" si="31"/>
        <v>203</v>
      </c>
    </row>
    <row r="108" spans="1:17" x14ac:dyDescent="0.15">
      <c r="A108" s="15" t="s">
        <v>241</v>
      </c>
      <c r="B108" s="39" t="s">
        <v>242</v>
      </c>
      <c r="C108" s="39"/>
      <c r="D108" s="30"/>
      <c r="E108" s="20">
        <v>1355</v>
      </c>
      <c r="F108" s="20">
        <v>19818.8</v>
      </c>
      <c r="G108" s="20">
        <v>18593.849999999999</v>
      </c>
      <c r="H108" s="20">
        <v>20058.12</v>
      </c>
      <c r="I108" s="20">
        <v>14541</v>
      </c>
      <c r="J108" s="20">
        <v>4747</v>
      </c>
      <c r="K108" s="20">
        <v>4956.18</v>
      </c>
      <c r="L108" s="20">
        <v>5679</v>
      </c>
      <c r="M108" s="20">
        <v>6138.83</v>
      </c>
      <c r="N108" s="20">
        <v>11569</v>
      </c>
      <c r="O108" s="20">
        <v>7365</v>
      </c>
      <c r="P108" s="20">
        <v>7350</v>
      </c>
      <c r="Q108" s="18">
        <f t="shared" si="31"/>
        <v>122171.77999999998</v>
      </c>
    </row>
    <row r="109" spans="1:17" x14ac:dyDescent="0.15">
      <c r="A109" s="15" t="s">
        <v>243</v>
      </c>
      <c r="B109" s="39" t="s">
        <v>244</v>
      </c>
      <c r="C109" s="39"/>
      <c r="D109" s="30"/>
      <c r="E109" s="20">
        <v>1800</v>
      </c>
      <c r="F109" s="20">
        <v>12152</v>
      </c>
      <c r="G109" s="20">
        <v>9821</v>
      </c>
      <c r="H109" s="20">
        <v>14010</v>
      </c>
      <c r="I109" s="20">
        <v>8206.4</v>
      </c>
      <c r="J109" s="20">
        <v>2560</v>
      </c>
      <c r="K109" s="20">
        <v>1968</v>
      </c>
      <c r="L109" s="20">
        <v>2613</v>
      </c>
      <c r="M109" s="20">
        <v>2577</v>
      </c>
      <c r="N109" s="20">
        <v>4725</v>
      </c>
      <c r="O109" s="20">
        <v>3232</v>
      </c>
      <c r="P109" s="20">
        <v>3224</v>
      </c>
      <c r="Q109" s="18">
        <f t="shared" si="31"/>
        <v>66888.399999999994</v>
      </c>
    </row>
  </sheetData>
  <protectedRanges>
    <protectedRange password="E9C1" sqref="B31:D109 A4:D12 A2:Q3 B13:D28 A13:A109 Q4:Q109" name="区域1_1_2"/>
    <protectedRange password="E9C1" sqref="B29:C30" name="区域1_1_1_1"/>
    <protectedRange password="E9C1" sqref="D29" name="区域1_3"/>
    <protectedRange password="E9C1" sqref="D30" name="区域1_2_1"/>
  </protectedRanges>
  <mergeCells count="1">
    <mergeCell ref="A1:Q1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马桥镇</vt:lpstr>
      <vt:lpstr>社区教育</vt:lpstr>
      <vt:lpstr>志愿者联盟</vt:lpstr>
      <vt:lpstr>马桥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孟爱红</dc:creator>
  <cp:lastModifiedBy>顾红仙</cp:lastModifiedBy>
  <cp:lastPrinted>2021-01-04T02:05:27Z</cp:lastPrinted>
  <dcterms:created xsi:type="dcterms:W3CDTF">2019-11-08T06:57:41Z</dcterms:created>
  <dcterms:modified xsi:type="dcterms:W3CDTF">2021-01-04T02:05:32Z</dcterms:modified>
</cp:coreProperties>
</file>