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4120" windowHeight="12045"/>
  </bookViews>
  <sheets>
    <sheet name="梅陇镇" sheetId="33" r:id="rId1"/>
    <sheet name="社区教育" sheetId="2" state="hidden" r:id="rId2"/>
    <sheet name="志愿者联盟" sheetId="3" state="hidden" r:id="rId3"/>
    <sheet name="梅陇" sheetId="25" state="hidden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D10" i="33" l="1"/>
  <c r="C9" i="33"/>
  <c r="E9" i="33" s="1"/>
  <c r="W109" i="25" l="1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W91" i="25" s="1"/>
  <c r="V90" i="25"/>
  <c r="S90" i="25"/>
  <c r="R90" i="25"/>
  <c r="R89" i="25" s="1"/>
  <c r="Q90" i="25"/>
  <c r="Q89" i="25" s="1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I89" i="25" s="1"/>
  <c r="H90" i="25"/>
  <c r="H89" i="25" s="1"/>
  <c r="G90" i="25"/>
  <c r="F90" i="25"/>
  <c r="F89" i="25" s="1"/>
  <c r="E90" i="25"/>
  <c r="W90" i="25" s="1"/>
  <c r="V89" i="25"/>
  <c r="U89" i="25"/>
  <c r="T89" i="25"/>
  <c r="S89" i="25"/>
  <c r="S85" i="25" s="1"/>
  <c r="O89" i="25"/>
  <c r="K89" i="25"/>
  <c r="K85" i="25" s="1"/>
  <c r="G89" i="25"/>
  <c r="W88" i="25"/>
  <c r="W87" i="25"/>
  <c r="V86" i="25"/>
  <c r="V85" i="25" s="1"/>
  <c r="S86" i="25"/>
  <c r="R86" i="25"/>
  <c r="Q86" i="25"/>
  <c r="Q85" i="25" s="1"/>
  <c r="P86" i="25"/>
  <c r="O86" i="25"/>
  <c r="N86" i="25"/>
  <c r="M86" i="25"/>
  <c r="L86" i="25"/>
  <c r="K86" i="25"/>
  <c r="J86" i="25"/>
  <c r="I86" i="25"/>
  <c r="I85" i="25" s="1"/>
  <c r="H86" i="25"/>
  <c r="G86" i="25"/>
  <c r="F86" i="25"/>
  <c r="E86" i="25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M81" i="25" s="1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S81" i="25"/>
  <c r="O81" i="25"/>
  <c r="K81" i="25"/>
  <c r="G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K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K75" i="25"/>
  <c r="I75" i="25"/>
  <c r="E75" i="25"/>
  <c r="V74" i="25"/>
  <c r="V73" i="25" s="1"/>
  <c r="U74" i="25"/>
  <c r="U73" i="25" s="1"/>
  <c r="U52" i="25" s="1"/>
  <c r="T74" i="25"/>
  <c r="T73" i="25" s="1"/>
  <c r="S74" i="25"/>
  <c r="R74" i="25"/>
  <c r="R73" i="25" s="1"/>
  <c r="Q74" i="25"/>
  <c r="Q73" i="25" s="1"/>
  <c r="Q52" i="25" s="1"/>
  <c r="P74" i="25"/>
  <c r="P73" i="25" s="1"/>
  <c r="O74" i="25"/>
  <c r="N74" i="25"/>
  <c r="N73" i="25" s="1"/>
  <c r="M74" i="25"/>
  <c r="M73" i="25" s="1"/>
  <c r="M52" i="25" s="1"/>
  <c r="L74" i="25"/>
  <c r="L73" i="25" s="1"/>
  <c r="K74" i="25"/>
  <c r="J74" i="25"/>
  <c r="J73" i="25" s="1"/>
  <c r="I74" i="25"/>
  <c r="I73" i="25" s="1"/>
  <c r="I52" i="25" s="1"/>
  <c r="H74" i="25"/>
  <c r="H73" i="25" s="1"/>
  <c r="G74" i="25"/>
  <c r="F74" i="25"/>
  <c r="E74" i="25"/>
  <c r="E73" i="25" s="1"/>
  <c r="S73" i="25"/>
  <c r="O73" i="25"/>
  <c r="K73" i="25"/>
  <c r="G73" i="25"/>
  <c r="V72" i="25"/>
  <c r="V71" i="25" s="1"/>
  <c r="U72" i="25"/>
  <c r="T72" i="25"/>
  <c r="T71" i="25" s="1"/>
  <c r="S72" i="25"/>
  <c r="R72" i="25"/>
  <c r="R71" i="25" s="1"/>
  <c r="Q72" i="25"/>
  <c r="P72" i="25"/>
  <c r="P71" i="25" s="1"/>
  <c r="O72" i="25"/>
  <c r="N72" i="25"/>
  <c r="N71" i="25" s="1"/>
  <c r="M72" i="25"/>
  <c r="L72" i="25"/>
  <c r="L71" i="25" s="1"/>
  <c r="K72" i="25"/>
  <c r="J72" i="25"/>
  <c r="J71" i="25" s="1"/>
  <c r="I72" i="25"/>
  <c r="H72" i="25"/>
  <c r="H71" i="25" s="1"/>
  <c r="G72" i="25"/>
  <c r="F72" i="25"/>
  <c r="F71" i="25" s="1"/>
  <c r="E72" i="25"/>
  <c r="U71" i="25"/>
  <c r="S71" i="25"/>
  <c r="Q71" i="25"/>
  <c r="O71" i="25"/>
  <c r="M71" i="25"/>
  <c r="K71" i="25"/>
  <c r="I71" i="25"/>
  <c r="G71" i="25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40" i="25" s="1"/>
  <c r="W39" i="25"/>
  <c r="W38" i="25"/>
  <c r="W37" i="25"/>
  <c r="W36" i="25"/>
  <c r="W35" i="25"/>
  <c r="W34" i="25"/>
  <c r="W33" i="25"/>
  <c r="V32" i="25"/>
  <c r="S32" i="25"/>
  <c r="R32" i="25"/>
  <c r="Q32" i="25"/>
  <c r="P32" i="25"/>
  <c r="P31" i="25" s="1"/>
  <c r="O32" i="25"/>
  <c r="N32" i="25"/>
  <c r="M32" i="25"/>
  <c r="L32" i="25"/>
  <c r="L31" i="25" s="1"/>
  <c r="K32" i="25"/>
  <c r="J32" i="25"/>
  <c r="I32" i="25"/>
  <c r="H32" i="25"/>
  <c r="H31" i="25" s="1"/>
  <c r="G32" i="25"/>
  <c r="F32" i="25"/>
  <c r="E32" i="25"/>
  <c r="V31" i="25"/>
  <c r="U31" i="25"/>
  <c r="T31" i="25"/>
  <c r="S31" i="25"/>
  <c r="R31" i="25"/>
  <c r="Q31" i="25"/>
  <c r="O31" i="25"/>
  <c r="N31" i="25"/>
  <c r="M31" i="25"/>
  <c r="K31" i="25"/>
  <c r="J31" i="25"/>
  <c r="I31" i="25"/>
  <c r="G31" i="25"/>
  <c r="F31" i="25"/>
  <c r="E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W29" i="25" s="1"/>
  <c r="E29" i="25"/>
  <c r="V28" i="25"/>
  <c r="U28" i="25"/>
  <c r="U27" i="25" s="1"/>
  <c r="T28" i="25"/>
  <c r="T27" i="25" s="1"/>
  <c r="S28" i="25"/>
  <c r="R28" i="25"/>
  <c r="Q28" i="25"/>
  <c r="Q27" i="25" s="1"/>
  <c r="P28" i="25"/>
  <c r="P27" i="25" s="1"/>
  <c r="O28" i="25"/>
  <c r="N28" i="25"/>
  <c r="M28" i="25"/>
  <c r="M27" i="25" s="1"/>
  <c r="L28" i="25"/>
  <c r="L27" i="25" s="1"/>
  <c r="K28" i="25"/>
  <c r="J28" i="25"/>
  <c r="I28" i="25"/>
  <c r="I27" i="25" s="1"/>
  <c r="H28" i="25"/>
  <c r="H27" i="25" s="1"/>
  <c r="G28" i="25"/>
  <c r="F28" i="25"/>
  <c r="E28" i="25"/>
  <c r="E27" i="25" s="1"/>
  <c r="V27" i="25"/>
  <c r="S27" i="25"/>
  <c r="R27" i="25"/>
  <c r="O27" i="25"/>
  <c r="N27" i="25"/>
  <c r="K27" i="25"/>
  <c r="J27" i="25"/>
  <c r="G27" i="25"/>
  <c r="F27" i="25"/>
  <c r="V26" i="25"/>
  <c r="U26" i="25"/>
  <c r="U25" i="25" s="1"/>
  <c r="T26" i="25"/>
  <c r="T25" i="25" s="1"/>
  <c r="S26" i="25"/>
  <c r="R26" i="25"/>
  <c r="Q26" i="25"/>
  <c r="Q25" i="25" s="1"/>
  <c r="P26" i="25"/>
  <c r="P25" i="25" s="1"/>
  <c r="O26" i="25"/>
  <c r="N26" i="25"/>
  <c r="M26" i="25"/>
  <c r="M25" i="25" s="1"/>
  <c r="L26" i="25"/>
  <c r="L25" i="25" s="1"/>
  <c r="K26" i="25"/>
  <c r="J26" i="25"/>
  <c r="I26" i="25"/>
  <c r="I25" i="25" s="1"/>
  <c r="H26" i="25"/>
  <c r="H25" i="25" s="1"/>
  <c r="G26" i="25"/>
  <c r="F26" i="25"/>
  <c r="E26" i="25"/>
  <c r="E25" i="25" s="1"/>
  <c r="V25" i="25"/>
  <c r="S25" i="25"/>
  <c r="R25" i="25"/>
  <c r="O25" i="25"/>
  <c r="N25" i="25"/>
  <c r="K25" i="25"/>
  <c r="J25" i="25"/>
  <c r="G25" i="25"/>
  <c r="F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V22" i="25" s="1"/>
  <c r="U23" i="25"/>
  <c r="T23" i="25"/>
  <c r="S23" i="25"/>
  <c r="S22" i="25" s="1"/>
  <c r="R23" i="25"/>
  <c r="R22" i="25" s="1"/>
  <c r="Q23" i="25"/>
  <c r="P23" i="25"/>
  <c r="O23" i="25"/>
  <c r="O22" i="25" s="1"/>
  <c r="N23" i="25"/>
  <c r="N22" i="25" s="1"/>
  <c r="M23" i="25"/>
  <c r="L23" i="25"/>
  <c r="K23" i="25"/>
  <c r="K22" i="25" s="1"/>
  <c r="J23" i="25"/>
  <c r="J22" i="25" s="1"/>
  <c r="I23" i="25"/>
  <c r="H23" i="25"/>
  <c r="G23" i="25"/>
  <c r="G22" i="25" s="1"/>
  <c r="F23" i="25"/>
  <c r="F22" i="25" s="1"/>
  <c r="E23" i="25"/>
  <c r="U22" i="25"/>
  <c r="T22" i="25"/>
  <c r="Q22" i="25"/>
  <c r="P22" i="25"/>
  <c r="M22" i="25"/>
  <c r="L22" i="25"/>
  <c r="I22" i="25"/>
  <c r="H22" i="25"/>
  <c r="E22" i="25"/>
  <c r="V21" i="25"/>
  <c r="V20" i="25" s="1"/>
  <c r="U21" i="25"/>
  <c r="T21" i="25"/>
  <c r="S21" i="25"/>
  <c r="S20" i="25" s="1"/>
  <c r="R21" i="25"/>
  <c r="R20" i="25" s="1"/>
  <c r="Q21" i="25"/>
  <c r="P21" i="25"/>
  <c r="O21" i="25"/>
  <c r="O20" i="25" s="1"/>
  <c r="N21" i="25"/>
  <c r="N20" i="25" s="1"/>
  <c r="M21" i="25"/>
  <c r="L21" i="25"/>
  <c r="K21" i="25"/>
  <c r="K20" i="25" s="1"/>
  <c r="J21" i="25"/>
  <c r="J20" i="25" s="1"/>
  <c r="I21" i="25"/>
  <c r="H21" i="25"/>
  <c r="G21" i="25"/>
  <c r="G20" i="25" s="1"/>
  <c r="F21" i="25"/>
  <c r="F20" i="25" s="1"/>
  <c r="E21" i="25"/>
  <c r="U20" i="25"/>
  <c r="T20" i="25"/>
  <c r="Q20" i="25"/>
  <c r="P20" i="25"/>
  <c r="M20" i="25"/>
  <c r="L20" i="25"/>
  <c r="I20" i="25"/>
  <c r="H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V13" i="25" s="1"/>
  <c r="U14" i="25"/>
  <c r="U13" i="25" s="1"/>
  <c r="T14" i="25"/>
  <c r="S14" i="25"/>
  <c r="R14" i="25"/>
  <c r="R13" i="25" s="1"/>
  <c r="Q14" i="25"/>
  <c r="Q13" i="25" s="1"/>
  <c r="P14" i="25"/>
  <c r="O14" i="25"/>
  <c r="N14" i="25"/>
  <c r="N13" i="25" s="1"/>
  <c r="M14" i="25"/>
  <c r="M13" i="25" s="1"/>
  <c r="L14" i="25"/>
  <c r="K14" i="25"/>
  <c r="J14" i="25"/>
  <c r="J13" i="25" s="1"/>
  <c r="I14" i="25"/>
  <c r="I13" i="25" s="1"/>
  <c r="H14" i="25"/>
  <c r="G14" i="25"/>
  <c r="F14" i="25"/>
  <c r="F13" i="25" s="1"/>
  <c r="E14" i="25"/>
  <c r="W14" i="25" s="1"/>
  <c r="T13" i="25"/>
  <c r="S13" i="25"/>
  <c r="P13" i="25"/>
  <c r="O13" i="25"/>
  <c r="L13" i="25"/>
  <c r="K13" i="25"/>
  <c r="H13" i="25"/>
  <c r="G13" i="25"/>
  <c r="V12" i="25"/>
  <c r="U12" i="25"/>
  <c r="S12" i="25"/>
  <c r="R12" i="25"/>
  <c r="Q12" i="25"/>
  <c r="P12" i="25"/>
  <c r="P10" i="25" s="1"/>
  <c r="P8" i="25" s="1"/>
  <c r="P4" i="25" s="1"/>
  <c r="O12" i="25"/>
  <c r="N12" i="25"/>
  <c r="M12" i="25"/>
  <c r="L12" i="25"/>
  <c r="L10" i="25" s="1"/>
  <c r="L8" i="25" s="1"/>
  <c r="L4" i="25" s="1"/>
  <c r="K12" i="25"/>
  <c r="J12" i="25"/>
  <c r="I12" i="25"/>
  <c r="H12" i="25"/>
  <c r="H10" i="25" s="1"/>
  <c r="H8" i="25" s="1"/>
  <c r="H4" i="25" s="1"/>
  <c r="G12" i="25"/>
  <c r="F12" i="25"/>
  <c r="E12" i="25"/>
  <c r="V11" i="25"/>
  <c r="V10" i="25" s="1"/>
  <c r="V8" i="25" s="1"/>
  <c r="U11" i="25"/>
  <c r="U10" i="25" s="1"/>
  <c r="U8" i="25" s="1"/>
  <c r="U4" i="25" s="1"/>
  <c r="U3" i="25" s="1"/>
  <c r="S11" i="25"/>
  <c r="R11" i="25"/>
  <c r="R10" i="25" s="1"/>
  <c r="R8" i="25" s="1"/>
  <c r="Q11" i="25"/>
  <c r="Q10" i="25" s="1"/>
  <c r="Q8" i="25" s="1"/>
  <c r="Q4" i="25" s="1"/>
  <c r="Q3" i="25" s="1"/>
  <c r="P11" i="25"/>
  <c r="O11" i="25"/>
  <c r="N11" i="25"/>
  <c r="N10" i="25" s="1"/>
  <c r="N8" i="25" s="1"/>
  <c r="M11" i="25"/>
  <c r="M10" i="25" s="1"/>
  <c r="M8" i="25" s="1"/>
  <c r="M4" i="25" s="1"/>
  <c r="M3" i="25" s="1"/>
  <c r="L11" i="25"/>
  <c r="K11" i="25"/>
  <c r="J11" i="25"/>
  <c r="J10" i="25" s="1"/>
  <c r="J8" i="25" s="1"/>
  <c r="I11" i="25"/>
  <c r="I10" i="25" s="1"/>
  <c r="I8" i="25" s="1"/>
  <c r="I4" i="25" s="1"/>
  <c r="I3" i="25" s="1"/>
  <c r="H11" i="25"/>
  <c r="G11" i="25"/>
  <c r="F11" i="25"/>
  <c r="F10" i="25" s="1"/>
  <c r="F8" i="25" s="1"/>
  <c r="E11" i="25"/>
  <c r="T10" i="25"/>
  <c r="T8" i="25" s="1"/>
  <c r="T4" i="25" s="1"/>
  <c r="S10" i="25"/>
  <c r="S8" i="25" s="1"/>
  <c r="S4" i="25" s="1"/>
  <c r="O10" i="25"/>
  <c r="O8" i="25" s="1"/>
  <c r="O4" i="25" s="1"/>
  <c r="K10" i="25"/>
  <c r="K8" i="25" s="1"/>
  <c r="K4" i="25" s="1"/>
  <c r="G10" i="25"/>
  <c r="G8" i="25" s="1"/>
  <c r="G4" i="25" s="1"/>
  <c r="W9" i="25"/>
  <c r="W7" i="25"/>
  <c r="W6" i="25"/>
  <c r="V5" i="25"/>
  <c r="V4" i="25" s="1"/>
  <c r="U5" i="25"/>
  <c r="T5" i="25"/>
  <c r="S5" i="25"/>
  <c r="R5" i="25"/>
  <c r="R4" i="25" s="1"/>
  <c r="Q5" i="25"/>
  <c r="P5" i="25"/>
  <c r="O5" i="25"/>
  <c r="N5" i="25"/>
  <c r="N4" i="25" s="1"/>
  <c r="M5" i="25"/>
  <c r="L5" i="25"/>
  <c r="K5" i="25"/>
  <c r="J5" i="25"/>
  <c r="J4" i="25" s="1"/>
  <c r="I5" i="25"/>
  <c r="H5" i="25"/>
  <c r="G5" i="25"/>
  <c r="F5" i="25"/>
  <c r="F4" i="25" s="1"/>
  <c r="E5" i="25"/>
  <c r="W27" i="25" l="1"/>
  <c r="W25" i="25"/>
  <c r="W5" i="25"/>
  <c r="W21" i="25"/>
  <c r="W23" i="25"/>
  <c r="W31" i="25"/>
  <c r="C7" i="33" s="1"/>
  <c r="E7" i="33" s="1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E89" i="25"/>
  <c r="E85" i="25" s="1"/>
  <c r="E52" i="25" s="1"/>
  <c r="F85" i="25"/>
  <c r="J85" i="25"/>
  <c r="N85" i="25"/>
  <c r="N52" i="25" s="1"/>
  <c r="N3" i="25" s="1"/>
  <c r="R85" i="25"/>
  <c r="W75" i="25"/>
  <c r="W79" i="25"/>
  <c r="W83" i="25"/>
  <c r="W96" i="25"/>
  <c r="W12" i="25"/>
  <c r="W20" i="25"/>
  <c r="W22" i="25"/>
  <c r="W24" i="25"/>
  <c r="W26" i="25"/>
  <c r="W28" i="25"/>
  <c r="W30" i="25"/>
  <c r="W32" i="25"/>
  <c r="W42" i="25"/>
  <c r="W53" i="25"/>
  <c r="W72" i="25"/>
  <c r="W74" i="25"/>
  <c r="W77" i="25"/>
  <c r="W86" i="25"/>
  <c r="W93" i="25"/>
  <c r="W101" i="25"/>
  <c r="W11" i="25"/>
  <c r="E10" i="25"/>
  <c r="E13" i="25"/>
  <c r="W13" i="25" s="1"/>
  <c r="W15" i="25"/>
  <c r="W18" i="25"/>
  <c r="W47" i="25"/>
  <c r="W71" i="25"/>
  <c r="J52" i="25"/>
  <c r="J3" i="25" s="1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F52" i="25" l="1"/>
  <c r="F3" i="25" s="1"/>
  <c r="W85" i="25"/>
  <c r="W10" i="25"/>
  <c r="E8" i="25"/>
  <c r="H52" i="25"/>
  <c r="H3" i="25" s="1"/>
  <c r="W8" i="25" l="1"/>
  <c r="E4" i="25"/>
  <c r="W52" i="25"/>
  <c r="C6" i="33" s="1"/>
  <c r="E6" i="33" s="1"/>
  <c r="W4" i="25" l="1"/>
  <c r="C5" i="33" s="1"/>
  <c r="E3" i="25"/>
  <c r="W3" i="25" s="1"/>
  <c r="C3" i="2"/>
  <c r="C8" i="33" s="1"/>
  <c r="E8" i="33" s="1"/>
  <c r="E5" i="33" l="1"/>
  <c r="E10" i="33" s="1"/>
  <c r="C10" i="33"/>
</calcChain>
</file>

<file path=xl/sharedStrings.xml><?xml version="1.0" encoding="utf-8"?>
<sst xmlns="http://schemas.openxmlformats.org/spreadsheetml/2006/main" count="401" uniqueCount="291">
  <si>
    <t>序号</t>
  </si>
  <si>
    <t>镇属</t>
    <phoneticPr fontId="1" type="noConversion"/>
  </si>
  <si>
    <t>梅陇</t>
  </si>
  <si>
    <t>序号</t>
    <phoneticPr fontId="2" type="noConversion"/>
  </si>
  <si>
    <t>梅陇镇社区学校</t>
    <phoneticPr fontId="2" type="noConversion"/>
  </si>
  <si>
    <t>合计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</si>
  <si>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</si>
  <si>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</si>
  <si>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</si>
  <si>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</si>
  <si>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</si>
  <si>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</si>
  <si>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</si>
  <si>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</si>
  <si>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</si>
  <si>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</si>
  <si>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</si>
  <si>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</si>
  <si>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2021年基本支出预算表</t>
    <phoneticPr fontId="13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</si>
  <si>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</si>
  <si>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</si>
  <si>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</si>
  <si>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</si>
  <si>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</si>
  <si>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</si>
  <si>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</si>
  <si>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</si>
  <si>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</si>
  <si>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</si>
  <si>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</si>
  <si>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</si>
  <si>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</si>
  <si>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</si>
  <si>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</si>
  <si>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</si>
  <si>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</si>
  <si>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</si>
  <si>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</si>
  <si>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</si>
  <si>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</si>
  <si>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</si>
  <si>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</si>
  <si>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</si>
  <si>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</si>
  <si>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</si>
  <si>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</si>
  <si>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</si>
  <si>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</si>
  <si>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3" type="noConversion"/>
  </si>
  <si>
    <t>公式计算（请检查）</t>
  </si>
  <si>
    <t>13</t>
  </si>
  <si>
    <t>　　　　2、工伤保险费0.5%</t>
    <phoneticPr fontId="13" type="noConversion"/>
  </si>
  <si>
    <t>14</t>
  </si>
  <si>
    <t>　　　　3、失业保险0.5%</t>
    <phoneticPr fontId="13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</si>
  <si>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</si>
  <si>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</si>
  <si>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</si>
  <si>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</si>
  <si>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</si>
  <si>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</si>
  <si>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</si>
  <si>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</si>
  <si>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</si>
  <si>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</si>
  <si>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</si>
  <si>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3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</si>
  <si>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</si>
  <si>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</si>
  <si>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</si>
  <si>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</si>
  <si>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</si>
  <si>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</si>
  <si>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</si>
  <si>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</si>
  <si>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</si>
  <si>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</si>
  <si>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</si>
  <si>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3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</si>
  <si>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</si>
  <si>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</si>
  <si>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</si>
  <si>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</si>
  <si>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</si>
  <si>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</si>
  <si>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</si>
  <si>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</si>
  <si>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</si>
  <si>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</si>
  <si>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</si>
  <si>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</si>
  <si>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</si>
  <si>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</si>
  <si>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</si>
  <si>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</si>
  <si>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</si>
  <si>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</si>
  <si>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</si>
  <si>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</si>
  <si>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</si>
  <si>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</si>
  <si>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</si>
  <si>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</si>
  <si>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</si>
  <si>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</si>
  <si>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</si>
  <si>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</si>
  <si>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</si>
  <si>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</si>
  <si>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</si>
  <si>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</si>
  <si>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</si>
  <si>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</si>
  <si>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</si>
  <si>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</si>
  <si>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</si>
  <si>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</si>
  <si>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</si>
  <si>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</si>
  <si>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</si>
  <si>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</si>
  <si>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</si>
  <si>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</si>
  <si>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</si>
  <si>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</si>
  <si>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</si>
  <si>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</si>
  <si>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</si>
  <si>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</si>
  <si>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</si>
  <si>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</si>
  <si>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</si>
  <si>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</si>
  <si>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</si>
  <si>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</si>
  <si>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</si>
  <si>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</si>
  <si>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</si>
  <si>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</si>
  <si>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</si>
  <si>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</si>
  <si>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</si>
  <si>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</si>
  <si>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</si>
  <si>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</si>
  <si>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</si>
  <si>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</si>
  <si>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</si>
  <si>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</si>
  <si>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</si>
  <si>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</si>
  <si>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</si>
  <si>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</si>
  <si>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</si>
  <si>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</si>
  <si>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</si>
  <si>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</si>
  <si>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</si>
  <si>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</si>
  <si>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</si>
  <si>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</si>
  <si>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</si>
  <si>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</si>
  <si>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3" type="noConversion"/>
  </si>
  <si>
    <t>主款项</t>
    <phoneticPr fontId="13" type="noConversion"/>
  </si>
  <si>
    <t>生均定额5%</t>
    <phoneticPr fontId="13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</si>
  <si>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</si>
  <si>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</si>
  <si>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</si>
  <si>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</si>
  <si>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</si>
  <si>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</si>
  <si>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</si>
  <si>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</si>
  <si>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</si>
  <si>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</si>
  <si>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</si>
  <si>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</si>
  <si>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</si>
  <si>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</si>
  <si>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</si>
  <si>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</si>
  <si>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</si>
  <si>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</si>
  <si>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</si>
  <si>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</si>
  <si>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</si>
  <si>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</si>
  <si>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</si>
  <si>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</si>
  <si>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</si>
  <si>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</si>
  <si>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</si>
  <si>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</si>
  <si>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</si>
  <si>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</si>
  <si>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</si>
  <si>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</si>
  <si>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</si>
  <si>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</si>
  <si>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</si>
  <si>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</si>
  <si>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</si>
  <si>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</si>
  <si>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</si>
  <si>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</si>
  <si>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</si>
  <si>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</si>
  <si>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</si>
  <si>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</si>
  <si>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</si>
  <si>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</si>
  <si>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</si>
  <si>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</si>
  <si>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</si>
  <si>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</si>
  <si>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</si>
  <si>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</si>
  <si>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</si>
  <si>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</si>
  <si>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</si>
  <si>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</si>
  <si>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</si>
  <si>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</si>
  <si>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</si>
  <si>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</si>
  <si>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</si>
  <si>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</si>
  <si>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</si>
  <si>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</si>
  <si>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</si>
  <si>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</si>
  <si>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</si>
  <si>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</si>
  <si>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</si>
  <si>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</si>
  <si>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3" type="noConversion"/>
  </si>
  <si>
    <t>93</t>
  </si>
  <si>
    <t>学校基本情况：</t>
  </si>
  <si>
    <t>94</t>
  </si>
  <si>
    <t>1、教职工(人数)</t>
  </si>
  <si>
    <t>填写2020年9月在编教职工人数</t>
    <phoneticPr fontId="13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</si>
  <si>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</si>
  <si>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</si>
  <si>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</si>
  <si>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</si>
  <si>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</si>
  <si>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</si>
  <si>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</si>
  <si>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</si>
  <si>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</si>
  <si>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</si>
  <si>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3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</si>
  <si>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</si>
  <si>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</si>
  <si>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</si>
  <si>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</si>
  <si>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</si>
  <si>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</si>
  <si>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</si>
  <si>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</si>
  <si>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</si>
  <si>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</si>
  <si>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</si>
  <si>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</si>
  <si>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上海市闵行区梅陇中学</t>
  </si>
  <si>
    <t>上海市闵行区曹行中学</t>
  </si>
  <si>
    <t>上海中医药大学附属闵行晶城中学</t>
    <phoneticPr fontId="13" type="noConversion"/>
  </si>
  <si>
    <t>复旦大学附属闵行实验学校</t>
    <phoneticPr fontId="13" type="noConversion"/>
  </si>
  <si>
    <t>上海市闵行区曹行小学</t>
  </si>
  <si>
    <t>上海中医药大学附属闵行蔷薇小学</t>
    <phoneticPr fontId="13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</si>
  <si>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</si>
  <si>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</si>
  <si>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</si>
  <si>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</si>
  <si>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3" type="noConversion"/>
  </si>
  <si>
    <t>上海市闵行区梅陇梅锦幼儿园</t>
    <phoneticPr fontId="13" type="noConversion"/>
  </si>
  <si>
    <t>上海市闵行区梅陇镇社区学校</t>
  </si>
  <si>
    <t>代扣教育局</t>
    <phoneticPr fontId="1" type="noConversion"/>
  </si>
  <si>
    <t>2021年教育统筹经费第一次分配明细表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</si>
  <si>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</si>
  <si>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</si>
  <si>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</si>
  <si>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一次分配合计</t>
    <phoneticPr fontId="1" type="noConversion"/>
  </si>
  <si>
    <t>实际下达乡镇（工业区）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</si>
  <si>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</si>
  <si>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</si>
  <si>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</si>
  <si>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合计</t>
    <phoneticPr fontId="2" type="noConversion"/>
  </si>
  <si>
    <t>梅陇镇：</t>
    <phoneticPr fontId="2" type="noConversion"/>
  </si>
  <si>
    <t>社区教育经费</t>
  </si>
  <si>
    <t>社区教育志愿者联盟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</si>
</sst>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[$-F800]dddd\,\ mmmm\ dd\,\ yyyy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</cellStyleXfs>
  <cellXfs count="58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13" fillId="3" borderId="0" xfId="0" applyFont="1" applyFill="1" applyAlignment="1" applyProtection="1">
      <protection locked="0"/>
    </xf>
    <xf numFmtId="0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alignment wrapText="1"/>
      <protection locked="0"/>
    </xf>
    <xf numFmtId="178" fontId="17" fillId="3" borderId="1" xfId="0" applyNumberFormat="1" applyFont="1" applyFill="1" applyBorder="1" applyAlignment="1" applyProtection="1"/>
    <xf numFmtId="178" fontId="17" fillId="3" borderId="1" xfId="0" applyNumberFormat="1" applyFont="1" applyFill="1" applyBorder="1" applyAlignment="1" applyProtection="1">
      <protection locked="0"/>
    </xf>
    <xf numFmtId="49" fontId="17" fillId="3" borderId="1" xfId="0" applyNumberFormat="1" applyFont="1" applyFill="1" applyBorder="1" applyAlignment="1" applyProtection="1">
      <protection locked="0"/>
    </xf>
    <xf numFmtId="49" fontId="17" fillId="3" borderId="1" xfId="0" applyNumberFormat="1" applyFont="1" applyFill="1" applyBorder="1" applyAlignment="1" applyProtection="1">
      <alignment wrapText="1"/>
      <protection locked="0"/>
    </xf>
    <xf numFmtId="0" fontId="17" fillId="3" borderId="0" xfId="0" applyFont="1" applyFill="1" applyAlignment="1" applyProtection="1">
      <protection locked="0"/>
    </xf>
    <xf numFmtId="49" fontId="13" fillId="3" borderId="1" xfId="0" applyNumberFormat="1" applyFont="1" applyFill="1" applyBorder="1" applyAlignment="1" applyProtection="1">
      <protection locked="0"/>
    </xf>
    <xf numFmtId="49" fontId="13" fillId="3" borderId="1" xfId="0" applyNumberFormat="1" applyFont="1" applyFill="1" applyBorder="1" applyAlignment="1" applyProtection="1">
      <alignment wrapText="1"/>
      <protection locked="0"/>
    </xf>
    <xf numFmtId="178" fontId="13" fillId="3" borderId="1" xfId="0" applyNumberFormat="1" applyFont="1" applyFill="1" applyBorder="1" applyAlignment="1" applyProtection="1">
      <protection locked="0"/>
    </xf>
    <xf numFmtId="178" fontId="13" fillId="3" borderId="1" xfId="0" applyNumberFormat="1" applyFont="1" applyFill="1" applyBorder="1" applyAlignment="1" applyProtection="1"/>
    <xf numFmtId="179" fontId="17" fillId="3" borderId="1" xfId="0" applyNumberFormat="1" applyFont="1" applyFill="1" applyBorder="1" applyAlignment="1" applyProtection="1"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7" fillId="3" borderId="1" xfId="0" applyFont="1" applyFill="1" applyBorder="1" applyAlignment="1" applyProtection="1">
      <alignment wrapText="1"/>
      <protection locked="0"/>
    </xf>
    <xf numFmtId="179" fontId="13" fillId="3" borderId="1" xfId="0" applyNumberFormat="1" applyFont="1" applyFill="1" applyBorder="1" applyAlignment="1" applyProtection="1">
      <protection locked="0"/>
    </xf>
    <xf numFmtId="49" fontId="16" fillId="3" borderId="4" xfId="0" applyNumberFormat="1" applyFont="1" applyFill="1" applyBorder="1" applyAlignment="1" applyProtection="1">
      <alignment vertical="center"/>
      <protection locked="0"/>
    </xf>
    <xf numFmtId="0" fontId="13" fillId="3" borderId="4" xfId="0" applyFont="1" applyFill="1" applyBorder="1" applyAlignment="1" applyProtection="1">
      <alignment wrapText="1"/>
      <protection locked="0"/>
    </xf>
    <xf numFmtId="178" fontId="13" fillId="3" borderId="4" xfId="0" applyNumberFormat="1" applyFont="1" applyFill="1" applyBorder="1" applyAlignment="1" applyProtection="1">
      <protection locked="0"/>
    </xf>
    <xf numFmtId="49" fontId="16" fillId="3" borderId="3" xfId="0" applyNumberFormat="1" applyFont="1" applyFill="1" applyBorder="1" applyAlignment="1" applyProtection="1">
      <alignment vertical="center"/>
      <protection locked="0"/>
    </xf>
    <xf numFmtId="0" fontId="13" fillId="3" borderId="3" xfId="0" applyFont="1" applyFill="1" applyBorder="1" applyAlignment="1" applyProtection="1">
      <alignment wrapText="1"/>
      <protection locked="0"/>
    </xf>
    <xf numFmtId="178" fontId="13" fillId="3" borderId="3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alignment horizontal="left"/>
      <protection locked="0"/>
    </xf>
    <xf numFmtId="177" fontId="13" fillId="3" borderId="1" xfId="0" applyNumberFormat="1" applyFont="1" applyFill="1" applyBorder="1" applyAlignment="1" applyProtection="1">
      <protection locked="0"/>
    </xf>
    <xf numFmtId="0" fontId="13" fillId="3" borderId="0" xfId="0" applyFont="1" applyFill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43" fontId="0" fillId="0" borderId="1" xfId="3" applyFont="1" applyBorder="1" applyAlignment="1">
      <alignment vertical="center"/>
    </xf>
    <xf numFmtId="0" fontId="0" fillId="0" borderId="0" xfId="0" applyNumberFormat="1">
      <alignment vertical="center"/>
    </xf>
    <xf numFmtId="0" fontId="19" fillId="0" borderId="0" xfId="0" applyNumberFormat="1" applyFont="1" applyBorder="1" applyAlignment="1">
      <alignment horizontal="right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Border="1">
      <alignment vertical="center"/>
    </xf>
    <xf numFmtId="177" fontId="22" fillId="0" borderId="1" xfId="0" applyNumberFormat="1" applyFont="1" applyBorder="1">
      <alignment vertical="center"/>
    </xf>
    <xf numFmtId="177" fontId="20" fillId="0" borderId="1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19" fillId="0" borderId="2" xfId="0" applyNumberFormat="1" applyFont="1" applyBorder="1" applyAlignment="1">
      <alignment vertical="center"/>
    </xf>
    <xf numFmtId="180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2" fillId="3" borderId="0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NumberFormat="1" applyFont="1" applyFill="1" applyBorder="1" applyAlignment="1" applyProtection="1">
      <alignment horizontal="center" vertical="center"/>
      <protection locked="0"/>
    </xf>
  </cellXfs>
  <cellStyles count="17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425;&#26725;&#38215;2021&#24180;&#20065;&#38215;&#32479;&#31609;&#31532;&#19968;&#27425;&#20998;&#371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虹桥镇"/>
      <sheetName val="社区教育"/>
      <sheetName val="志愿者联盟"/>
      <sheetName val="虹桥"/>
    </sheetNames>
    <sheetDataSet>
      <sheetData sheetId="0"/>
      <sheetData sheetId="1"/>
      <sheetData sheetId="2">
        <row r="3">
          <cell r="C3">
            <v>40000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F5" sqref="F5"/>
    </sheetView>
  </sheetViews>
  <sheetFormatPr defaultColWidth="9" defaultRowHeight="13.5" x14ac:dyDescent="0.15"/>
  <cols>
    <col min="1" max="1" width="6.625" style="42" customWidth="1"/>
    <col min="2" max="2" width="23.625" style="49" customWidth="1"/>
    <col min="3" max="4" width="18.625" style="42" customWidth="1"/>
    <col min="5" max="5" width="25" style="42" customWidth="1"/>
    <col min="6" max="6" width="20.5" style="42" bestFit="1" customWidth="1"/>
    <col min="7" max="7" width="18.625" style="42" hidden="1" customWidth="1"/>
    <col min="8" max="8" width="18.375" style="42" bestFit="1" customWidth="1"/>
    <col min="9" max="9" width="14.375" style="42" hidden="1" customWidth="1"/>
    <col min="10" max="10" width="14.25" style="42" hidden="1" customWidth="1"/>
    <col min="11" max="254" width="9" style="42"/>
    <col min="255" max="255" width="6.625" style="42" customWidth="1"/>
    <col min="256" max="257" width="21.625" style="42" customWidth="1"/>
    <col min="258" max="258" width="16.125" style="42" bestFit="1" customWidth="1"/>
    <col min="259" max="259" width="13.875" style="42" bestFit="1" customWidth="1"/>
    <col min="260" max="260" width="17.25" style="42" bestFit="1" customWidth="1"/>
    <col min="261" max="262" width="20.5" style="42" bestFit="1" customWidth="1"/>
    <col min="263" max="263" width="0" style="42" hidden="1" customWidth="1"/>
    <col min="264" max="264" width="18.375" style="42" bestFit="1" customWidth="1"/>
    <col min="265" max="266" width="0" style="42" hidden="1" customWidth="1"/>
    <col min="267" max="510" width="9" style="42"/>
    <col min="511" max="511" width="6.625" style="42" customWidth="1"/>
    <col min="512" max="513" width="21.625" style="42" customWidth="1"/>
    <col min="514" max="514" width="16.125" style="42" bestFit="1" customWidth="1"/>
    <col min="515" max="515" width="13.875" style="42" bestFit="1" customWidth="1"/>
    <col min="516" max="516" width="17.25" style="42" bestFit="1" customWidth="1"/>
    <col min="517" max="518" width="20.5" style="42" bestFit="1" customWidth="1"/>
    <col min="519" max="519" width="0" style="42" hidden="1" customWidth="1"/>
    <col min="520" max="520" width="18.375" style="42" bestFit="1" customWidth="1"/>
    <col min="521" max="522" width="0" style="42" hidden="1" customWidth="1"/>
    <col min="523" max="766" width="9" style="42"/>
    <col min="767" max="767" width="6.625" style="42" customWidth="1"/>
    <col min="768" max="769" width="21.625" style="42" customWidth="1"/>
    <col min="770" max="770" width="16.125" style="42" bestFit="1" customWidth="1"/>
    <col min="771" max="771" width="13.875" style="42" bestFit="1" customWidth="1"/>
    <col min="772" max="772" width="17.25" style="42" bestFit="1" customWidth="1"/>
    <col min="773" max="774" width="20.5" style="42" bestFit="1" customWidth="1"/>
    <col min="775" max="775" width="0" style="42" hidden="1" customWidth="1"/>
    <col min="776" max="776" width="18.375" style="42" bestFit="1" customWidth="1"/>
    <col min="777" max="778" width="0" style="42" hidden="1" customWidth="1"/>
    <col min="779" max="1022" width="9" style="42"/>
    <col min="1023" max="1023" width="6.625" style="42" customWidth="1"/>
    <col min="1024" max="1025" width="21.625" style="42" customWidth="1"/>
    <col min="1026" max="1026" width="16.125" style="42" bestFit="1" customWidth="1"/>
    <col min="1027" max="1027" width="13.875" style="42" bestFit="1" customWidth="1"/>
    <col min="1028" max="1028" width="17.25" style="42" bestFit="1" customWidth="1"/>
    <col min="1029" max="1030" width="20.5" style="42" bestFit="1" customWidth="1"/>
    <col min="1031" max="1031" width="0" style="42" hidden="1" customWidth="1"/>
    <col min="1032" max="1032" width="18.375" style="42" bestFit="1" customWidth="1"/>
    <col min="1033" max="1034" width="0" style="42" hidden="1" customWidth="1"/>
    <col min="1035" max="1278" width="9" style="42"/>
    <col min="1279" max="1279" width="6.625" style="42" customWidth="1"/>
    <col min="1280" max="1281" width="21.625" style="42" customWidth="1"/>
    <col min="1282" max="1282" width="16.125" style="42" bestFit="1" customWidth="1"/>
    <col min="1283" max="1283" width="13.875" style="42" bestFit="1" customWidth="1"/>
    <col min="1284" max="1284" width="17.25" style="42" bestFit="1" customWidth="1"/>
    <col min="1285" max="1286" width="20.5" style="42" bestFit="1" customWidth="1"/>
    <col min="1287" max="1287" width="0" style="42" hidden="1" customWidth="1"/>
    <col min="1288" max="1288" width="18.375" style="42" bestFit="1" customWidth="1"/>
    <col min="1289" max="1290" width="0" style="42" hidden="1" customWidth="1"/>
    <col min="1291" max="1534" width="9" style="42"/>
    <col min="1535" max="1535" width="6.625" style="42" customWidth="1"/>
    <col min="1536" max="1537" width="21.625" style="42" customWidth="1"/>
    <col min="1538" max="1538" width="16.125" style="42" bestFit="1" customWidth="1"/>
    <col min="1539" max="1539" width="13.875" style="42" bestFit="1" customWidth="1"/>
    <col min="1540" max="1540" width="17.25" style="42" bestFit="1" customWidth="1"/>
    <col min="1541" max="1542" width="20.5" style="42" bestFit="1" customWidth="1"/>
    <col min="1543" max="1543" width="0" style="42" hidden="1" customWidth="1"/>
    <col min="1544" max="1544" width="18.375" style="42" bestFit="1" customWidth="1"/>
    <col min="1545" max="1546" width="0" style="42" hidden="1" customWidth="1"/>
    <col min="1547" max="1790" width="9" style="42"/>
    <col min="1791" max="1791" width="6.625" style="42" customWidth="1"/>
    <col min="1792" max="1793" width="21.625" style="42" customWidth="1"/>
    <col min="1794" max="1794" width="16.125" style="42" bestFit="1" customWidth="1"/>
    <col min="1795" max="1795" width="13.875" style="42" bestFit="1" customWidth="1"/>
    <col min="1796" max="1796" width="17.25" style="42" bestFit="1" customWidth="1"/>
    <col min="1797" max="1798" width="20.5" style="42" bestFit="1" customWidth="1"/>
    <col min="1799" max="1799" width="0" style="42" hidden="1" customWidth="1"/>
    <col min="1800" max="1800" width="18.375" style="42" bestFit="1" customWidth="1"/>
    <col min="1801" max="1802" width="0" style="42" hidden="1" customWidth="1"/>
    <col min="1803" max="2046" width="9" style="42"/>
    <col min="2047" max="2047" width="6.625" style="42" customWidth="1"/>
    <col min="2048" max="2049" width="21.625" style="42" customWidth="1"/>
    <col min="2050" max="2050" width="16.125" style="42" bestFit="1" customWidth="1"/>
    <col min="2051" max="2051" width="13.875" style="42" bestFit="1" customWidth="1"/>
    <col min="2052" max="2052" width="17.25" style="42" bestFit="1" customWidth="1"/>
    <col min="2053" max="2054" width="20.5" style="42" bestFit="1" customWidth="1"/>
    <col min="2055" max="2055" width="0" style="42" hidden="1" customWidth="1"/>
    <col min="2056" max="2056" width="18.375" style="42" bestFit="1" customWidth="1"/>
    <col min="2057" max="2058" width="0" style="42" hidden="1" customWidth="1"/>
    <col min="2059" max="2302" width="9" style="42"/>
    <col min="2303" max="2303" width="6.625" style="42" customWidth="1"/>
    <col min="2304" max="2305" width="21.625" style="42" customWidth="1"/>
    <col min="2306" max="2306" width="16.125" style="42" bestFit="1" customWidth="1"/>
    <col min="2307" max="2307" width="13.875" style="42" bestFit="1" customWidth="1"/>
    <col min="2308" max="2308" width="17.25" style="42" bestFit="1" customWidth="1"/>
    <col min="2309" max="2310" width="20.5" style="42" bestFit="1" customWidth="1"/>
    <col min="2311" max="2311" width="0" style="42" hidden="1" customWidth="1"/>
    <col min="2312" max="2312" width="18.375" style="42" bestFit="1" customWidth="1"/>
    <col min="2313" max="2314" width="0" style="42" hidden="1" customWidth="1"/>
    <col min="2315" max="2558" width="9" style="42"/>
    <col min="2559" max="2559" width="6.625" style="42" customWidth="1"/>
    <col min="2560" max="2561" width="21.625" style="42" customWidth="1"/>
    <col min="2562" max="2562" width="16.125" style="42" bestFit="1" customWidth="1"/>
    <col min="2563" max="2563" width="13.875" style="42" bestFit="1" customWidth="1"/>
    <col min="2564" max="2564" width="17.25" style="42" bestFit="1" customWidth="1"/>
    <col min="2565" max="2566" width="20.5" style="42" bestFit="1" customWidth="1"/>
    <col min="2567" max="2567" width="0" style="42" hidden="1" customWidth="1"/>
    <col min="2568" max="2568" width="18.375" style="42" bestFit="1" customWidth="1"/>
    <col min="2569" max="2570" width="0" style="42" hidden="1" customWidth="1"/>
    <col min="2571" max="2814" width="9" style="42"/>
    <col min="2815" max="2815" width="6.625" style="42" customWidth="1"/>
    <col min="2816" max="2817" width="21.625" style="42" customWidth="1"/>
    <col min="2818" max="2818" width="16.125" style="42" bestFit="1" customWidth="1"/>
    <col min="2819" max="2819" width="13.875" style="42" bestFit="1" customWidth="1"/>
    <col min="2820" max="2820" width="17.25" style="42" bestFit="1" customWidth="1"/>
    <col min="2821" max="2822" width="20.5" style="42" bestFit="1" customWidth="1"/>
    <col min="2823" max="2823" width="0" style="42" hidden="1" customWidth="1"/>
    <col min="2824" max="2824" width="18.375" style="42" bestFit="1" customWidth="1"/>
    <col min="2825" max="2826" width="0" style="42" hidden="1" customWidth="1"/>
    <col min="2827" max="3070" width="9" style="42"/>
    <col min="3071" max="3071" width="6.625" style="42" customWidth="1"/>
    <col min="3072" max="3073" width="21.625" style="42" customWidth="1"/>
    <col min="3074" max="3074" width="16.125" style="42" bestFit="1" customWidth="1"/>
    <col min="3075" max="3075" width="13.875" style="42" bestFit="1" customWidth="1"/>
    <col min="3076" max="3076" width="17.25" style="42" bestFit="1" customWidth="1"/>
    <col min="3077" max="3078" width="20.5" style="42" bestFit="1" customWidth="1"/>
    <col min="3079" max="3079" width="0" style="42" hidden="1" customWidth="1"/>
    <col min="3080" max="3080" width="18.375" style="42" bestFit="1" customWidth="1"/>
    <col min="3081" max="3082" width="0" style="42" hidden="1" customWidth="1"/>
    <col min="3083" max="3326" width="9" style="42"/>
    <col min="3327" max="3327" width="6.625" style="42" customWidth="1"/>
    <col min="3328" max="3329" width="21.625" style="42" customWidth="1"/>
    <col min="3330" max="3330" width="16.125" style="42" bestFit="1" customWidth="1"/>
    <col min="3331" max="3331" width="13.875" style="42" bestFit="1" customWidth="1"/>
    <col min="3332" max="3332" width="17.25" style="42" bestFit="1" customWidth="1"/>
    <col min="3333" max="3334" width="20.5" style="42" bestFit="1" customWidth="1"/>
    <col min="3335" max="3335" width="0" style="42" hidden="1" customWidth="1"/>
    <col min="3336" max="3336" width="18.375" style="42" bestFit="1" customWidth="1"/>
    <col min="3337" max="3338" width="0" style="42" hidden="1" customWidth="1"/>
    <col min="3339" max="3582" width="9" style="42"/>
    <col min="3583" max="3583" width="6.625" style="42" customWidth="1"/>
    <col min="3584" max="3585" width="21.625" style="42" customWidth="1"/>
    <col min="3586" max="3586" width="16.125" style="42" bestFit="1" customWidth="1"/>
    <col min="3587" max="3587" width="13.875" style="42" bestFit="1" customWidth="1"/>
    <col min="3588" max="3588" width="17.25" style="42" bestFit="1" customWidth="1"/>
    <col min="3589" max="3590" width="20.5" style="42" bestFit="1" customWidth="1"/>
    <col min="3591" max="3591" width="0" style="42" hidden="1" customWidth="1"/>
    <col min="3592" max="3592" width="18.375" style="42" bestFit="1" customWidth="1"/>
    <col min="3593" max="3594" width="0" style="42" hidden="1" customWidth="1"/>
    <col min="3595" max="3838" width="9" style="42"/>
    <col min="3839" max="3839" width="6.625" style="42" customWidth="1"/>
    <col min="3840" max="3841" width="21.625" style="42" customWidth="1"/>
    <col min="3842" max="3842" width="16.125" style="42" bestFit="1" customWidth="1"/>
    <col min="3843" max="3843" width="13.875" style="42" bestFit="1" customWidth="1"/>
    <col min="3844" max="3844" width="17.25" style="42" bestFit="1" customWidth="1"/>
    <col min="3845" max="3846" width="20.5" style="42" bestFit="1" customWidth="1"/>
    <col min="3847" max="3847" width="0" style="42" hidden="1" customWidth="1"/>
    <col min="3848" max="3848" width="18.375" style="42" bestFit="1" customWidth="1"/>
    <col min="3849" max="3850" width="0" style="42" hidden="1" customWidth="1"/>
    <col min="3851" max="4094" width="9" style="42"/>
    <col min="4095" max="4095" width="6.625" style="42" customWidth="1"/>
    <col min="4096" max="4097" width="21.625" style="42" customWidth="1"/>
    <col min="4098" max="4098" width="16.125" style="42" bestFit="1" customWidth="1"/>
    <col min="4099" max="4099" width="13.875" style="42" bestFit="1" customWidth="1"/>
    <col min="4100" max="4100" width="17.25" style="42" bestFit="1" customWidth="1"/>
    <col min="4101" max="4102" width="20.5" style="42" bestFit="1" customWidth="1"/>
    <col min="4103" max="4103" width="0" style="42" hidden="1" customWidth="1"/>
    <col min="4104" max="4104" width="18.375" style="42" bestFit="1" customWidth="1"/>
    <col min="4105" max="4106" width="0" style="42" hidden="1" customWidth="1"/>
    <col min="4107" max="4350" width="9" style="42"/>
    <col min="4351" max="4351" width="6.625" style="42" customWidth="1"/>
    <col min="4352" max="4353" width="21.625" style="42" customWidth="1"/>
    <col min="4354" max="4354" width="16.125" style="42" bestFit="1" customWidth="1"/>
    <col min="4355" max="4355" width="13.875" style="42" bestFit="1" customWidth="1"/>
    <col min="4356" max="4356" width="17.25" style="42" bestFit="1" customWidth="1"/>
    <col min="4357" max="4358" width="20.5" style="42" bestFit="1" customWidth="1"/>
    <col min="4359" max="4359" width="0" style="42" hidden="1" customWidth="1"/>
    <col min="4360" max="4360" width="18.375" style="42" bestFit="1" customWidth="1"/>
    <col min="4361" max="4362" width="0" style="42" hidden="1" customWidth="1"/>
    <col min="4363" max="4606" width="9" style="42"/>
    <col min="4607" max="4607" width="6.625" style="42" customWidth="1"/>
    <col min="4608" max="4609" width="21.625" style="42" customWidth="1"/>
    <col min="4610" max="4610" width="16.125" style="42" bestFit="1" customWidth="1"/>
    <col min="4611" max="4611" width="13.875" style="42" bestFit="1" customWidth="1"/>
    <col min="4612" max="4612" width="17.25" style="42" bestFit="1" customWidth="1"/>
    <col min="4613" max="4614" width="20.5" style="42" bestFit="1" customWidth="1"/>
    <col min="4615" max="4615" width="0" style="42" hidden="1" customWidth="1"/>
    <col min="4616" max="4616" width="18.375" style="42" bestFit="1" customWidth="1"/>
    <col min="4617" max="4618" width="0" style="42" hidden="1" customWidth="1"/>
    <col min="4619" max="4862" width="9" style="42"/>
    <col min="4863" max="4863" width="6.625" style="42" customWidth="1"/>
    <col min="4864" max="4865" width="21.625" style="42" customWidth="1"/>
    <col min="4866" max="4866" width="16.125" style="42" bestFit="1" customWidth="1"/>
    <col min="4867" max="4867" width="13.875" style="42" bestFit="1" customWidth="1"/>
    <col min="4868" max="4868" width="17.25" style="42" bestFit="1" customWidth="1"/>
    <col min="4869" max="4870" width="20.5" style="42" bestFit="1" customWidth="1"/>
    <col min="4871" max="4871" width="0" style="42" hidden="1" customWidth="1"/>
    <col min="4872" max="4872" width="18.375" style="42" bestFit="1" customWidth="1"/>
    <col min="4873" max="4874" width="0" style="42" hidden="1" customWidth="1"/>
    <col min="4875" max="5118" width="9" style="42"/>
    <col min="5119" max="5119" width="6.625" style="42" customWidth="1"/>
    <col min="5120" max="5121" width="21.625" style="42" customWidth="1"/>
    <col min="5122" max="5122" width="16.125" style="42" bestFit="1" customWidth="1"/>
    <col min="5123" max="5123" width="13.875" style="42" bestFit="1" customWidth="1"/>
    <col min="5124" max="5124" width="17.25" style="42" bestFit="1" customWidth="1"/>
    <col min="5125" max="5126" width="20.5" style="42" bestFit="1" customWidth="1"/>
    <col min="5127" max="5127" width="0" style="42" hidden="1" customWidth="1"/>
    <col min="5128" max="5128" width="18.375" style="42" bestFit="1" customWidth="1"/>
    <col min="5129" max="5130" width="0" style="42" hidden="1" customWidth="1"/>
    <col min="5131" max="5374" width="9" style="42"/>
    <col min="5375" max="5375" width="6.625" style="42" customWidth="1"/>
    <col min="5376" max="5377" width="21.625" style="42" customWidth="1"/>
    <col min="5378" max="5378" width="16.125" style="42" bestFit="1" customWidth="1"/>
    <col min="5379" max="5379" width="13.875" style="42" bestFit="1" customWidth="1"/>
    <col min="5380" max="5380" width="17.25" style="42" bestFit="1" customWidth="1"/>
    <col min="5381" max="5382" width="20.5" style="42" bestFit="1" customWidth="1"/>
    <col min="5383" max="5383" width="0" style="42" hidden="1" customWidth="1"/>
    <col min="5384" max="5384" width="18.375" style="42" bestFit="1" customWidth="1"/>
    <col min="5385" max="5386" width="0" style="42" hidden="1" customWidth="1"/>
    <col min="5387" max="5630" width="9" style="42"/>
    <col min="5631" max="5631" width="6.625" style="42" customWidth="1"/>
    <col min="5632" max="5633" width="21.625" style="42" customWidth="1"/>
    <col min="5634" max="5634" width="16.125" style="42" bestFit="1" customWidth="1"/>
    <col min="5635" max="5635" width="13.875" style="42" bestFit="1" customWidth="1"/>
    <col min="5636" max="5636" width="17.25" style="42" bestFit="1" customWidth="1"/>
    <col min="5637" max="5638" width="20.5" style="42" bestFit="1" customWidth="1"/>
    <col min="5639" max="5639" width="0" style="42" hidden="1" customWidth="1"/>
    <col min="5640" max="5640" width="18.375" style="42" bestFit="1" customWidth="1"/>
    <col min="5641" max="5642" width="0" style="42" hidden="1" customWidth="1"/>
    <col min="5643" max="5886" width="9" style="42"/>
    <col min="5887" max="5887" width="6.625" style="42" customWidth="1"/>
    <col min="5888" max="5889" width="21.625" style="42" customWidth="1"/>
    <col min="5890" max="5890" width="16.125" style="42" bestFit="1" customWidth="1"/>
    <col min="5891" max="5891" width="13.875" style="42" bestFit="1" customWidth="1"/>
    <col min="5892" max="5892" width="17.25" style="42" bestFit="1" customWidth="1"/>
    <col min="5893" max="5894" width="20.5" style="42" bestFit="1" customWidth="1"/>
    <col min="5895" max="5895" width="0" style="42" hidden="1" customWidth="1"/>
    <col min="5896" max="5896" width="18.375" style="42" bestFit="1" customWidth="1"/>
    <col min="5897" max="5898" width="0" style="42" hidden="1" customWidth="1"/>
    <col min="5899" max="6142" width="9" style="42"/>
    <col min="6143" max="6143" width="6.625" style="42" customWidth="1"/>
    <col min="6144" max="6145" width="21.625" style="42" customWidth="1"/>
    <col min="6146" max="6146" width="16.125" style="42" bestFit="1" customWidth="1"/>
    <col min="6147" max="6147" width="13.875" style="42" bestFit="1" customWidth="1"/>
    <col min="6148" max="6148" width="17.25" style="42" bestFit="1" customWidth="1"/>
    <col min="6149" max="6150" width="20.5" style="42" bestFit="1" customWidth="1"/>
    <col min="6151" max="6151" width="0" style="42" hidden="1" customWidth="1"/>
    <col min="6152" max="6152" width="18.375" style="42" bestFit="1" customWidth="1"/>
    <col min="6153" max="6154" width="0" style="42" hidden="1" customWidth="1"/>
    <col min="6155" max="6398" width="9" style="42"/>
    <col min="6399" max="6399" width="6.625" style="42" customWidth="1"/>
    <col min="6400" max="6401" width="21.625" style="42" customWidth="1"/>
    <col min="6402" max="6402" width="16.125" style="42" bestFit="1" customWidth="1"/>
    <col min="6403" max="6403" width="13.875" style="42" bestFit="1" customWidth="1"/>
    <col min="6404" max="6404" width="17.25" style="42" bestFit="1" customWidth="1"/>
    <col min="6405" max="6406" width="20.5" style="42" bestFit="1" customWidth="1"/>
    <col min="6407" max="6407" width="0" style="42" hidden="1" customWidth="1"/>
    <col min="6408" max="6408" width="18.375" style="42" bestFit="1" customWidth="1"/>
    <col min="6409" max="6410" width="0" style="42" hidden="1" customWidth="1"/>
    <col min="6411" max="6654" width="9" style="42"/>
    <col min="6655" max="6655" width="6.625" style="42" customWidth="1"/>
    <col min="6656" max="6657" width="21.625" style="42" customWidth="1"/>
    <col min="6658" max="6658" width="16.125" style="42" bestFit="1" customWidth="1"/>
    <col min="6659" max="6659" width="13.875" style="42" bestFit="1" customWidth="1"/>
    <col min="6660" max="6660" width="17.25" style="42" bestFit="1" customWidth="1"/>
    <col min="6661" max="6662" width="20.5" style="42" bestFit="1" customWidth="1"/>
    <col min="6663" max="6663" width="0" style="42" hidden="1" customWidth="1"/>
    <col min="6664" max="6664" width="18.375" style="42" bestFit="1" customWidth="1"/>
    <col min="6665" max="6666" width="0" style="42" hidden="1" customWidth="1"/>
    <col min="6667" max="6910" width="9" style="42"/>
    <col min="6911" max="6911" width="6.625" style="42" customWidth="1"/>
    <col min="6912" max="6913" width="21.625" style="42" customWidth="1"/>
    <col min="6914" max="6914" width="16.125" style="42" bestFit="1" customWidth="1"/>
    <col min="6915" max="6915" width="13.875" style="42" bestFit="1" customWidth="1"/>
    <col min="6916" max="6916" width="17.25" style="42" bestFit="1" customWidth="1"/>
    <col min="6917" max="6918" width="20.5" style="42" bestFit="1" customWidth="1"/>
    <col min="6919" max="6919" width="0" style="42" hidden="1" customWidth="1"/>
    <col min="6920" max="6920" width="18.375" style="42" bestFit="1" customWidth="1"/>
    <col min="6921" max="6922" width="0" style="42" hidden="1" customWidth="1"/>
    <col min="6923" max="7166" width="9" style="42"/>
    <col min="7167" max="7167" width="6.625" style="42" customWidth="1"/>
    <col min="7168" max="7169" width="21.625" style="42" customWidth="1"/>
    <col min="7170" max="7170" width="16.125" style="42" bestFit="1" customWidth="1"/>
    <col min="7171" max="7171" width="13.875" style="42" bestFit="1" customWidth="1"/>
    <col min="7172" max="7172" width="17.25" style="42" bestFit="1" customWidth="1"/>
    <col min="7173" max="7174" width="20.5" style="42" bestFit="1" customWidth="1"/>
    <col min="7175" max="7175" width="0" style="42" hidden="1" customWidth="1"/>
    <col min="7176" max="7176" width="18.375" style="42" bestFit="1" customWidth="1"/>
    <col min="7177" max="7178" width="0" style="42" hidden="1" customWidth="1"/>
    <col min="7179" max="7422" width="9" style="42"/>
    <col min="7423" max="7423" width="6.625" style="42" customWidth="1"/>
    <col min="7424" max="7425" width="21.625" style="42" customWidth="1"/>
    <col min="7426" max="7426" width="16.125" style="42" bestFit="1" customWidth="1"/>
    <col min="7427" max="7427" width="13.875" style="42" bestFit="1" customWidth="1"/>
    <col min="7428" max="7428" width="17.25" style="42" bestFit="1" customWidth="1"/>
    <col min="7429" max="7430" width="20.5" style="42" bestFit="1" customWidth="1"/>
    <col min="7431" max="7431" width="0" style="42" hidden="1" customWidth="1"/>
    <col min="7432" max="7432" width="18.375" style="42" bestFit="1" customWidth="1"/>
    <col min="7433" max="7434" width="0" style="42" hidden="1" customWidth="1"/>
    <col min="7435" max="7678" width="9" style="42"/>
    <col min="7679" max="7679" width="6.625" style="42" customWidth="1"/>
    <col min="7680" max="7681" width="21.625" style="42" customWidth="1"/>
    <col min="7682" max="7682" width="16.125" style="42" bestFit="1" customWidth="1"/>
    <col min="7683" max="7683" width="13.875" style="42" bestFit="1" customWidth="1"/>
    <col min="7684" max="7684" width="17.25" style="42" bestFit="1" customWidth="1"/>
    <col min="7685" max="7686" width="20.5" style="42" bestFit="1" customWidth="1"/>
    <col min="7687" max="7687" width="0" style="42" hidden="1" customWidth="1"/>
    <col min="7688" max="7688" width="18.375" style="42" bestFit="1" customWidth="1"/>
    <col min="7689" max="7690" width="0" style="42" hidden="1" customWidth="1"/>
    <col min="7691" max="7934" width="9" style="42"/>
    <col min="7935" max="7935" width="6.625" style="42" customWidth="1"/>
    <col min="7936" max="7937" width="21.625" style="42" customWidth="1"/>
    <col min="7938" max="7938" width="16.125" style="42" bestFit="1" customWidth="1"/>
    <col min="7939" max="7939" width="13.875" style="42" bestFit="1" customWidth="1"/>
    <col min="7940" max="7940" width="17.25" style="42" bestFit="1" customWidth="1"/>
    <col min="7941" max="7942" width="20.5" style="42" bestFit="1" customWidth="1"/>
    <col min="7943" max="7943" width="0" style="42" hidden="1" customWidth="1"/>
    <col min="7944" max="7944" width="18.375" style="42" bestFit="1" customWidth="1"/>
    <col min="7945" max="7946" width="0" style="42" hidden="1" customWidth="1"/>
    <col min="7947" max="8190" width="9" style="42"/>
    <col min="8191" max="8191" width="6.625" style="42" customWidth="1"/>
    <col min="8192" max="8193" width="21.625" style="42" customWidth="1"/>
    <col min="8194" max="8194" width="16.125" style="42" bestFit="1" customWidth="1"/>
    <col min="8195" max="8195" width="13.875" style="42" bestFit="1" customWidth="1"/>
    <col min="8196" max="8196" width="17.25" style="42" bestFit="1" customWidth="1"/>
    <col min="8197" max="8198" width="20.5" style="42" bestFit="1" customWidth="1"/>
    <col min="8199" max="8199" width="0" style="42" hidden="1" customWidth="1"/>
    <col min="8200" max="8200" width="18.375" style="42" bestFit="1" customWidth="1"/>
    <col min="8201" max="8202" width="0" style="42" hidden="1" customWidth="1"/>
    <col min="8203" max="8446" width="9" style="42"/>
    <col min="8447" max="8447" width="6.625" style="42" customWidth="1"/>
    <col min="8448" max="8449" width="21.625" style="42" customWidth="1"/>
    <col min="8450" max="8450" width="16.125" style="42" bestFit="1" customWidth="1"/>
    <col min="8451" max="8451" width="13.875" style="42" bestFit="1" customWidth="1"/>
    <col min="8452" max="8452" width="17.25" style="42" bestFit="1" customWidth="1"/>
    <col min="8453" max="8454" width="20.5" style="42" bestFit="1" customWidth="1"/>
    <col min="8455" max="8455" width="0" style="42" hidden="1" customWidth="1"/>
    <col min="8456" max="8456" width="18.375" style="42" bestFit="1" customWidth="1"/>
    <col min="8457" max="8458" width="0" style="42" hidden="1" customWidth="1"/>
    <col min="8459" max="8702" width="9" style="42"/>
    <col min="8703" max="8703" width="6.625" style="42" customWidth="1"/>
    <col min="8704" max="8705" width="21.625" style="42" customWidth="1"/>
    <col min="8706" max="8706" width="16.125" style="42" bestFit="1" customWidth="1"/>
    <col min="8707" max="8707" width="13.875" style="42" bestFit="1" customWidth="1"/>
    <col min="8708" max="8708" width="17.25" style="42" bestFit="1" customWidth="1"/>
    <col min="8709" max="8710" width="20.5" style="42" bestFit="1" customWidth="1"/>
    <col min="8711" max="8711" width="0" style="42" hidden="1" customWidth="1"/>
    <col min="8712" max="8712" width="18.375" style="42" bestFit="1" customWidth="1"/>
    <col min="8713" max="8714" width="0" style="42" hidden="1" customWidth="1"/>
    <col min="8715" max="8958" width="9" style="42"/>
    <col min="8959" max="8959" width="6.625" style="42" customWidth="1"/>
    <col min="8960" max="8961" width="21.625" style="42" customWidth="1"/>
    <col min="8962" max="8962" width="16.125" style="42" bestFit="1" customWidth="1"/>
    <col min="8963" max="8963" width="13.875" style="42" bestFit="1" customWidth="1"/>
    <col min="8964" max="8964" width="17.25" style="42" bestFit="1" customWidth="1"/>
    <col min="8965" max="8966" width="20.5" style="42" bestFit="1" customWidth="1"/>
    <col min="8967" max="8967" width="0" style="42" hidden="1" customWidth="1"/>
    <col min="8968" max="8968" width="18.375" style="42" bestFit="1" customWidth="1"/>
    <col min="8969" max="8970" width="0" style="42" hidden="1" customWidth="1"/>
    <col min="8971" max="9214" width="9" style="42"/>
    <col min="9215" max="9215" width="6.625" style="42" customWidth="1"/>
    <col min="9216" max="9217" width="21.625" style="42" customWidth="1"/>
    <col min="9218" max="9218" width="16.125" style="42" bestFit="1" customWidth="1"/>
    <col min="9219" max="9219" width="13.875" style="42" bestFit="1" customWidth="1"/>
    <col min="9220" max="9220" width="17.25" style="42" bestFit="1" customWidth="1"/>
    <col min="9221" max="9222" width="20.5" style="42" bestFit="1" customWidth="1"/>
    <col min="9223" max="9223" width="0" style="42" hidden="1" customWidth="1"/>
    <col min="9224" max="9224" width="18.375" style="42" bestFit="1" customWidth="1"/>
    <col min="9225" max="9226" width="0" style="42" hidden="1" customWidth="1"/>
    <col min="9227" max="9470" width="9" style="42"/>
    <col min="9471" max="9471" width="6.625" style="42" customWidth="1"/>
    <col min="9472" max="9473" width="21.625" style="42" customWidth="1"/>
    <col min="9474" max="9474" width="16.125" style="42" bestFit="1" customWidth="1"/>
    <col min="9475" max="9475" width="13.875" style="42" bestFit="1" customWidth="1"/>
    <col min="9476" max="9476" width="17.25" style="42" bestFit="1" customWidth="1"/>
    <col min="9477" max="9478" width="20.5" style="42" bestFit="1" customWidth="1"/>
    <col min="9479" max="9479" width="0" style="42" hidden="1" customWidth="1"/>
    <col min="9480" max="9480" width="18.375" style="42" bestFit="1" customWidth="1"/>
    <col min="9481" max="9482" width="0" style="42" hidden="1" customWidth="1"/>
    <col min="9483" max="9726" width="9" style="42"/>
    <col min="9727" max="9727" width="6.625" style="42" customWidth="1"/>
    <col min="9728" max="9729" width="21.625" style="42" customWidth="1"/>
    <col min="9730" max="9730" width="16.125" style="42" bestFit="1" customWidth="1"/>
    <col min="9731" max="9731" width="13.875" style="42" bestFit="1" customWidth="1"/>
    <col min="9732" max="9732" width="17.25" style="42" bestFit="1" customWidth="1"/>
    <col min="9733" max="9734" width="20.5" style="42" bestFit="1" customWidth="1"/>
    <col min="9735" max="9735" width="0" style="42" hidden="1" customWidth="1"/>
    <col min="9736" max="9736" width="18.375" style="42" bestFit="1" customWidth="1"/>
    <col min="9737" max="9738" width="0" style="42" hidden="1" customWidth="1"/>
    <col min="9739" max="9982" width="9" style="42"/>
    <col min="9983" max="9983" width="6.625" style="42" customWidth="1"/>
    <col min="9984" max="9985" width="21.625" style="42" customWidth="1"/>
    <col min="9986" max="9986" width="16.125" style="42" bestFit="1" customWidth="1"/>
    <col min="9987" max="9987" width="13.875" style="42" bestFit="1" customWidth="1"/>
    <col min="9988" max="9988" width="17.25" style="42" bestFit="1" customWidth="1"/>
    <col min="9989" max="9990" width="20.5" style="42" bestFit="1" customWidth="1"/>
    <col min="9991" max="9991" width="0" style="42" hidden="1" customWidth="1"/>
    <col min="9992" max="9992" width="18.375" style="42" bestFit="1" customWidth="1"/>
    <col min="9993" max="9994" width="0" style="42" hidden="1" customWidth="1"/>
    <col min="9995" max="10238" width="9" style="42"/>
    <col min="10239" max="10239" width="6.625" style="42" customWidth="1"/>
    <col min="10240" max="10241" width="21.625" style="42" customWidth="1"/>
    <col min="10242" max="10242" width="16.125" style="42" bestFit="1" customWidth="1"/>
    <col min="10243" max="10243" width="13.875" style="42" bestFit="1" customWidth="1"/>
    <col min="10244" max="10244" width="17.25" style="42" bestFit="1" customWidth="1"/>
    <col min="10245" max="10246" width="20.5" style="42" bestFit="1" customWidth="1"/>
    <col min="10247" max="10247" width="0" style="42" hidden="1" customWidth="1"/>
    <col min="10248" max="10248" width="18.375" style="42" bestFit="1" customWidth="1"/>
    <col min="10249" max="10250" width="0" style="42" hidden="1" customWidth="1"/>
    <col min="10251" max="10494" width="9" style="42"/>
    <col min="10495" max="10495" width="6.625" style="42" customWidth="1"/>
    <col min="10496" max="10497" width="21.625" style="42" customWidth="1"/>
    <col min="10498" max="10498" width="16.125" style="42" bestFit="1" customWidth="1"/>
    <col min="10499" max="10499" width="13.875" style="42" bestFit="1" customWidth="1"/>
    <col min="10500" max="10500" width="17.25" style="42" bestFit="1" customWidth="1"/>
    <col min="10501" max="10502" width="20.5" style="42" bestFit="1" customWidth="1"/>
    <col min="10503" max="10503" width="0" style="42" hidden="1" customWidth="1"/>
    <col min="10504" max="10504" width="18.375" style="42" bestFit="1" customWidth="1"/>
    <col min="10505" max="10506" width="0" style="42" hidden="1" customWidth="1"/>
    <col min="10507" max="10750" width="9" style="42"/>
    <col min="10751" max="10751" width="6.625" style="42" customWidth="1"/>
    <col min="10752" max="10753" width="21.625" style="42" customWidth="1"/>
    <col min="10754" max="10754" width="16.125" style="42" bestFit="1" customWidth="1"/>
    <col min="10755" max="10755" width="13.875" style="42" bestFit="1" customWidth="1"/>
    <col min="10756" max="10756" width="17.25" style="42" bestFit="1" customWidth="1"/>
    <col min="10757" max="10758" width="20.5" style="42" bestFit="1" customWidth="1"/>
    <col min="10759" max="10759" width="0" style="42" hidden="1" customWidth="1"/>
    <col min="10760" max="10760" width="18.375" style="42" bestFit="1" customWidth="1"/>
    <col min="10761" max="10762" width="0" style="42" hidden="1" customWidth="1"/>
    <col min="10763" max="11006" width="9" style="42"/>
    <col min="11007" max="11007" width="6.625" style="42" customWidth="1"/>
    <col min="11008" max="11009" width="21.625" style="42" customWidth="1"/>
    <col min="11010" max="11010" width="16.125" style="42" bestFit="1" customWidth="1"/>
    <col min="11011" max="11011" width="13.875" style="42" bestFit="1" customWidth="1"/>
    <col min="11012" max="11012" width="17.25" style="42" bestFit="1" customWidth="1"/>
    <col min="11013" max="11014" width="20.5" style="42" bestFit="1" customWidth="1"/>
    <col min="11015" max="11015" width="0" style="42" hidden="1" customWidth="1"/>
    <col min="11016" max="11016" width="18.375" style="42" bestFit="1" customWidth="1"/>
    <col min="11017" max="11018" width="0" style="42" hidden="1" customWidth="1"/>
    <col min="11019" max="11262" width="9" style="42"/>
    <col min="11263" max="11263" width="6.625" style="42" customWidth="1"/>
    <col min="11264" max="11265" width="21.625" style="42" customWidth="1"/>
    <col min="11266" max="11266" width="16.125" style="42" bestFit="1" customWidth="1"/>
    <col min="11267" max="11267" width="13.875" style="42" bestFit="1" customWidth="1"/>
    <col min="11268" max="11268" width="17.25" style="42" bestFit="1" customWidth="1"/>
    <col min="11269" max="11270" width="20.5" style="42" bestFit="1" customWidth="1"/>
    <col min="11271" max="11271" width="0" style="42" hidden="1" customWidth="1"/>
    <col min="11272" max="11272" width="18.375" style="42" bestFit="1" customWidth="1"/>
    <col min="11273" max="11274" width="0" style="42" hidden="1" customWidth="1"/>
    <col min="11275" max="11518" width="9" style="42"/>
    <col min="11519" max="11519" width="6.625" style="42" customWidth="1"/>
    <col min="11520" max="11521" width="21.625" style="42" customWidth="1"/>
    <col min="11522" max="11522" width="16.125" style="42" bestFit="1" customWidth="1"/>
    <col min="11523" max="11523" width="13.875" style="42" bestFit="1" customWidth="1"/>
    <col min="11524" max="11524" width="17.25" style="42" bestFit="1" customWidth="1"/>
    <col min="11525" max="11526" width="20.5" style="42" bestFit="1" customWidth="1"/>
    <col min="11527" max="11527" width="0" style="42" hidden="1" customWidth="1"/>
    <col min="11528" max="11528" width="18.375" style="42" bestFit="1" customWidth="1"/>
    <col min="11529" max="11530" width="0" style="42" hidden="1" customWidth="1"/>
    <col min="11531" max="11774" width="9" style="42"/>
    <col min="11775" max="11775" width="6.625" style="42" customWidth="1"/>
    <col min="11776" max="11777" width="21.625" style="42" customWidth="1"/>
    <col min="11778" max="11778" width="16.125" style="42" bestFit="1" customWidth="1"/>
    <col min="11779" max="11779" width="13.875" style="42" bestFit="1" customWidth="1"/>
    <col min="11780" max="11780" width="17.25" style="42" bestFit="1" customWidth="1"/>
    <col min="11781" max="11782" width="20.5" style="42" bestFit="1" customWidth="1"/>
    <col min="11783" max="11783" width="0" style="42" hidden="1" customWidth="1"/>
    <col min="11784" max="11784" width="18.375" style="42" bestFit="1" customWidth="1"/>
    <col min="11785" max="11786" width="0" style="42" hidden="1" customWidth="1"/>
    <col min="11787" max="12030" width="9" style="42"/>
    <col min="12031" max="12031" width="6.625" style="42" customWidth="1"/>
    <col min="12032" max="12033" width="21.625" style="42" customWidth="1"/>
    <col min="12034" max="12034" width="16.125" style="42" bestFit="1" customWidth="1"/>
    <col min="12035" max="12035" width="13.875" style="42" bestFit="1" customWidth="1"/>
    <col min="12036" max="12036" width="17.25" style="42" bestFit="1" customWidth="1"/>
    <col min="12037" max="12038" width="20.5" style="42" bestFit="1" customWidth="1"/>
    <col min="12039" max="12039" width="0" style="42" hidden="1" customWidth="1"/>
    <col min="12040" max="12040" width="18.375" style="42" bestFit="1" customWidth="1"/>
    <col min="12041" max="12042" width="0" style="42" hidden="1" customWidth="1"/>
    <col min="12043" max="12286" width="9" style="42"/>
    <col min="12287" max="12287" width="6.625" style="42" customWidth="1"/>
    <col min="12288" max="12289" width="21.625" style="42" customWidth="1"/>
    <col min="12290" max="12290" width="16.125" style="42" bestFit="1" customWidth="1"/>
    <col min="12291" max="12291" width="13.875" style="42" bestFit="1" customWidth="1"/>
    <col min="12292" max="12292" width="17.25" style="42" bestFit="1" customWidth="1"/>
    <col min="12293" max="12294" width="20.5" style="42" bestFit="1" customWidth="1"/>
    <col min="12295" max="12295" width="0" style="42" hidden="1" customWidth="1"/>
    <col min="12296" max="12296" width="18.375" style="42" bestFit="1" customWidth="1"/>
    <col min="12297" max="12298" width="0" style="42" hidden="1" customWidth="1"/>
    <col min="12299" max="12542" width="9" style="42"/>
    <col min="12543" max="12543" width="6.625" style="42" customWidth="1"/>
    <col min="12544" max="12545" width="21.625" style="42" customWidth="1"/>
    <col min="12546" max="12546" width="16.125" style="42" bestFit="1" customWidth="1"/>
    <col min="12547" max="12547" width="13.875" style="42" bestFit="1" customWidth="1"/>
    <col min="12548" max="12548" width="17.25" style="42" bestFit="1" customWidth="1"/>
    <col min="12549" max="12550" width="20.5" style="42" bestFit="1" customWidth="1"/>
    <col min="12551" max="12551" width="0" style="42" hidden="1" customWidth="1"/>
    <col min="12552" max="12552" width="18.375" style="42" bestFit="1" customWidth="1"/>
    <col min="12553" max="12554" width="0" style="42" hidden="1" customWidth="1"/>
    <col min="12555" max="12798" width="9" style="42"/>
    <col min="12799" max="12799" width="6.625" style="42" customWidth="1"/>
    <col min="12800" max="12801" width="21.625" style="42" customWidth="1"/>
    <col min="12802" max="12802" width="16.125" style="42" bestFit="1" customWidth="1"/>
    <col min="12803" max="12803" width="13.875" style="42" bestFit="1" customWidth="1"/>
    <col min="12804" max="12804" width="17.25" style="42" bestFit="1" customWidth="1"/>
    <col min="12805" max="12806" width="20.5" style="42" bestFit="1" customWidth="1"/>
    <col min="12807" max="12807" width="0" style="42" hidden="1" customWidth="1"/>
    <col min="12808" max="12808" width="18.375" style="42" bestFit="1" customWidth="1"/>
    <col min="12809" max="12810" width="0" style="42" hidden="1" customWidth="1"/>
    <col min="12811" max="13054" width="9" style="42"/>
    <col min="13055" max="13055" width="6.625" style="42" customWidth="1"/>
    <col min="13056" max="13057" width="21.625" style="42" customWidth="1"/>
    <col min="13058" max="13058" width="16.125" style="42" bestFit="1" customWidth="1"/>
    <col min="13059" max="13059" width="13.875" style="42" bestFit="1" customWidth="1"/>
    <col min="13060" max="13060" width="17.25" style="42" bestFit="1" customWidth="1"/>
    <col min="13061" max="13062" width="20.5" style="42" bestFit="1" customWidth="1"/>
    <col min="13063" max="13063" width="0" style="42" hidden="1" customWidth="1"/>
    <col min="13064" max="13064" width="18.375" style="42" bestFit="1" customWidth="1"/>
    <col min="13065" max="13066" width="0" style="42" hidden="1" customWidth="1"/>
    <col min="13067" max="13310" width="9" style="42"/>
    <col min="13311" max="13311" width="6.625" style="42" customWidth="1"/>
    <col min="13312" max="13313" width="21.625" style="42" customWidth="1"/>
    <col min="13314" max="13314" width="16.125" style="42" bestFit="1" customWidth="1"/>
    <col min="13315" max="13315" width="13.875" style="42" bestFit="1" customWidth="1"/>
    <col min="13316" max="13316" width="17.25" style="42" bestFit="1" customWidth="1"/>
    <col min="13317" max="13318" width="20.5" style="42" bestFit="1" customWidth="1"/>
    <col min="13319" max="13319" width="0" style="42" hidden="1" customWidth="1"/>
    <col min="13320" max="13320" width="18.375" style="42" bestFit="1" customWidth="1"/>
    <col min="13321" max="13322" width="0" style="42" hidden="1" customWidth="1"/>
    <col min="13323" max="13566" width="9" style="42"/>
    <col min="13567" max="13567" width="6.625" style="42" customWidth="1"/>
    <col min="13568" max="13569" width="21.625" style="42" customWidth="1"/>
    <col min="13570" max="13570" width="16.125" style="42" bestFit="1" customWidth="1"/>
    <col min="13571" max="13571" width="13.875" style="42" bestFit="1" customWidth="1"/>
    <col min="13572" max="13572" width="17.25" style="42" bestFit="1" customWidth="1"/>
    <col min="13573" max="13574" width="20.5" style="42" bestFit="1" customWidth="1"/>
    <col min="13575" max="13575" width="0" style="42" hidden="1" customWidth="1"/>
    <col min="13576" max="13576" width="18.375" style="42" bestFit="1" customWidth="1"/>
    <col min="13577" max="13578" width="0" style="42" hidden="1" customWidth="1"/>
    <col min="13579" max="13822" width="9" style="42"/>
    <col min="13823" max="13823" width="6.625" style="42" customWidth="1"/>
    <col min="13824" max="13825" width="21.625" style="42" customWidth="1"/>
    <col min="13826" max="13826" width="16.125" style="42" bestFit="1" customWidth="1"/>
    <col min="13827" max="13827" width="13.875" style="42" bestFit="1" customWidth="1"/>
    <col min="13828" max="13828" width="17.25" style="42" bestFit="1" customWidth="1"/>
    <col min="13829" max="13830" width="20.5" style="42" bestFit="1" customWidth="1"/>
    <col min="13831" max="13831" width="0" style="42" hidden="1" customWidth="1"/>
    <col min="13832" max="13832" width="18.375" style="42" bestFit="1" customWidth="1"/>
    <col min="13833" max="13834" width="0" style="42" hidden="1" customWidth="1"/>
    <col min="13835" max="14078" width="9" style="42"/>
    <col min="14079" max="14079" width="6.625" style="42" customWidth="1"/>
    <col min="14080" max="14081" width="21.625" style="42" customWidth="1"/>
    <col min="14082" max="14082" width="16.125" style="42" bestFit="1" customWidth="1"/>
    <col min="14083" max="14083" width="13.875" style="42" bestFit="1" customWidth="1"/>
    <col min="14084" max="14084" width="17.25" style="42" bestFit="1" customWidth="1"/>
    <col min="14085" max="14086" width="20.5" style="42" bestFit="1" customWidth="1"/>
    <col min="14087" max="14087" width="0" style="42" hidden="1" customWidth="1"/>
    <col min="14088" max="14088" width="18.375" style="42" bestFit="1" customWidth="1"/>
    <col min="14089" max="14090" width="0" style="42" hidden="1" customWidth="1"/>
    <col min="14091" max="14334" width="9" style="42"/>
    <col min="14335" max="14335" width="6.625" style="42" customWidth="1"/>
    <col min="14336" max="14337" width="21.625" style="42" customWidth="1"/>
    <col min="14338" max="14338" width="16.125" style="42" bestFit="1" customWidth="1"/>
    <col min="14339" max="14339" width="13.875" style="42" bestFit="1" customWidth="1"/>
    <col min="14340" max="14340" width="17.25" style="42" bestFit="1" customWidth="1"/>
    <col min="14341" max="14342" width="20.5" style="42" bestFit="1" customWidth="1"/>
    <col min="14343" max="14343" width="0" style="42" hidden="1" customWidth="1"/>
    <col min="14344" max="14344" width="18.375" style="42" bestFit="1" customWidth="1"/>
    <col min="14345" max="14346" width="0" style="42" hidden="1" customWidth="1"/>
    <col min="14347" max="14590" width="9" style="42"/>
    <col min="14591" max="14591" width="6.625" style="42" customWidth="1"/>
    <col min="14592" max="14593" width="21.625" style="42" customWidth="1"/>
    <col min="14594" max="14594" width="16.125" style="42" bestFit="1" customWidth="1"/>
    <col min="14595" max="14595" width="13.875" style="42" bestFit="1" customWidth="1"/>
    <col min="14596" max="14596" width="17.25" style="42" bestFit="1" customWidth="1"/>
    <col min="14597" max="14598" width="20.5" style="42" bestFit="1" customWidth="1"/>
    <col min="14599" max="14599" width="0" style="42" hidden="1" customWidth="1"/>
    <col min="14600" max="14600" width="18.375" style="42" bestFit="1" customWidth="1"/>
    <col min="14601" max="14602" width="0" style="42" hidden="1" customWidth="1"/>
    <col min="14603" max="14846" width="9" style="42"/>
    <col min="14847" max="14847" width="6.625" style="42" customWidth="1"/>
    <col min="14848" max="14849" width="21.625" style="42" customWidth="1"/>
    <col min="14850" max="14850" width="16.125" style="42" bestFit="1" customWidth="1"/>
    <col min="14851" max="14851" width="13.875" style="42" bestFit="1" customWidth="1"/>
    <col min="14852" max="14852" width="17.25" style="42" bestFit="1" customWidth="1"/>
    <col min="14853" max="14854" width="20.5" style="42" bestFit="1" customWidth="1"/>
    <col min="14855" max="14855" width="0" style="42" hidden="1" customWidth="1"/>
    <col min="14856" max="14856" width="18.375" style="42" bestFit="1" customWidth="1"/>
    <col min="14857" max="14858" width="0" style="42" hidden="1" customWidth="1"/>
    <col min="14859" max="15102" width="9" style="42"/>
    <col min="15103" max="15103" width="6.625" style="42" customWidth="1"/>
    <col min="15104" max="15105" width="21.625" style="42" customWidth="1"/>
    <col min="15106" max="15106" width="16.125" style="42" bestFit="1" customWidth="1"/>
    <col min="15107" max="15107" width="13.875" style="42" bestFit="1" customWidth="1"/>
    <col min="15108" max="15108" width="17.25" style="42" bestFit="1" customWidth="1"/>
    <col min="15109" max="15110" width="20.5" style="42" bestFit="1" customWidth="1"/>
    <col min="15111" max="15111" width="0" style="42" hidden="1" customWidth="1"/>
    <col min="15112" max="15112" width="18.375" style="42" bestFit="1" customWidth="1"/>
    <col min="15113" max="15114" width="0" style="42" hidden="1" customWidth="1"/>
    <col min="15115" max="15358" width="9" style="42"/>
    <col min="15359" max="15359" width="6.625" style="42" customWidth="1"/>
    <col min="15360" max="15361" width="21.625" style="42" customWidth="1"/>
    <col min="15362" max="15362" width="16.125" style="42" bestFit="1" customWidth="1"/>
    <col min="15363" max="15363" width="13.875" style="42" bestFit="1" customWidth="1"/>
    <col min="15364" max="15364" width="17.25" style="42" bestFit="1" customWidth="1"/>
    <col min="15365" max="15366" width="20.5" style="42" bestFit="1" customWidth="1"/>
    <col min="15367" max="15367" width="0" style="42" hidden="1" customWidth="1"/>
    <col min="15368" max="15368" width="18.375" style="42" bestFit="1" customWidth="1"/>
    <col min="15369" max="15370" width="0" style="42" hidden="1" customWidth="1"/>
    <col min="15371" max="15614" width="9" style="42"/>
    <col min="15615" max="15615" width="6.625" style="42" customWidth="1"/>
    <col min="15616" max="15617" width="21.625" style="42" customWidth="1"/>
    <col min="15618" max="15618" width="16.125" style="42" bestFit="1" customWidth="1"/>
    <col min="15619" max="15619" width="13.875" style="42" bestFit="1" customWidth="1"/>
    <col min="15620" max="15620" width="17.25" style="42" bestFit="1" customWidth="1"/>
    <col min="15621" max="15622" width="20.5" style="42" bestFit="1" customWidth="1"/>
    <col min="15623" max="15623" width="0" style="42" hidden="1" customWidth="1"/>
    <col min="15624" max="15624" width="18.375" style="42" bestFit="1" customWidth="1"/>
    <col min="15625" max="15626" width="0" style="42" hidden="1" customWidth="1"/>
    <col min="15627" max="15870" width="9" style="42"/>
    <col min="15871" max="15871" width="6.625" style="42" customWidth="1"/>
    <col min="15872" max="15873" width="21.625" style="42" customWidth="1"/>
    <col min="15874" max="15874" width="16.125" style="42" bestFit="1" customWidth="1"/>
    <col min="15875" max="15875" width="13.875" style="42" bestFit="1" customWidth="1"/>
    <col min="15876" max="15876" width="17.25" style="42" bestFit="1" customWidth="1"/>
    <col min="15877" max="15878" width="20.5" style="42" bestFit="1" customWidth="1"/>
    <col min="15879" max="15879" width="0" style="42" hidden="1" customWidth="1"/>
    <col min="15880" max="15880" width="18.375" style="42" bestFit="1" customWidth="1"/>
    <col min="15881" max="15882" width="0" style="42" hidden="1" customWidth="1"/>
    <col min="15883" max="16126" width="9" style="42"/>
    <col min="16127" max="16127" width="6.625" style="42" customWidth="1"/>
    <col min="16128" max="16129" width="21.625" style="42" customWidth="1"/>
    <col min="16130" max="16130" width="16.125" style="42" bestFit="1" customWidth="1"/>
    <col min="16131" max="16131" width="13.875" style="42" bestFit="1" customWidth="1"/>
    <col min="16132" max="16132" width="17.25" style="42" bestFit="1" customWidth="1"/>
    <col min="16133" max="16134" width="20.5" style="42" bestFit="1" customWidth="1"/>
    <col min="16135" max="16135" width="0" style="42" hidden="1" customWidth="1"/>
    <col min="16136" max="16136" width="18.375" style="42" bestFit="1" customWidth="1"/>
    <col min="16137" max="16138" width="0" style="42" hidden="1" customWidth="1"/>
    <col min="16139" max="16384" width="9" style="42"/>
  </cols>
  <sheetData>
    <row r="2" spans="1:5" ht="20.25" x14ac:dyDescent="0.15">
      <c r="A2" s="50" t="s">
        <v>278</v>
      </c>
      <c r="B2" s="51"/>
      <c r="C2" s="51"/>
      <c r="D2" s="51"/>
      <c r="E2" s="51"/>
    </row>
    <row r="3" spans="1:5" ht="35.1" customHeight="1" x14ac:dyDescent="0.15">
      <c r="A3" s="52" t="s">
        <v>288</v>
      </c>
      <c r="B3" s="53"/>
      <c r="E3" s="43" t="s">
        <v>279</v>
      </c>
    </row>
    <row r="4" spans="1:5" ht="30" customHeight="1" x14ac:dyDescent="0.15">
      <c r="A4" s="44" t="s">
        <v>280</v>
      </c>
      <c r="B4" s="44" t="s">
        <v>281</v>
      </c>
      <c r="C4" s="45" t="s">
        <v>282</v>
      </c>
      <c r="D4" s="45" t="s">
        <v>277</v>
      </c>
      <c r="E4" s="45" t="s">
        <v>283</v>
      </c>
    </row>
    <row r="5" spans="1:5" ht="30" customHeight="1" x14ac:dyDescent="0.15">
      <c r="A5" s="44">
        <v>1</v>
      </c>
      <c r="B5" s="44" t="s">
        <v>284</v>
      </c>
      <c r="C5" s="46">
        <f>梅陇!W4</f>
        <v>282123671.80000001</v>
      </c>
      <c r="D5" s="46"/>
      <c r="E5" s="47">
        <f t="shared" ref="E5:E9" si="0">C5-D5</f>
        <v>282123671.80000001</v>
      </c>
    </row>
    <row r="6" spans="1:5" ht="30" customHeight="1" x14ac:dyDescent="0.15">
      <c r="A6" s="44">
        <v>2</v>
      </c>
      <c r="B6" s="44" t="s">
        <v>285</v>
      </c>
      <c r="C6" s="46">
        <f>梅陇!W52</f>
        <v>45593664.659999996</v>
      </c>
      <c r="D6" s="46"/>
      <c r="E6" s="47">
        <f t="shared" si="0"/>
        <v>45593664.659999996</v>
      </c>
    </row>
    <row r="7" spans="1:5" ht="30" customHeight="1" x14ac:dyDescent="0.15">
      <c r="A7" s="44">
        <v>3</v>
      </c>
      <c r="B7" s="44" t="s">
        <v>286</v>
      </c>
      <c r="C7" s="46">
        <f>梅陇!W31</f>
        <v>198811.2</v>
      </c>
      <c r="D7" s="46"/>
      <c r="E7" s="47">
        <f t="shared" si="0"/>
        <v>198811.2</v>
      </c>
    </row>
    <row r="8" spans="1:5" ht="30" customHeight="1" x14ac:dyDescent="0.15">
      <c r="A8" s="44">
        <v>4</v>
      </c>
      <c r="B8" s="44" t="s">
        <v>289</v>
      </c>
      <c r="C8" s="46">
        <f>社区教育!C3</f>
        <v>889791</v>
      </c>
      <c r="D8" s="46"/>
      <c r="E8" s="47">
        <f t="shared" si="0"/>
        <v>889791</v>
      </c>
    </row>
    <row r="9" spans="1:5" ht="30" customHeight="1" x14ac:dyDescent="0.15">
      <c r="A9" s="44">
        <v>5</v>
      </c>
      <c r="B9" s="44" t="s">
        <v>290</v>
      </c>
      <c r="C9" s="46">
        <f>[1]志愿者联盟!C3</f>
        <v>40000</v>
      </c>
      <c r="D9" s="46"/>
      <c r="E9" s="47">
        <f t="shared" si="0"/>
        <v>40000</v>
      </c>
    </row>
    <row r="10" spans="1:5" ht="30" customHeight="1" x14ac:dyDescent="0.15">
      <c r="A10" s="44"/>
      <c r="B10" s="44" t="s">
        <v>287</v>
      </c>
      <c r="C10" s="48">
        <f>SUM(C5:C9)</f>
        <v>328845938.66000003</v>
      </c>
      <c r="D10" s="48">
        <f t="shared" ref="D10:E10" si="1">SUM(D5:D9)</f>
        <v>0</v>
      </c>
      <c r="E10" s="48">
        <f t="shared" si="1"/>
        <v>328845938.66000003</v>
      </c>
    </row>
    <row r="11" spans="1:5" ht="30" customHeight="1" x14ac:dyDescent="0.15"/>
    <row r="12" spans="1:5" ht="30" customHeight="1" x14ac:dyDescent="0.15"/>
  </sheetData>
  <mergeCells count="2">
    <mergeCell ref="A2:E2"/>
    <mergeCell ref="A3:B3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11"/>
    </sheetView>
  </sheetViews>
  <sheetFormatPr defaultRowHeight="13.5" x14ac:dyDescent="0.15"/>
  <cols>
    <col min="1" max="1" width="15.125" customWidth="1"/>
    <col min="2" max="2" width="15.625" customWidth="1"/>
    <col min="3" max="3" width="19.375" customWidth="1"/>
  </cols>
  <sheetData>
    <row r="1" spans="1:3" ht="20.25" x14ac:dyDescent="0.15">
      <c r="A1" s="54" t="s">
        <v>7</v>
      </c>
      <c r="B1" s="54"/>
      <c r="C1" s="54"/>
    </row>
    <row r="2" spans="1:3" ht="24.95" customHeight="1" x14ac:dyDescent="0.15">
      <c r="A2" s="8" t="s">
        <v>1</v>
      </c>
      <c r="B2" s="8" t="s">
        <v>8</v>
      </c>
      <c r="C2" s="8" t="s">
        <v>9</v>
      </c>
    </row>
    <row r="3" spans="1:3" ht="24.95" customHeight="1" x14ac:dyDescent="0.15">
      <c r="A3" s="4" t="s">
        <v>2</v>
      </c>
      <c r="B3" s="5">
        <v>296597</v>
      </c>
      <c r="C3" s="2">
        <f t="shared" ref="C3" si="0">B3*3</f>
        <v>889791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11"/>
    </sheetView>
  </sheetViews>
  <sheetFormatPr defaultRowHeight="13.5" x14ac:dyDescent="0.15"/>
  <cols>
    <col min="1" max="1" width="14" style="6" customWidth="1"/>
    <col min="2" max="2" width="26.75" style="1" customWidth="1"/>
    <col min="3" max="3" width="24" style="7" customWidth="1"/>
    <col min="4" max="16384" width="9" style="1"/>
  </cols>
  <sheetData>
    <row r="1" spans="1:3" ht="20.25" x14ac:dyDescent="0.25">
      <c r="A1" s="55" t="s">
        <v>10</v>
      </c>
      <c r="B1" s="55"/>
      <c r="C1" s="55"/>
    </row>
    <row r="2" spans="1:3" ht="24.95" customHeight="1" x14ac:dyDescent="0.15">
      <c r="A2" s="9" t="s">
        <v>3</v>
      </c>
      <c r="B2" s="9" t="s">
        <v>11</v>
      </c>
      <c r="C2" s="10" t="s">
        <v>12</v>
      </c>
    </row>
    <row r="3" spans="1:3" ht="24.95" customHeight="1" x14ac:dyDescent="0.15">
      <c r="A3" s="3">
        <v>1</v>
      </c>
      <c r="B3" s="40" t="s">
        <v>4</v>
      </c>
      <c r="C3" s="41"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workbookViewId="0">
      <pane xSplit="4" ySplit="2" topLeftCell="W30" activePane="bottomRight" state="frozen"/>
      <selection activeCell="A4" sqref="A4:XFD11"/>
      <selection pane="topRight" activeCell="A4" sqref="A4:XFD11"/>
      <selection pane="bottomLeft" activeCell="A4" sqref="A4:XFD11"/>
      <selection pane="bottomRight" activeCell="A4" sqref="A4:XFD11"/>
    </sheetView>
  </sheetViews>
  <sheetFormatPr defaultColWidth="15.625" defaultRowHeight="11.25" x14ac:dyDescent="0.15"/>
  <cols>
    <col min="1" max="1" width="4.625" style="11" customWidth="1"/>
    <col min="2" max="2" width="29.25" style="11" customWidth="1"/>
    <col min="3" max="3" width="13" style="11" customWidth="1"/>
    <col min="4" max="4" width="20" style="38" customWidth="1"/>
    <col min="5" max="256" width="15.625" style="11"/>
    <col min="257" max="257" width="4.625" style="11" customWidth="1"/>
    <col min="258" max="258" width="29.25" style="11" customWidth="1"/>
    <col min="259" max="259" width="13" style="11" customWidth="1"/>
    <col min="260" max="260" width="20" style="11" customWidth="1"/>
    <col min="261" max="512" width="15.625" style="11"/>
    <col min="513" max="513" width="4.625" style="11" customWidth="1"/>
    <col min="514" max="514" width="29.25" style="11" customWidth="1"/>
    <col min="515" max="515" width="13" style="11" customWidth="1"/>
    <col min="516" max="516" width="20" style="11" customWidth="1"/>
    <col min="517" max="768" width="15.625" style="11"/>
    <col min="769" max="769" width="4.625" style="11" customWidth="1"/>
    <col min="770" max="770" width="29.25" style="11" customWidth="1"/>
    <col min="771" max="771" width="13" style="11" customWidth="1"/>
    <col min="772" max="772" width="20" style="11" customWidth="1"/>
    <col min="773" max="1024" width="15.625" style="11"/>
    <col min="1025" max="1025" width="4.625" style="11" customWidth="1"/>
    <col min="1026" max="1026" width="29.25" style="11" customWidth="1"/>
    <col min="1027" max="1027" width="13" style="11" customWidth="1"/>
    <col min="1028" max="1028" width="20" style="11" customWidth="1"/>
    <col min="1029" max="1280" width="15.625" style="11"/>
    <col min="1281" max="1281" width="4.625" style="11" customWidth="1"/>
    <col min="1282" max="1282" width="29.25" style="11" customWidth="1"/>
    <col min="1283" max="1283" width="13" style="11" customWidth="1"/>
    <col min="1284" max="1284" width="20" style="11" customWidth="1"/>
    <col min="1285" max="1536" width="15.625" style="11"/>
    <col min="1537" max="1537" width="4.625" style="11" customWidth="1"/>
    <col min="1538" max="1538" width="29.25" style="11" customWidth="1"/>
    <col min="1539" max="1539" width="13" style="11" customWidth="1"/>
    <col min="1540" max="1540" width="20" style="11" customWidth="1"/>
    <col min="1541" max="1792" width="15.625" style="11"/>
    <col min="1793" max="1793" width="4.625" style="11" customWidth="1"/>
    <col min="1794" max="1794" width="29.25" style="11" customWidth="1"/>
    <col min="1795" max="1795" width="13" style="11" customWidth="1"/>
    <col min="1796" max="1796" width="20" style="11" customWidth="1"/>
    <col min="1797" max="2048" width="15.625" style="11"/>
    <col min="2049" max="2049" width="4.625" style="11" customWidth="1"/>
    <col min="2050" max="2050" width="29.25" style="11" customWidth="1"/>
    <col min="2051" max="2051" width="13" style="11" customWidth="1"/>
    <col min="2052" max="2052" width="20" style="11" customWidth="1"/>
    <col min="2053" max="2304" width="15.625" style="11"/>
    <col min="2305" max="2305" width="4.625" style="11" customWidth="1"/>
    <col min="2306" max="2306" width="29.25" style="11" customWidth="1"/>
    <col min="2307" max="2307" width="13" style="11" customWidth="1"/>
    <col min="2308" max="2308" width="20" style="11" customWidth="1"/>
    <col min="2309" max="2560" width="15.625" style="11"/>
    <col min="2561" max="2561" width="4.625" style="11" customWidth="1"/>
    <col min="2562" max="2562" width="29.25" style="11" customWidth="1"/>
    <col min="2563" max="2563" width="13" style="11" customWidth="1"/>
    <col min="2564" max="2564" width="20" style="11" customWidth="1"/>
    <col min="2565" max="2816" width="15.625" style="11"/>
    <col min="2817" max="2817" width="4.625" style="11" customWidth="1"/>
    <col min="2818" max="2818" width="29.25" style="11" customWidth="1"/>
    <col min="2819" max="2819" width="13" style="11" customWidth="1"/>
    <col min="2820" max="2820" width="20" style="11" customWidth="1"/>
    <col min="2821" max="3072" width="15.625" style="11"/>
    <col min="3073" max="3073" width="4.625" style="11" customWidth="1"/>
    <col min="3074" max="3074" width="29.25" style="11" customWidth="1"/>
    <col min="3075" max="3075" width="13" style="11" customWidth="1"/>
    <col min="3076" max="3076" width="20" style="11" customWidth="1"/>
    <col min="3077" max="3328" width="15.625" style="11"/>
    <col min="3329" max="3329" width="4.625" style="11" customWidth="1"/>
    <col min="3330" max="3330" width="29.25" style="11" customWidth="1"/>
    <col min="3331" max="3331" width="13" style="11" customWidth="1"/>
    <col min="3332" max="3332" width="20" style="11" customWidth="1"/>
    <col min="3333" max="3584" width="15.625" style="11"/>
    <col min="3585" max="3585" width="4.625" style="11" customWidth="1"/>
    <col min="3586" max="3586" width="29.25" style="11" customWidth="1"/>
    <col min="3587" max="3587" width="13" style="11" customWidth="1"/>
    <col min="3588" max="3588" width="20" style="11" customWidth="1"/>
    <col min="3589" max="3840" width="15.625" style="11"/>
    <col min="3841" max="3841" width="4.625" style="11" customWidth="1"/>
    <col min="3842" max="3842" width="29.25" style="11" customWidth="1"/>
    <col min="3843" max="3843" width="13" style="11" customWidth="1"/>
    <col min="3844" max="3844" width="20" style="11" customWidth="1"/>
    <col min="3845" max="4096" width="15.625" style="11"/>
    <col min="4097" max="4097" width="4.625" style="11" customWidth="1"/>
    <col min="4098" max="4098" width="29.25" style="11" customWidth="1"/>
    <col min="4099" max="4099" width="13" style="11" customWidth="1"/>
    <col min="4100" max="4100" width="20" style="11" customWidth="1"/>
    <col min="4101" max="4352" width="15.625" style="11"/>
    <col min="4353" max="4353" width="4.625" style="11" customWidth="1"/>
    <col min="4354" max="4354" width="29.25" style="11" customWidth="1"/>
    <col min="4355" max="4355" width="13" style="11" customWidth="1"/>
    <col min="4356" max="4356" width="20" style="11" customWidth="1"/>
    <col min="4357" max="4608" width="15.625" style="11"/>
    <col min="4609" max="4609" width="4.625" style="11" customWidth="1"/>
    <col min="4610" max="4610" width="29.25" style="11" customWidth="1"/>
    <col min="4611" max="4611" width="13" style="11" customWidth="1"/>
    <col min="4612" max="4612" width="20" style="11" customWidth="1"/>
    <col min="4613" max="4864" width="15.625" style="11"/>
    <col min="4865" max="4865" width="4.625" style="11" customWidth="1"/>
    <col min="4866" max="4866" width="29.25" style="11" customWidth="1"/>
    <col min="4867" max="4867" width="13" style="11" customWidth="1"/>
    <col min="4868" max="4868" width="20" style="11" customWidth="1"/>
    <col min="4869" max="5120" width="15.625" style="11"/>
    <col min="5121" max="5121" width="4.625" style="11" customWidth="1"/>
    <col min="5122" max="5122" width="29.25" style="11" customWidth="1"/>
    <col min="5123" max="5123" width="13" style="11" customWidth="1"/>
    <col min="5124" max="5124" width="20" style="11" customWidth="1"/>
    <col min="5125" max="5376" width="15.625" style="11"/>
    <col min="5377" max="5377" width="4.625" style="11" customWidth="1"/>
    <col min="5378" max="5378" width="29.25" style="11" customWidth="1"/>
    <col min="5379" max="5379" width="13" style="11" customWidth="1"/>
    <col min="5380" max="5380" width="20" style="11" customWidth="1"/>
    <col min="5381" max="5632" width="15.625" style="11"/>
    <col min="5633" max="5633" width="4.625" style="11" customWidth="1"/>
    <col min="5634" max="5634" width="29.25" style="11" customWidth="1"/>
    <col min="5635" max="5635" width="13" style="11" customWidth="1"/>
    <col min="5636" max="5636" width="20" style="11" customWidth="1"/>
    <col min="5637" max="5888" width="15.625" style="11"/>
    <col min="5889" max="5889" width="4.625" style="11" customWidth="1"/>
    <col min="5890" max="5890" width="29.25" style="11" customWidth="1"/>
    <col min="5891" max="5891" width="13" style="11" customWidth="1"/>
    <col min="5892" max="5892" width="20" style="11" customWidth="1"/>
    <col min="5893" max="6144" width="15.625" style="11"/>
    <col min="6145" max="6145" width="4.625" style="11" customWidth="1"/>
    <col min="6146" max="6146" width="29.25" style="11" customWidth="1"/>
    <col min="6147" max="6147" width="13" style="11" customWidth="1"/>
    <col min="6148" max="6148" width="20" style="11" customWidth="1"/>
    <col min="6149" max="6400" width="15.625" style="11"/>
    <col min="6401" max="6401" width="4.625" style="11" customWidth="1"/>
    <col min="6402" max="6402" width="29.25" style="11" customWidth="1"/>
    <col min="6403" max="6403" width="13" style="11" customWidth="1"/>
    <col min="6404" max="6404" width="20" style="11" customWidth="1"/>
    <col min="6405" max="6656" width="15.625" style="11"/>
    <col min="6657" max="6657" width="4.625" style="11" customWidth="1"/>
    <col min="6658" max="6658" width="29.25" style="11" customWidth="1"/>
    <col min="6659" max="6659" width="13" style="11" customWidth="1"/>
    <col min="6660" max="6660" width="20" style="11" customWidth="1"/>
    <col min="6661" max="6912" width="15.625" style="11"/>
    <col min="6913" max="6913" width="4.625" style="11" customWidth="1"/>
    <col min="6914" max="6914" width="29.25" style="11" customWidth="1"/>
    <col min="6915" max="6915" width="13" style="11" customWidth="1"/>
    <col min="6916" max="6916" width="20" style="11" customWidth="1"/>
    <col min="6917" max="7168" width="15.625" style="11"/>
    <col min="7169" max="7169" width="4.625" style="11" customWidth="1"/>
    <col min="7170" max="7170" width="29.25" style="11" customWidth="1"/>
    <col min="7171" max="7171" width="13" style="11" customWidth="1"/>
    <col min="7172" max="7172" width="20" style="11" customWidth="1"/>
    <col min="7173" max="7424" width="15.625" style="11"/>
    <col min="7425" max="7425" width="4.625" style="11" customWidth="1"/>
    <col min="7426" max="7426" width="29.25" style="11" customWidth="1"/>
    <col min="7427" max="7427" width="13" style="11" customWidth="1"/>
    <col min="7428" max="7428" width="20" style="11" customWidth="1"/>
    <col min="7429" max="7680" width="15.625" style="11"/>
    <col min="7681" max="7681" width="4.625" style="11" customWidth="1"/>
    <col min="7682" max="7682" width="29.25" style="11" customWidth="1"/>
    <col min="7683" max="7683" width="13" style="11" customWidth="1"/>
    <col min="7684" max="7684" width="20" style="11" customWidth="1"/>
    <col min="7685" max="7936" width="15.625" style="11"/>
    <col min="7937" max="7937" width="4.625" style="11" customWidth="1"/>
    <col min="7938" max="7938" width="29.25" style="11" customWidth="1"/>
    <col min="7939" max="7939" width="13" style="11" customWidth="1"/>
    <col min="7940" max="7940" width="20" style="11" customWidth="1"/>
    <col min="7941" max="8192" width="15.625" style="11"/>
    <col min="8193" max="8193" width="4.625" style="11" customWidth="1"/>
    <col min="8194" max="8194" width="29.25" style="11" customWidth="1"/>
    <col min="8195" max="8195" width="13" style="11" customWidth="1"/>
    <col min="8196" max="8196" width="20" style="11" customWidth="1"/>
    <col min="8197" max="8448" width="15.625" style="11"/>
    <col min="8449" max="8449" width="4.625" style="11" customWidth="1"/>
    <col min="8450" max="8450" width="29.25" style="11" customWidth="1"/>
    <col min="8451" max="8451" width="13" style="11" customWidth="1"/>
    <col min="8452" max="8452" width="20" style="11" customWidth="1"/>
    <col min="8453" max="8704" width="15.625" style="11"/>
    <col min="8705" max="8705" width="4.625" style="11" customWidth="1"/>
    <col min="8706" max="8706" width="29.25" style="11" customWidth="1"/>
    <col min="8707" max="8707" width="13" style="11" customWidth="1"/>
    <col min="8708" max="8708" width="20" style="11" customWidth="1"/>
    <col min="8709" max="8960" width="15.625" style="11"/>
    <col min="8961" max="8961" width="4.625" style="11" customWidth="1"/>
    <col min="8962" max="8962" width="29.25" style="11" customWidth="1"/>
    <col min="8963" max="8963" width="13" style="11" customWidth="1"/>
    <col min="8964" max="8964" width="20" style="11" customWidth="1"/>
    <col min="8965" max="9216" width="15.625" style="11"/>
    <col min="9217" max="9217" width="4.625" style="11" customWidth="1"/>
    <col min="9218" max="9218" width="29.25" style="11" customWidth="1"/>
    <col min="9219" max="9219" width="13" style="11" customWidth="1"/>
    <col min="9220" max="9220" width="20" style="11" customWidth="1"/>
    <col min="9221" max="9472" width="15.625" style="11"/>
    <col min="9473" max="9473" width="4.625" style="11" customWidth="1"/>
    <col min="9474" max="9474" width="29.25" style="11" customWidth="1"/>
    <col min="9475" max="9475" width="13" style="11" customWidth="1"/>
    <col min="9476" max="9476" width="20" style="11" customWidth="1"/>
    <col min="9477" max="9728" width="15.625" style="11"/>
    <col min="9729" max="9729" width="4.625" style="11" customWidth="1"/>
    <col min="9730" max="9730" width="29.25" style="11" customWidth="1"/>
    <col min="9731" max="9731" width="13" style="11" customWidth="1"/>
    <col min="9732" max="9732" width="20" style="11" customWidth="1"/>
    <col min="9733" max="9984" width="15.625" style="11"/>
    <col min="9985" max="9985" width="4.625" style="11" customWidth="1"/>
    <col min="9986" max="9986" width="29.25" style="11" customWidth="1"/>
    <col min="9987" max="9987" width="13" style="11" customWidth="1"/>
    <col min="9988" max="9988" width="20" style="11" customWidth="1"/>
    <col min="9989" max="10240" width="15.625" style="11"/>
    <col min="10241" max="10241" width="4.625" style="11" customWidth="1"/>
    <col min="10242" max="10242" width="29.25" style="11" customWidth="1"/>
    <col min="10243" max="10243" width="13" style="11" customWidth="1"/>
    <col min="10244" max="10244" width="20" style="11" customWidth="1"/>
    <col min="10245" max="10496" width="15.625" style="11"/>
    <col min="10497" max="10497" width="4.625" style="11" customWidth="1"/>
    <col min="10498" max="10498" width="29.25" style="11" customWidth="1"/>
    <col min="10499" max="10499" width="13" style="11" customWidth="1"/>
    <col min="10500" max="10500" width="20" style="11" customWidth="1"/>
    <col min="10501" max="10752" width="15.625" style="11"/>
    <col min="10753" max="10753" width="4.625" style="11" customWidth="1"/>
    <col min="10754" max="10754" width="29.25" style="11" customWidth="1"/>
    <col min="10755" max="10755" width="13" style="11" customWidth="1"/>
    <col min="10756" max="10756" width="20" style="11" customWidth="1"/>
    <col min="10757" max="11008" width="15.625" style="11"/>
    <col min="11009" max="11009" width="4.625" style="11" customWidth="1"/>
    <col min="11010" max="11010" width="29.25" style="11" customWidth="1"/>
    <col min="11011" max="11011" width="13" style="11" customWidth="1"/>
    <col min="11012" max="11012" width="20" style="11" customWidth="1"/>
    <col min="11013" max="11264" width="15.625" style="11"/>
    <col min="11265" max="11265" width="4.625" style="11" customWidth="1"/>
    <col min="11266" max="11266" width="29.25" style="11" customWidth="1"/>
    <col min="11267" max="11267" width="13" style="11" customWidth="1"/>
    <col min="11268" max="11268" width="20" style="11" customWidth="1"/>
    <col min="11269" max="11520" width="15.625" style="11"/>
    <col min="11521" max="11521" width="4.625" style="11" customWidth="1"/>
    <col min="11522" max="11522" width="29.25" style="11" customWidth="1"/>
    <col min="11523" max="11523" width="13" style="11" customWidth="1"/>
    <col min="11524" max="11524" width="20" style="11" customWidth="1"/>
    <col min="11525" max="11776" width="15.625" style="11"/>
    <col min="11777" max="11777" width="4.625" style="11" customWidth="1"/>
    <col min="11778" max="11778" width="29.25" style="11" customWidth="1"/>
    <col min="11779" max="11779" width="13" style="11" customWidth="1"/>
    <col min="11780" max="11780" width="20" style="11" customWidth="1"/>
    <col min="11781" max="12032" width="15.625" style="11"/>
    <col min="12033" max="12033" width="4.625" style="11" customWidth="1"/>
    <col min="12034" max="12034" width="29.25" style="11" customWidth="1"/>
    <col min="12035" max="12035" width="13" style="11" customWidth="1"/>
    <col min="12036" max="12036" width="20" style="11" customWidth="1"/>
    <col min="12037" max="12288" width="15.625" style="11"/>
    <col min="12289" max="12289" width="4.625" style="11" customWidth="1"/>
    <col min="12290" max="12290" width="29.25" style="11" customWidth="1"/>
    <col min="12291" max="12291" width="13" style="11" customWidth="1"/>
    <col min="12292" max="12292" width="20" style="11" customWidth="1"/>
    <col min="12293" max="12544" width="15.625" style="11"/>
    <col min="12545" max="12545" width="4.625" style="11" customWidth="1"/>
    <col min="12546" max="12546" width="29.25" style="11" customWidth="1"/>
    <col min="12547" max="12547" width="13" style="11" customWidth="1"/>
    <col min="12548" max="12548" width="20" style="11" customWidth="1"/>
    <col min="12549" max="12800" width="15.625" style="11"/>
    <col min="12801" max="12801" width="4.625" style="11" customWidth="1"/>
    <col min="12802" max="12802" width="29.25" style="11" customWidth="1"/>
    <col min="12803" max="12803" width="13" style="11" customWidth="1"/>
    <col min="12804" max="12804" width="20" style="11" customWidth="1"/>
    <col min="12805" max="13056" width="15.625" style="11"/>
    <col min="13057" max="13057" width="4.625" style="11" customWidth="1"/>
    <col min="13058" max="13058" width="29.25" style="11" customWidth="1"/>
    <col min="13059" max="13059" width="13" style="11" customWidth="1"/>
    <col min="13060" max="13060" width="20" style="11" customWidth="1"/>
    <col min="13061" max="13312" width="15.625" style="11"/>
    <col min="13313" max="13313" width="4.625" style="11" customWidth="1"/>
    <col min="13314" max="13314" width="29.25" style="11" customWidth="1"/>
    <col min="13315" max="13315" width="13" style="11" customWidth="1"/>
    <col min="13316" max="13316" width="20" style="11" customWidth="1"/>
    <col min="13317" max="13568" width="15.625" style="11"/>
    <col min="13569" max="13569" width="4.625" style="11" customWidth="1"/>
    <col min="13570" max="13570" width="29.25" style="11" customWidth="1"/>
    <col min="13571" max="13571" width="13" style="11" customWidth="1"/>
    <col min="13572" max="13572" width="20" style="11" customWidth="1"/>
    <col min="13573" max="13824" width="15.625" style="11"/>
    <col min="13825" max="13825" width="4.625" style="11" customWidth="1"/>
    <col min="13826" max="13826" width="29.25" style="11" customWidth="1"/>
    <col min="13827" max="13827" width="13" style="11" customWidth="1"/>
    <col min="13828" max="13828" width="20" style="11" customWidth="1"/>
    <col min="13829" max="14080" width="15.625" style="11"/>
    <col min="14081" max="14081" width="4.625" style="11" customWidth="1"/>
    <col min="14082" max="14082" width="29.25" style="11" customWidth="1"/>
    <col min="14083" max="14083" width="13" style="11" customWidth="1"/>
    <col min="14084" max="14084" width="20" style="11" customWidth="1"/>
    <col min="14085" max="14336" width="15.625" style="11"/>
    <col min="14337" max="14337" width="4.625" style="11" customWidth="1"/>
    <col min="14338" max="14338" width="29.25" style="11" customWidth="1"/>
    <col min="14339" max="14339" width="13" style="11" customWidth="1"/>
    <col min="14340" max="14340" width="20" style="11" customWidth="1"/>
    <col min="14341" max="14592" width="15.625" style="11"/>
    <col min="14593" max="14593" width="4.625" style="11" customWidth="1"/>
    <col min="14594" max="14594" width="29.25" style="11" customWidth="1"/>
    <col min="14595" max="14595" width="13" style="11" customWidth="1"/>
    <col min="14596" max="14596" width="20" style="11" customWidth="1"/>
    <col min="14597" max="14848" width="15.625" style="11"/>
    <col min="14849" max="14849" width="4.625" style="11" customWidth="1"/>
    <col min="14850" max="14850" width="29.25" style="11" customWidth="1"/>
    <col min="14851" max="14851" width="13" style="11" customWidth="1"/>
    <col min="14852" max="14852" width="20" style="11" customWidth="1"/>
    <col min="14853" max="15104" width="15.625" style="11"/>
    <col min="15105" max="15105" width="4.625" style="11" customWidth="1"/>
    <col min="15106" max="15106" width="29.25" style="11" customWidth="1"/>
    <col min="15107" max="15107" width="13" style="11" customWidth="1"/>
    <col min="15108" max="15108" width="20" style="11" customWidth="1"/>
    <col min="15109" max="15360" width="15.625" style="11"/>
    <col min="15361" max="15361" width="4.625" style="11" customWidth="1"/>
    <col min="15362" max="15362" width="29.25" style="11" customWidth="1"/>
    <col min="15363" max="15363" width="13" style="11" customWidth="1"/>
    <col min="15364" max="15364" width="20" style="11" customWidth="1"/>
    <col min="15365" max="15616" width="15.625" style="11"/>
    <col min="15617" max="15617" width="4.625" style="11" customWidth="1"/>
    <col min="15618" max="15618" width="29.25" style="11" customWidth="1"/>
    <col min="15619" max="15619" width="13" style="11" customWidth="1"/>
    <col min="15620" max="15620" width="20" style="11" customWidth="1"/>
    <col min="15621" max="15872" width="15.625" style="11"/>
    <col min="15873" max="15873" width="4.625" style="11" customWidth="1"/>
    <col min="15874" max="15874" width="29.25" style="11" customWidth="1"/>
    <col min="15875" max="15875" width="13" style="11" customWidth="1"/>
    <col min="15876" max="15876" width="20" style="11" customWidth="1"/>
    <col min="15877" max="16128" width="15.625" style="11"/>
    <col min="16129" max="16129" width="4.625" style="11" customWidth="1"/>
    <col min="16130" max="16130" width="29.25" style="11" customWidth="1"/>
    <col min="16131" max="16131" width="13" style="11" customWidth="1"/>
    <col min="16132" max="16132" width="20" style="11" customWidth="1"/>
    <col min="16133" max="16384" width="15.625" style="11"/>
  </cols>
  <sheetData>
    <row r="1" spans="1:23" ht="25.5" x14ac:dyDescent="0.1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30" customHeight="1" x14ac:dyDescent="0.15">
      <c r="A2" s="12" t="s">
        <v>0</v>
      </c>
      <c r="B2" s="12" t="s">
        <v>19</v>
      </c>
      <c r="C2" s="12" t="s">
        <v>20</v>
      </c>
      <c r="D2" s="13" t="s">
        <v>21</v>
      </c>
      <c r="E2" s="39" t="s">
        <v>264</v>
      </c>
      <c r="F2" s="39" t="s">
        <v>17</v>
      </c>
      <c r="G2" s="39" t="s">
        <v>265</v>
      </c>
      <c r="H2" s="39" t="s">
        <v>266</v>
      </c>
      <c r="I2" s="39" t="s">
        <v>267</v>
      </c>
      <c r="J2" s="39" t="s">
        <v>16</v>
      </c>
      <c r="K2" s="39" t="s">
        <v>268</v>
      </c>
      <c r="L2" s="39" t="s">
        <v>15</v>
      </c>
      <c r="M2" s="39" t="s">
        <v>269</v>
      </c>
      <c r="N2" s="39" t="s">
        <v>14</v>
      </c>
      <c r="O2" s="39" t="s">
        <v>13</v>
      </c>
      <c r="P2" s="39" t="s">
        <v>270</v>
      </c>
      <c r="Q2" s="39" t="s">
        <v>271</v>
      </c>
      <c r="R2" s="39" t="s">
        <v>272</v>
      </c>
      <c r="S2" s="39" t="s">
        <v>273</v>
      </c>
      <c r="T2" s="39" t="s">
        <v>274</v>
      </c>
      <c r="U2" s="39" t="s">
        <v>275</v>
      </c>
      <c r="V2" s="39" t="s">
        <v>276</v>
      </c>
      <c r="W2" s="13" t="s">
        <v>5</v>
      </c>
    </row>
    <row r="3" spans="1:23" x14ac:dyDescent="0.15">
      <c r="A3" s="14" t="s">
        <v>22</v>
      </c>
      <c r="B3" s="15" t="s">
        <v>23</v>
      </c>
      <c r="C3" s="15"/>
      <c r="D3" s="16" t="s">
        <v>24</v>
      </c>
      <c r="E3" s="17">
        <f>E4+E31+E52</f>
        <v>24051930.649999999</v>
      </c>
      <c r="F3" s="17">
        <f t="shared" ref="F3:V3" si="0">F4+F31+F52</f>
        <v>24152256.800000001</v>
      </c>
      <c r="G3" s="17">
        <f t="shared" si="0"/>
        <v>24716410.760000002</v>
      </c>
      <c r="H3" s="17">
        <f t="shared" si="0"/>
        <v>22867719.199999999</v>
      </c>
      <c r="I3" s="17">
        <f t="shared" si="0"/>
        <v>7672935.6500000004</v>
      </c>
      <c r="J3" s="17">
        <f t="shared" si="0"/>
        <v>27869412.350000001</v>
      </c>
      <c r="K3" s="17">
        <f t="shared" si="0"/>
        <v>29888622</v>
      </c>
      <c r="L3" s="17">
        <f t="shared" si="0"/>
        <v>23376685.449999999</v>
      </c>
      <c r="M3" s="17">
        <f t="shared" si="0"/>
        <v>40402962.799999997</v>
      </c>
      <c r="N3" s="17">
        <f t="shared" si="0"/>
        <v>19431736.300000001</v>
      </c>
      <c r="O3" s="17">
        <f t="shared" si="0"/>
        <v>15581362.550000001</v>
      </c>
      <c r="P3" s="17">
        <f t="shared" si="0"/>
        <v>19921942.079999998</v>
      </c>
      <c r="Q3" s="17">
        <f t="shared" si="0"/>
        <v>8033131.2999999998</v>
      </c>
      <c r="R3" s="17">
        <f t="shared" si="0"/>
        <v>16663664.02</v>
      </c>
      <c r="S3" s="17">
        <f t="shared" si="0"/>
        <v>7508751.8499999996</v>
      </c>
      <c r="T3" s="18">
        <f t="shared" si="0"/>
        <v>11476101.9</v>
      </c>
      <c r="U3" s="18">
        <f t="shared" si="0"/>
        <v>2940143.2</v>
      </c>
      <c r="V3" s="17">
        <f t="shared" si="0"/>
        <v>1360378.8</v>
      </c>
      <c r="W3" s="17">
        <f>SUM(E3:V3)</f>
        <v>327916147.66000003</v>
      </c>
    </row>
    <row r="4" spans="1:23" x14ac:dyDescent="0.15">
      <c r="A4" s="14" t="s">
        <v>25</v>
      </c>
      <c r="B4" s="15" t="s">
        <v>6</v>
      </c>
      <c r="C4" s="15"/>
      <c r="D4" s="16" t="s">
        <v>24</v>
      </c>
      <c r="E4" s="17">
        <f t="shared" ref="E4:V4" si="1">E5+E8+E13+E17+E20+E22+E25+E27+E29+E30</f>
        <v>21192847</v>
      </c>
      <c r="F4" s="17">
        <f t="shared" si="1"/>
        <v>21272815</v>
      </c>
      <c r="G4" s="17">
        <f t="shared" si="1"/>
        <v>22065142.800000001</v>
      </c>
      <c r="H4" s="17">
        <f t="shared" si="1"/>
        <v>19613484</v>
      </c>
      <c r="I4" s="17">
        <f t="shared" si="1"/>
        <v>5556438</v>
      </c>
      <c r="J4" s="17">
        <f t="shared" si="1"/>
        <v>23296089</v>
      </c>
      <c r="K4" s="17">
        <f t="shared" si="1"/>
        <v>27008894</v>
      </c>
      <c r="L4" s="17">
        <f t="shared" si="1"/>
        <v>20263201</v>
      </c>
      <c r="M4" s="17">
        <f t="shared" si="1"/>
        <v>34687323</v>
      </c>
      <c r="N4" s="17">
        <f t="shared" si="1"/>
        <v>16615948</v>
      </c>
      <c r="O4" s="17">
        <f t="shared" si="1"/>
        <v>13596410</v>
      </c>
      <c r="P4" s="17">
        <f t="shared" si="1"/>
        <v>16726740</v>
      </c>
      <c r="Q4" s="17">
        <f t="shared" si="1"/>
        <v>6890128</v>
      </c>
      <c r="R4" s="17">
        <f t="shared" si="1"/>
        <v>14217252</v>
      </c>
      <c r="S4" s="17">
        <f t="shared" si="1"/>
        <v>6377882</v>
      </c>
      <c r="T4" s="18">
        <f t="shared" si="1"/>
        <v>9646958</v>
      </c>
      <c r="U4" s="18">
        <f t="shared" si="1"/>
        <v>1953682</v>
      </c>
      <c r="V4" s="17">
        <f t="shared" si="1"/>
        <v>1142438</v>
      </c>
      <c r="W4" s="17">
        <f t="shared" ref="W4:W67" si="2">SUM(E4:V4)</f>
        <v>282123671.80000001</v>
      </c>
    </row>
    <row r="5" spans="1:23" x14ac:dyDescent="0.15">
      <c r="A5" s="14" t="s">
        <v>26</v>
      </c>
      <c r="B5" s="15" t="s">
        <v>27</v>
      </c>
      <c r="C5" s="15"/>
      <c r="D5" s="16" t="s">
        <v>24</v>
      </c>
      <c r="E5" s="17">
        <f>E6+E7</f>
        <v>3169152</v>
      </c>
      <c r="F5" s="17">
        <f t="shared" ref="F5:V5" si="3">F6+F7</f>
        <v>3002028</v>
      </c>
      <c r="G5" s="17">
        <f t="shared" si="3"/>
        <v>3190824</v>
      </c>
      <c r="H5" s="17">
        <f t="shared" si="3"/>
        <v>2521608</v>
      </c>
      <c r="I5" s="17">
        <f t="shared" si="3"/>
        <v>739128</v>
      </c>
      <c r="J5" s="17">
        <f t="shared" si="3"/>
        <v>3295764</v>
      </c>
      <c r="K5" s="17">
        <f t="shared" si="3"/>
        <v>4128732</v>
      </c>
      <c r="L5" s="17">
        <f t="shared" si="3"/>
        <v>2652696</v>
      </c>
      <c r="M5" s="17">
        <f t="shared" si="3"/>
        <v>4275672</v>
      </c>
      <c r="N5" s="17">
        <f t="shared" si="3"/>
        <v>2266260</v>
      </c>
      <c r="O5" s="17">
        <f t="shared" si="3"/>
        <v>1865520</v>
      </c>
      <c r="P5" s="17">
        <f t="shared" si="3"/>
        <v>2223960</v>
      </c>
      <c r="Q5" s="17">
        <f t="shared" si="3"/>
        <v>805056</v>
      </c>
      <c r="R5" s="17">
        <f t="shared" si="3"/>
        <v>1749156</v>
      </c>
      <c r="S5" s="17">
        <f t="shared" si="3"/>
        <v>792864</v>
      </c>
      <c r="T5" s="18">
        <f t="shared" si="3"/>
        <v>1266804</v>
      </c>
      <c r="U5" s="18">
        <f t="shared" si="3"/>
        <v>253188</v>
      </c>
      <c r="V5" s="17">
        <f t="shared" si="3"/>
        <v>153852</v>
      </c>
      <c r="W5" s="17">
        <f t="shared" si="2"/>
        <v>38352264</v>
      </c>
    </row>
    <row r="6" spans="1:23" x14ac:dyDescent="0.15">
      <c r="A6" s="14" t="s">
        <v>28</v>
      </c>
      <c r="B6" s="15" t="s">
        <v>29</v>
      </c>
      <c r="C6" s="15" t="s">
        <v>30</v>
      </c>
      <c r="D6" s="16" t="s">
        <v>31</v>
      </c>
      <c r="E6" s="18">
        <v>1780548</v>
      </c>
      <c r="F6" s="18">
        <v>1740288</v>
      </c>
      <c r="G6" s="18">
        <v>1840272</v>
      </c>
      <c r="H6" s="18">
        <v>1632912</v>
      </c>
      <c r="I6" s="18">
        <v>478740</v>
      </c>
      <c r="J6" s="18">
        <v>1823340</v>
      </c>
      <c r="K6" s="18">
        <v>2122296</v>
      </c>
      <c r="L6" s="18">
        <v>1605312</v>
      </c>
      <c r="M6" s="18">
        <v>2739768</v>
      </c>
      <c r="N6" s="18">
        <v>1389072</v>
      </c>
      <c r="O6" s="18">
        <v>1103028</v>
      </c>
      <c r="P6" s="18">
        <v>1432848</v>
      </c>
      <c r="Q6" s="18">
        <v>536448</v>
      </c>
      <c r="R6" s="18">
        <v>1158696</v>
      </c>
      <c r="S6" s="18">
        <v>525492</v>
      </c>
      <c r="T6" s="18">
        <v>814944</v>
      </c>
      <c r="U6" s="18">
        <v>157884</v>
      </c>
      <c r="V6" s="18">
        <v>102300</v>
      </c>
      <c r="W6" s="17">
        <f t="shared" si="2"/>
        <v>22984188</v>
      </c>
    </row>
    <row r="7" spans="1:23" x14ac:dyDescent="0.15">
      <c r="A7" s="14" t="s">
        <v>32</v>
      </c>
      <c r="B7" s="15" t="s">
        <v>33</v>
      </c>
      <c r="C7" s="15" t="s">
        <v>30</v>
      </c>
      <c r="D7" s="16" t="s">
        <v>31</v>
      </c>
      <c r="E7" s="18">
        <v>1388604</v>
      </c>
      <c r="F7" s="18">
        <v>1261740</v>
      </c>
      <c r="G7" s="18">
        <v>1350552</v>
      </c>
      <c r="H7" s="18">
        <v>888696</v>
      </c>
      <c r="I7" s="18">
        <v>260388</v>
      </c>
      <c r="J7" s="18">
        <v>1472424</v>
      </c>
      <c r="K7" s="18">
        <v>2006436</v>
      </c>
      <c r="L7" s="18">
        <v>1047384</v>
      </c>
      <c r="M7" s="18">
        <v>1535904</v>
      </c>
      <c r="N7" s="18">
        <v>877188</v>
      </c>
      <c r="O7" s="18">
        <v>762492</v>
      </c>
      <c r="P7" s="18">
        <v>791112</v>
      </c>
      <c r="Q7" s="18">
        <v>268608</v>
      </c>
      <c r="R7" s="18">
        <v>590460</v>
      </c>
      <c r="S7" s="18">
        <v>267372</v>
      </c>
      <c r="T7" s="18">
        <v>451860</v>
      </c>
      <c r="U7" s="18">
        <v>95304</v>
      </c>
      <c r="V7" s="18">
        <v>51552</v>
      </c>
      <c r="W7" s="17">
        <f t="shared" si="2"/>
        <v>15368076</v>
      </c>
    </row>
    <row r="8" spans="1:23" x14ac:dyDescent="0.15">
      <c r="A8" s="14" t="s">
        <v>34</v>
      </c>
      <c r="B8" s="15" t="s">
        <v>35</v>
      </c>
      <c r="C8" s="15"/>
      <c r="D8" s="16" t="s">
        <v>24</v>
      </c>
      <c r="E8" s="17">
        <f>E9+E10</f>
        <v>363432</v>
      </c>
      <c r="F8" s="17">
        <f t="shared" ref="F8:V8" si="4">F9+F10</f>
        <v>363372</v>
      </c>
      <c r="G8" s="17">
        <f t="shared" si="4"/>
        <v>374592</v>
      </c>
      <c r="H8" s="17">
        <f t="shared" si="4"/>
        <v>356040</v>
      </c>
      <c r="I8" s="17">
        <f t="shared" si="4"/>
        <v>97464</v>
      </c>
      <c r="J8" s="17">
        <f t="shared" si="4"/>
        <v>407184</v>
      </c>
      <c r="K8" s="17">
        <f t="shared" si="4"/>
        <v>468132</v>
      </c>
      <c r="L8" s="17">
        <f t="shared" si="4"/>
        <v>362808</v>
      </c>
      <c r="M8" s="17">
        <f t="shared" si="4"/>
        <v>630744</v>
      </c>
      <c r="N8" s="17">
        <f t="shared" si="4"/>
        <v>314304</v>
      </c>
      <c r="O8" s="17">
        <f t="shared" si="4"/>
        <v>255084</v>
      </c>
      <c r="P8" s="17">
        <f t="shared" si="4"/>
        <v>324576</v>
      </c>
      <c r="Q8" s="17">
        <f t="shared" si="4"/>
        <v>134832</v>
      </c>
      <c r="R8" s="17">
        <f t="shared" si="4"/>
        <v>275616</v>
      </c>
      <c r="S8" s="17">
        <f t="shared" si="4"/>
        <v>123816</v>
      </c>
      <c r="T8" s="18">
        <f t="shared" si="4"/>
        <v>189468</v>
      </c>
      <c r="U8" s="18">
        <f t="shared" si="4"/>
        <v>37824</v>
      </c>
      <c r="V8" s="17">
        <f t="shared" si="4"/>
        <v>21696</v>
      </c>
      <c r="W8" s="17">
        <f t="shared" si="2"/>
        <v>5100984</v>
      </c>
    </row>
    <row r="9" spans="1:23" x14ac:dyDescent="0.15">
      <c r="A9" s="14" t="s">
        <v>36</v>
      </c>
      <c r="B9" s="15" t="s">
        <v>37</v>
      </c>
      <c r="C9" s="15" t="s">
        <v>30</v>
      </c>
      <c r="D9" s="16" t="s">
        <v>31</v>
      </c>
      <c r="E9" s="18">
        <v>4848</v>
      </c>
      <c r="F9" s="18">
        <v>4788</v>
      </c>
      <c r="G9" s="18">
        <v>5304</v>
      </c>
      <c r="H9" s="18">
        <v>2808</v>
      </c>
      <c r="I9" s="18">
        <v>1128</v>
      </c>
      <c r="J9" s="18">
        <v>5784</v>
      </c>
      <c r="K9" s="18">
        <v>7860</v>
      </c>
      <c r="L9" s="18">
        <v>4224</v>
      </c>
      <c r="M9" s="18">
        <v>4560</v>
      </c>
      <c r="N9" s="18">
        <v>3888</v>
      </c>
      <c r="O9" s="18">
        <v>3540</v>
      </c>
      <c r="P9" s="18">
        <v>3456</v>
      </c>
      <c r="Q9" s="18">
        <v>1032</v>
      </c>
      <c r="R9" s="18">
        <v>2664</v>
      </c>
      <c r="S9" s="18">
        <v>720</v>
      </c>
      <c r="T9" s="18">
        <v>2148</v>
      </c>
      <c r="U9" s="18">
        <v>360</v>
      </c>
      <c r="V9" s="18">
        <v>288</v>
      </c>
      <c r="W9" s="17">
        <f t="shared" si="2"/>
        <v>59400</v>
      </c>
    </row>
    <row r="10" spans="1:23" x14ac:dyDescent="0.15">
      <c r="A10" s="14" t="s">
        <v>38</v>
      </c>
      <c r="B10" s="15" t="s">
        <v>39</v>
      </c>
      <c r="C10" s="15"/>
      <c r="D10" s="16" t="s">
        <v>24</v>
      </c>
      <c r="E10" s="17">
        <f>E11+E12</f>
        <v>358584</v>
      </c>
      <c r="F10" s="17">
        <f t="shared" ref="F10:V10" si="5">F11+F12</f>
        <v>358584</v>
      </c>
      <c r="G10" s="17">
        <f t="shared" si="5"/>
        <v>369288</v>
      </c>
      <c r="H10" s="17">
        <f t="shared" si="5"/>
        <v>353232</v>
      </c>
      <c r="I10" s="17">
        <f t="shared" si="5"/>
        <v>96336</v>
      </c>
      <c r="J10" s="17">
        <f t="shared" si="5"/>
        <v>401400</v>
      </c>
      <c r="K10" s="17">
        <f t="shared" si="5"/>
        <v>460272</v>
      </c>
      <c r="L10" s="17">
        <f t="shared" si="5"/>
        <v>358584</v>
      </c>
      <c r="M10" s="17">
        <f t="shared" si="5"/>
        <v>626184</v>
      </c>
      <c r="N10" s="17">
        <f t="shared" si="5"/>
        <v>310416</v>
      </c>
      <c r="O10" s="17">
        <f t="shared" si="5"/>
        <v>251544</v>
      </c>
      <c r="P10" s="17">
        <f t="shared" si="5"/>
        <v>321120</v>
      </c>
      <c r="Q10" s="17">
        <f t="shared" si="5"/>
        <v>133800</v>
      </c>
      <c r="R10" s="17">
        <f t="shared" si="5"/>
        <v>272952</v>
      </c>
      <c r="S10" s="17">
        <f t="shared" si="5"/>
        <v>123096</v>
      </c>
      <c r="T10" s="18">
        <f t="shared" si="5"/>
        <v>187320</v>
      </c>
      <c r="U10" s="18">
        <f t="shared" si="5"/>
        <v>37464</v>
      </c>
      <c r="V10" s="17">
        <f t="shared" si="5"/>
        <v>21408</v>
      </c>
      <c r="W10" s="17">
        <f t="shared" si="2"/>
        <v>5041584</v>
      </c>
    </row>
    <row r="11" spans="1:23" s="21" customFormat="1" x14ac:dyDescent="0.15">
      <c r="A11" s="14" t="s">
        <v>40</v>
      </c>
      <c r="B11" s="19" t="s">
        <v>41</v>
      </c>
      <c r="C11" s="19" t="s">
        <v>30</v>
      </c>
      <c r="D11" s="20" t="s">
        <v>24</v>
      </c>
      <c r="E11" s="17">
        <f>72*E96</f>
        <v>4824</v>
      </c>
      <c r="F11" s="17">
        <f t="shared" ref="F11:V11" si="6">72*F96</f>
        <v>4824</v>
      </c>
      <c r="G11" s="17">
        <f t="shared" si="6"/>
        <v>4968</v>
      </c>
      <c r="H11" s="17">
        <f t="shared" si="6"/>
        <v>4752</v>
      </c>
      <c r="I11" s="17">
        <f t="shared" si="6"/>
        <v>1296</v>
      </c>
      <c r="J11" s="17">
        <f t="shared" si="6"/>
        <v>5400</v>
      </c>
      <c r="K11" s="17">
        <f t="shared" si="6"/>
        <v>6192</v>
      </c>
      <c r="L11" s="17">
        <f t="shared" si="6"/>
        <v>4824</v>
      </c>
      <c r="M11" s="17">
        <f t="shared" si="6"/>
        <v>8424</v>
      </c>
      <c r="N11" s="17">
        <f t="shared" si="6"/>
        <v>4176</v>
      </c>
      <c r="O11" s="17">
        <f t="shared" si="6"/>
        <v>3384</v>
      </c>
      <c r="P11" s="17">
        <f t="shared" si="6"/>
        <v>4320</v>
      </c>
      <c r="Q11" s="17">
        <f t="shared" si="6"/>
        <v>1800</v>
      </c>
      <c r="R11" s="17">
        <f t="shared" si="6"/>
        <v>3672</v>
      </c>
      <c r="S11" s="17">
        <f t="shared" si="6"/>
        <v>1656</v>
      </c>
      <c r="T11" s="18">
        <v>2520</v>
      </c>
      <c r="U11" s="18">
        <f t="shared" si="6"/>
        <v>504</v>
      </c>
      <c r="V11" s="17">
        <f t="shared" si="6"/>
        <v>288</v>
      </c>
      <c r="W11" s="17">
        <f t="shared" si="2"/>
        <v>67824</v>
      </c>
    </row>
    <row r="12" spans="1:23" s="21" customFormat="1" x14ac:dyDescent="0.15">
      <c r="A12" s="14" t="s">
        <v>42</v>
      </c>
      <c r="B12" s="19" t="s">
        <v>43</v>
      </c>
      <c r="C12" s="19" t="s">
        <v>30</v>
      </c>
      <c r="D12" s="20" t="s">
        <v>24</v>
      </c>
      <c r="E12" s="17">
        <f>440*12*E96</f>
        <v>353760</v>
      </c>
      <c r="F12" s="17">
        <f t="shared" ref="F12:V12" si="7">440*12*F96</f>
        <v>353760</v>
      </c>
      <c r="G12" s="17">
        <f t="shared" si="7"/>
        <v>364320</v>
      </c>
      <c r="H12" s="17">
        <f t="shared" si="7"/>
        <v>348480</v>
      </c>
      <c r="I12" s="17">
        <f t="shared" si="7"/>
        <v>95040</v>
      </c>
      <c r="J12" s="17">
        <f t="shared" si="7"/>
        <v>396000</v>
      </c>
      <c r="K12" s="17">
        <f t="shared" si="7"/>
        <v>454080</v>
      </c>
      <c r="L12" s="17">
        <f t="shared" si="7"/>
        <v>353760</v>
      </c>
      <c r="M12" s="17">
        <f t="shared" si="7"/>
        <v>617760</v>
      </c>
      <c r="N12" s="17">
        <f t="shared" si="7"/>
        <v>306240</v>
      </c>
      <c r="O12" s="17">
        <f t="shared" si="7"/>
        <v>248160</v>
      </c>
      <c r="P12" s="17">
        <f t="shared" si="7"/>
        <v>316800</v>
      </c>
      <c r="Q12" s="17">
        <f t="shared" si="7"/>
        <v>132000</v>
      </c>
      <c r="R12" s="17">
        <f t="shared" si="7"/>
        <v>269280</v>
      </c>
      <c r="S12" s="17">
        <f t="shared" si="7"/>
        <v>121440</v>
      </c>
      <c r="T12" s="18">
        <v>184800</v>
      </c>
      <c r="U12" s="18">
        <f t="shared" si="7"/>
        <v>36960</v>
      </c>
      <c r="V12" s="17">
        <f t="shared" si="7"/>
        <v>21120</v>
      </c>
      <c r="W12" s="17">
        <f t="shared" si="2"/>
        <v>4973760</v>
      </c>
    </row>
    <row r="13" spans="1:23" x14ac:dyDescent="0.15">
      <c r="A13" s="14" t="s">
        <v>44</v>
      </c>
      <c r="B13" s="15" t="s">
        <v>45</v>
      </c>
      <c r="C13" s="15"/>
      <c r="D13" s="16" t="s">
        <v>46</v>
      </c>
      <c r="E13" s="17">
        <f>E14+E15+E16</f>
        <v>330504</v>
      </c>
      <c r="F13" s="17">
        <f t="shared" ref="F13:V13" si="8">F14+F15+F16</f>
        <v>343512</v>
      </c>
      <c r="G13" s="17">
        <f t="shared" si="8"/>
        <v>356806.2</v>
      </c>
      <c r="H13" s="17">
        <f t="shared" si="8"/>
        <v>290790</v>
      </c>
      <c r="I13" s="17">
        <f t="shared" si="8"/>
        <v>87492</v>
      </c>
      <c r="J13" s="17">
        <f t="shared" si="8"/>
        <v>360714</v>
      </c>
      <c r="K13" s="17">
        <f t="shared" si="8"/>
        <v>410736</v>
      </c>
      <c r="L13" s="17">
        <f t="shared" si="8"/>
        <v>308790</v>
      </c>
      <c r="M13" s="17">
        <f t="shared" si="8"/>
        <v>521430</v>
      </c>
      <c r="N13" s="17">
        <f t="shared" si="8"/>
        <v>254496</v>
      </c>
      <c r="O13" s="17">
        <f t="shared" si="8"/>
        <v>211614</v>
      </c>
      <c r="P13" s="17">
        <f t="shared" si="8"/>
        <v>245316</v>
      </c>
      <c r="Q13" s="17">
        <f t="shared" si="8"/>
        <v>104460</v>
      </c>
      <c r="R13" s="17">
        <f t="shared" si="8"/>
        <v>215940</v>
      </c>
      <c r="S13" s="17">
        <f t="shared" si="8"/>
        <v>95418</v>
      </c>
      <c r="T13" s="18">
        <f t="shared" si="8"/>
        <v>138894</v>
      </c>
      <c r="U13" s="18">
        <f t="shared" si="8"/>
        <v>29070</v>
      </c>
      <c r="V13" s="17">
        <f t="shared" si="8"/>
        <v>17826</v>
      </c>
      <c r="W13" s="17">
        <f t="shared" si="2"/>
        <v>4323808.2</v>
      </c>
    </row>
    <row r="14" spans="1:23" s="21" customFormat="1" x14ac:dyDescent="0.15">
      <c r="A14" s="14" t="s">
        <v>47</v>
      </c>
      <c r="B14" s="19" t="s">
        <v>48</v>
      </c>
      <c r="C14" s="19" t="s">
        <v>30</v>
      </c>
      <c r="D14" s="20" t="s">
        <v>49</v>
      </c>
      <c r="E14" s="17">
        <f>E16*3</f>
        <v>198302.40000000002</v>
      </c>
      <c r="F14" s="17">
        <f t="shared" ref="F14:V14" si="9">F16*3</f>
        <v>206107.19999999998</v>
      </c>
      <c r="G14" s="17">
        <f t="shared" si="9"/>
        <v>214083.72000000003</v>
      </c>
      <c r="H14" s="17">
        <f t="shared" si="9"/>
        <v>174474</v>
      </c>
      <c r="I14" s="17">
        <f t="shared" si="9"/>
        <v>52495.200000000004</v>
      </c>
      <c r="J14" s="17">
        <f t="shared" si="9"/>
        <v>216428.40000000002</v>
      </c>
      <c r="K14" s="17">
        <f t="shared" si="9"/>
        <v>246441.59999999998</v>
      </c>
      <c r="L14" s="17">
        <f t="shared" si="9"/>
        <v>185274</v>
      </c>
      <c r="M14" s="17">
        <f t="shared" si="9"/>
        <v>312858</v>
      </c>
      <c r="N14" s="17">
        <f t="shared" si="9"/>
        <v>152697.59999999998</v>
      </c>
      <c r="O14" s="17">
        <f t="shared" si="9"/>
        <v>126968.40000000001</v>
      </c>
      <c r="P14" s="17">
        <f t="shared" si="9"/>
        <v>147189.59999999998</v>
      </c>
      <c r="Q14" s="17">
        <f t="shared" si="9"/>
        <v>62676</v>
      </c>
      <c r="R14" s="17">
        <f t="shared" si="9"/>
        <v>129564</v>
      </c>
      <c r="S14" s="17">
        <f t="shared" si="9"/>
        <v>57250.799999999996</v>
      </c>
      <c r="T14" s="18">
        <f t="shared" si="9"/>
        <v>83336.399999999994</v>
      </c>
      <c r="U14" s="18">
        <f t="shared" si="9"/>
        <v>17442</v>
      </c>
      <c r="V14" s="17">
        <f t="shared" si="9"/>
        <v>10695.599999999999</v>
      </c>
      <c r="W14" s="17">
        <f t="shared" si="2"/>
        <v>2594284.92</v>
      </c>
    </row>
    <row r="15" spans="1:23" s="21" customFormat="1" x14ac:dyDescent="0.15">
      <c r="A15" s="14" t="s">
        <v>50</v>
      </c>
      <c r="B15" s="19" t="s">
        <v>51</v>
      </c>
      <c r="C15" s="19" t="s">
        <v>30</v>
      </c>
      <c r="D15" s="20" t="s">
        <v>49</v>
      </c>
      <c r="E15" s="17">
        <f>E16</f>
        <v>66100.800000000003</v>
      </c>
      <c r="F15" s="17">
        <f t="shared" ref="F15:V15" si="10">F16</f>
        <v>68702.399999999994</v>
      </c>
      <c r="G15" s="17">
        <f t="shared" si="10"/>
        <v>71361.240000000005</v>
      </c>
      <c r="H15" s="17">
        <f t="shared" si="10"/>
        <v>58158</v>
      </c>
      <c r="I15" s="17">
        <f t="shared" si="10"/>
        <v>17498.400000000001</v>
      </c>
      <c r="J15" s="17">
        <f t="shared" si="10"/>
        <v>72142.8</v>
      </c>
      <c r="K15" s="17">
        <f t="shared" si="10"/>
        <v>82147.199999999997</v>
      </c>
      <c r="L15" s="17">
        <f t="shared" si="10"/>
        <v>61758</v>
      </c>
      <c r="M15" s="17">
        <f t="shared" si="10"/>
        <v>104286</v>
      </c>
      <c r="N15" s="17">
        <f t="shared" si="10"/>
        <v>50899.199999999997</v>
      </c>
      <c r="O15" s="17">
        <f t="shared" si="10"/>
        <v>42322.8</v>
      </c>
      <c r="P15" s="17">
        <f t="shared" si="10"/>
        <v>49063.199999999997</v>
      </c>
      <c r="Q15" s="17">
        <f t="shared" si="10"/>
        <v>20892</v>
      </c>
      <c r="R15" s="17">
        <f t="shared" si="10"/>
        <v>43188</v>
      </c>
      <c r="S15" s="17">
        <f t="shared" si="10"/>
        <v>19083.599999999999</v>
      </c>
      <c r="T15" s="18">
        <f t="shared" si="10"/>
        <v>27778.799999999999</v>
      </c>
      <c r="U15" s="18">
        <f t="shared" si="10"/>
        <v>5814</v>
      </c>
      <c r="V15" s="17">
        <f t="shared" si="10"/>
        <v>3565.2</v>
      </c>
      <c r="W15" s="17">
        <f t="shared" si="2"/>
        <v>864761.64</v>
      </c>
    </row>
    <row r="16" spans="1:23" s="21" customFormat="1" x14ac:dyDescent="0.15">
      <c r="A16" s="14" t="s">
        <v>52</v>
      </c>
      <c r="B16" s="19" t="s">
        <v>53</v>
      </c>
      <c r="C16" s="19" t="s">
        <v>30</v>
      </c>
      <c r="D16" s="20" t="s">
        <v>49</v>
      </c>
      <c r="E16" s="18">
        <v>66100.800000000003</v>
      </c>
      <c r="F16" s="18">
        <v>68702.399999999994</v>
      </c>
      <c r="G16" s="18">
        <v>71361.240000000005</v>
      </c>
      <c r="H16" s="18">
        <v>58158</v>
      </c>
      <c r="I16" s="18">
        <v>17498.400000000001</v>
      </c>
      <c r="J16" s="18">
        <v>72142.8</v>
      </c>
      <c r="K16" s="18">
        <v>82147.199999999997</v>
      </c>
      <c r="L16" s="18">
        <v>61758</v>
      </c>
      <c r="M16" s="18">
        <v>104286</v>
      </c>
      <c r="N16" s="18">
        <v>50899.199999999997</v>
      </c>
      <c r="O16" s="18">
        <v>42322.8</v>
      </c>
      <c r="P16" s="18">
        <v>49063.199999999997</v>
      </c>
      <c r="Q16" s="18">
        <v>20892</v>
      </c>
      <c r="R16" s="18">
        <v>43188</v>
      </c>
      <c r="S16" s="18">
        <v>19083.599999999999</v>
      </c>
      <c r="T16" s="18">
        <v>27778.799999999999</v>
      </c>
      <c r="U16" s="18">
        <v>5814</v>
      </c>
      <c r="V16" s="18">
        <v>3565.2</v>
      </c>
      <c r="W16" s="17">
        <f t="shared" si="2"/>
        <v>864761.64</v>
      </c>
    </row>
    <row r="17" spans="1:23" x14ac:dyDescent="0.15">
      <c r="A17" s="14" t="s">
        <v>54</v>
      </c>
      <c r="B17" s="15" t="s">
        <v>55</v>
      </c>
      <c r="C17" s="15"/>
      <c r="D17" s="16" t="s">
        <v>24</v>
      </c>
      <c r="E17" s="17">
        <v>10737487</v>
      </c>
      <c r="F17" s="17">
        <v>10737487</v>
      </c>
      <c r="G17" s="17">
        <v>11058009</v>
      </c>
      <c r="H17" s="17">
        <v>10577226</v>
      </c>
      <c r="I17" s="17">
        <v>2884698</v>
      </c>
      <c r="J17" s="17">
        <v>12019575</v>
      </c>
      <c r="K17" s="17">
        <v>13782446</v>
      </c>
      <c r="L17" s="17">
        <v>10737487</v>
      </c>
      <c r="M17" s="17">
        <v>18750537</v>
      </c>
      <c r="N17" s="17">
        <v>8643160</v>
      </c>
      <c r="O17" s="17">
        <v>7003940</v>
      </c>
      <c r="P17" s="17">
        <v>8941200</v>
      </c>
      <c r="Q17" s="17">
        <v>3725500</v>
      </c>
      <c r="R17" s="17">
        <v>7600020</v>
      </c>
      <c r="S17" s="17">
        <v>3427460</v>
      </c>
      <c r="T17" s="18">
        <v>5215700</v>
      </c>
      <c r="U17" s="18">
        <v>1043140</v>
      </c>
      <c r="V17" s="17">
        <v>589796</v>
      </c>
      <c r="W17" s="17">
        <f t="shared" si="2"/>
        <v>147474868</v>
      </c>
    </row>
    <row r="18" spans="1:23" ht="22.5" x14ac:dyDescent="0.15">
      <c r="A18" s="14" t="s">
        <v>56</v>
      </c>
      <c r="B18" s="22" t="s">
        <v>57</v>
      </c>
      <c r="C18" s="22" t="s">
        <v>30</v>
      </c>
      <c r="D18" s="23" t="s">
        <v>58</v>
      </c>
      <c r="E18" s="24">
        <f>E17-E19</f>
        <v>10570395</v>
      </c>
      <c r="F18" s="24">
        <f t="shared" ref="F18:V18" si="11">F17-F19</f>
        <v>10399313</v>
      </c>
      <c r="G18" s="24">
        <f t="shared" si="11"/>
        <v>10888877</v>
      </c>
      <c r="H18" s="24">
        <f t="shared" si="11"/>
        <v>10415714</v>
      </c>
      <c r="I18" s="24">
        <f t="shared" si="11"/>
        <v>2884698</v>
      </c>
      <c r="J18" s="24">
        <f t="shared" si="11"/>
        <v>11787872</v>
      </c>
      <c r="K18" s="24">
        <f t="shared" si="11"/>
        <v>13599862</v>
      </c>
      <c r="L18" s="24">
        <f t="shared" si="11"/>
        <v>10554546</v>
      </c>
      <c r="M18" s="24">
        <f t="shared" si="11"/>
        <v>18453341</v>
      </c>
      <c r="N18" s="24">
        <f t="shared" si="11"/>
        <v>8467036</v>
      </c>
      <c r="O18" s="24">
        <f t="shared" si="11"/>
        <v>6830456</v>
      </c>
      <c r="P18" s="24">
        <f t="shared" si="11"/>
        <v>8749716</v>
      </c>
      <c r="Q18" s="24">
        <f t="shared" si="11"/>
        <v>3704625</v>
      </c>
      <c r="R18" s="24">
        <f t="shared" si="11"/>
        <v>7437708</v>
      </c>
      <c r="S18" s="24">
        <f t="shared" si="11"/>
        <v>3284204</v>
      </c>
      <c r="T18" s="24">
        <f t="shared" si="11"/>
        <v>5070644</v>
      </c>
      <c r="U18" s="24">
        <f t="shared" si="11"/>
        <v>993750</v>
      </c>
      <c r="V18" s="24">
        <f t="shared" si="11"/>
        <v>589796</v>
      </c>
      <c r="W18" s="17">
        <f t="shared" si="2"/>
        <v>144682553</v>
      </c>
    </row>
    <row r="19" spans="1:23" x14ac:dyDescent="0.15">
      <c r="A19" s="14" t="s">
        <v>59</v>
      </c>
      <c r="B19" s="22" t="s">
        <v>60</v>
      </c>
      <c r="C19" s="22" t="s">
        <v>30</v>
      </c>
      <c r="D19" s="23" t="s">
        <v>61</v>
      </c>
      <c r="E19" s="24">
        <v>167092</v>
      </c>
      <c r="F19" s="24">
        <v>338174</v>
      </c>
      <c r="G19" s="24">
        <v>169132</v>
      </c>
      <c r="H19" s="24">
        <v>161512</v>
      </c>
      <c r="I19" s="24"/>
      <c r="J19" s="24">
        <v>231703</v>
      </c>
      <c r="K19" s="24">
        <v>182584</v>
      </c>
      <c r="L19" s="24">
        <v>182941</v>
      </c>
      <c r="M19" s="24">
        <v>297196</v>
      </c>
      <c r="N19" s="24">
        <v>176124</v>
      </c>
      <c r="O19" s="24">
        <v>173484</v>
      </c>
      <c r="P19" s="24">
        <v>191484</v>
      </c>
      <c r="Q19" s="24">
        <v>20875</v>
      </c>
      <c r="R19" s="24">
        <v>162312</v>
      </c>
      <c r="S19" s="24">
        <v>143256</v>
      </c>
      <c r="T19" s="24">
        <v>145056</v>
      </c>
      <c r="U19" s="24">
        <v>49390</v>
      </c>
      <c r="V19" s="24"/>
      <c r="W19" s="17">
        <f t="shared" si="2"/>
        <v>2792315</v>
      </c>
    </row>
    <row r="20" spans="1:23" x14ac:dyDescent="0.15">
      <c r="A20" s="14" t="s">
        <v>62</v>
      </c>
      <c r="B20" s="15" t="s">
        <v>63</v>
      </c>
      <c r="C20" s="15"/>
      <c r="D20" s="23" t="s">
        <v>24</v>
      </c>
      <c r="E20" s="25">
        <f>E21</f>
        <v>1322016</v>
      </c>
      <c r="F20" s="25">
        <f t="shared" ref="F20:V20" si="12">F21</f>
        <v>1374048</v>
      </c>
      <c r="G20" s="25">
        <f t="shared" si="12"/>
        <v>1427224.8</v>
      </c>
      <c r="H20" s="25">
        <f t="shared" si="12"/>
        <v>1163160</v>
      </c>
      <c r="I20" s="25">
        <f t="shared" si="12"/>
        <v>349968</v>
      </c>
      <c r="J20" s="25">
        <f t="shared" si="12"/>
        <v>1442856</v>
      </c>
      <c r="K20" s="25">
        <f t="shared" si="12"/>
        <v>1642944</v>
      </c>
      <c r="L20" s="25">
        <f t="shared" si="12"/>
        <v>1235160</v>
      </c>
      <c r="M20" s="25">
        <f t="shared" si="12"/>
        <v>2085720</v>
      </c>
      <c r="N20" s="25">
        <f t="shared" si="12"/>
        <v>1017984</v>
      </c>
      <c r="O20" s="25">
        <f t="shared" si="12"/>
        <v>846456</v>
      </c>
      <c r="P20" s="25">
        <f t="shared" si="12"/>
        <v>981264</v>
      </c>
      <c r="Q20" s="25">
        <f t="shared" si="12"/>
        <v>417840</v>
      </c>
      <c r="R20" s="25">
        <f t="shared" si="12"/>
        <v>863760</v>
      </c>
      <c r="S20" s="25">
        <f t="shared" si="12"/>
        <v>381672</v>
      </c>
      <c r="T20" s="24">
        <f t="shared" si="12"/>
        <v>555576</v>
      </c>
      <c r="U20" s="24">
        <f t="shared" si="12"/>
        <v>116280</v>
      </c>
      <c r="V20" s="25">
        <f t="shared" si="12"/>
        <v>71304</v>
      </c>
      <c r="W20" s="17">
        <f t="shared" si="2"/>
        <v>17295232.800000001</v>
      </c>
    </row>
    <row r="21" spans="1:23" x14ac:dyDescent="0.15">
      <c r="A21" s="14" t="s">
        <v>64</v>
      </c>
      <c r="B21" s="15" t="s">
        <v>65</v>
      </c>
      <c r="C21" s="15" t="s">
        <v>66</v>
      </c>
      <c r="D21" s="23" t="s">
        <v>24</v>
      </c>
      <c r="E21" s="25">
        <f>E16*20</f>
        <v>1322016</v>
      </c>
      <c r="F21" s="25">
        <f t="shared" ref="F21:V21" si="13">F16*20</f>
        <v>1374048</v>
      </c>
      <c r="G21" s="25">
        <f t="shared" si="13"/>
        <v>1427224.8</v>
      </c>
      <c r="H21" s="25">
        <f t="shared" si="13"/>
        <v>1163160</v>
      </c>
      <c r="I21" s="25">
        <f t="shared" si="13"/>
        <v>349968</v>
      </c>
      <c r="J21" s="25">
        <f t="shared" si="13"/>
        <v>1442856</v>
      </c>
      <c r="K21" s="25">
        <f t="shared" si="13"/>
        <v>1642944</v>
      </c>
      <c r="L21" s="25">
        <f t="shared" si="13"/>
        <v>1235160</v>
      </c>
      <c r="M21" s="25">
        <f t="shared" si="13"/>
        <v>2085720</v>
      </c>
      <c r="N21" s="25">
        <f t="shared" si="13"/>
        <v>1017984</v>
      </c>
      <c r="O21" s="25">
        <f t="shared" si="13"/>
        <v>846456</v>
      </c>
      <c r="P21" s="25">
        <f t="shared" si="13"/>
        <v>981264</v>
      </c>
      <c r="Q21" s="25">
        <f t="shared" si="13"/>
        <v>417840</v>
      </c>
      <c r="R21" s="25">
        <f t="shared" si="13"/>
        <v>863760</v>
      </c>
      <c r="S21" s="25">
        <f t="shared" si="13"/>
        <v>381672</v>
      </c>
      <c r="T21" s="24">
        <f t="shared" si="13"/>
        <v>555576</v>
      </c>
      <c r="U21" s="24">
        <f t="shared" si="13"/>
        <v>116280</v>
      </c>
      <c r="V21" s="25">
        <f t="shared" si="13"/>
        <v>71304</v>
      </c>
      <c r="W21" s="17">
        <f t="shared" si="2"/>
        <v>17295232.800000001</v>
      </c>
    </row>
    <row r="22" spans="1:23" x14ac:dyDescent="0.15">
      <c r="A22" s="14" t="s">
        <v>67</v>
      </c>
      <c r="B22" s="15" t="s">
        <v>68</v>
      </c>
      <c r="C22" s="15"/>
      <c r="D22" s="23" t="s">
        <v>49</v>
      </c>
      <c r="E22" s="25">
        <f>E23+E24</f>
        <v>528806.40000000002</v>
      </c>
      <c r="F22" s="25">
        <f t="shared" ref="F22:V22" si="14">F23+F24</f>
        <v>549619.19999999995</v>
      </c>
      <c r="G22" s="25">
        <f t="shared" si="14"/>
        <v>570889.92000000004</v>
      </c>
      <c r="H22" s="25">
        <f t="shared" si="14"/>
        <v>465264</v>
      </c>
      <c r="I22" s="25">
        <f t="shared" si="14"/>
        <v>139987.20000000001</v>
      </c>
      <c r="J22" s="25">
        <f t="shared" si="14"/>
        <v>577142.4</v>
      </c>
      <c r="K22" s="25">
        <f t="shared" si="14"/>
        <v>657177.59999999998</v>
      </c>
      <c r="L22" s="25">
        <f t="shared" si="14"/>
        <v>494064</v>
      </c>
      <c r="M22" s="25">
        <f t="shared" si="14"/>
        <v>834288</v>
      </c>
      <c r="N22" s="25">
        <f t="shared" si="14"/>
        <v>407193.59999999998</v>
      </c>
      <c r="O22" s="25">
        <f t="shared" si="14"/>
        <v>338582.4</v>
      </c>
      <c r="P22" s="25">
        <f t="shared" si="14"/>
        <v>392505.59999999998</v>
      </c>
      <c r="Q22" s="25">
        <f t="shared" si="14"/>
        <v>167136</v>
      </c>
      <c r="R22" s="25">
        <f t="shared" si="14"/>
        <v>345504</v>
      </c>
      <c r="S22" s="25">
        <f t="shared" si="14"/>
        <v>152668.79999999999</v>
      </c>
      <c r="T22" s="24">
        <f t="shared" si="14"/>
        <v>222230.39999999999</v>
      </c>
      <c r="U22" s="24">
        <f t="shared" si="14"/>
        <v>46512</v>
      </c>
      <c r="V22" s="25">
        <f t="shared" si="14"/>
        <v>28521.599999999999</v>
      </c>
      <c r="W22" s="17">
        <f t="shared" si="2"/>
        <v>6918093.1200000001</v>
      </c>
    </row>
    <row r="23" spans="1:23" x14ac:dyDescent="0.15">
      <c r="A23" s="14" t="s">
        <v>69</v>
      </c>
      <c r="B23" s="15" t="s">
        <v>70</v>
      </c>
      <c r="C23" s="15" t="s">
        <v>71</v>
      </c>
      <c r="D23" s="23" t="s">
        <v>49</v>
      </c>
      <c r="E23" s="25">
        <f>E16*4</f>
        <v>264403.20000000001</v>
      </c>
      <c r="F23" s="25">
        <f t="shared" ref="F23:V23" si="15">F16*4</f>
        <v>274809.59999999998</v>
      </c>
      <c r="G23" s="25">
        <f t="shared" si="15"/>
        <v>285444.96000000002</v>
      </c>
      <c r="H23" s="25">
        <f t="shared" si="15"/>
        <v>232632</v>
      </c>
      <c r="I23" s="25">
        <f t="shared" si="15"/>
        <v>69993.600000000006</v>
      </c>
      <c r="J23" s="25">
        <f t="shared" si="15"/>
        <v>288571.2</v>
      </c>
      <c r="K23" s="25">
        <f t="shared" si="15"/>
        <v>328588.79999999999</v>
      </c>
      <c r="L23" s="25">
        <f t="shared" si="15"/>
        <v>247032</v>
      </c>
      <c r="M23" s="25">
        <f t="shared" si="15"/>
        <v>417144</v>
      </c>
      <c r="N23" s="25">
        <f t="shared" si="15"/>
        <v>203596.79999999999</v>
      </c>
      <c r="O23" s="25">
        <f t="shared" si="15"/>
        <v>169291.2</v>
      </c>
      <c r="P23" s="25">
        <f t="shared" si="15"/>
        <v>196252.79999999999</v>
      </c>
      <c r="Q23" s="25">
        <f t="shared" si="15"/>
        <v>83568</v>
      </c>
      <c r="R23" s="25">
        <f t="shared" si="15"/>
        <v>172752</v>
      </c>
      <c r="S23" s="25">
        <f t="shared" si="15"/>
        <v>76334.399999999994</v>
      </c>
      <c r="T23" s="24">
        <f t="shared" si="15"/>
        <v>111115.2</v>
      </c>
      <c r="U23" s="24">
        <f t="shared" si="15"/>
        <v>23256</v>
      </c>
      <c r="V23" s="25">
        <f t="shared" si="15"/>
        <v>14260.8</v>
      </c>
      <c r="W23" s="17">
        <f t="shared" si="2"/>
        <v>3459046.56</v>
      </c>
    </row>
    <row r="24" spans="1:23" x14ac:dyDescent="0.15">
      <c r="A24" s="14" t="s">
        <v>72</v>
      </c>
      <c r="B24" s="15" t="s">
        <v>73</v>
      </c>
      <c r="C24" s="15" t="s">
        <v>71</v>
      </c>
      <c r="D24" s="23" t="s">
        <v>49</v>
      </c>
      <c r="E24" s="25">
        <f>E16*4</f>
        <v>264403.20000000001</v>
      </c>
      <c r="F24" s="25">
        <f t="shared" ref="F24:V24" si="16">F16*4</f>
        <v>274809.59999999998</v>
      </c>
      <c r="G24" s="25">
        <f t="shared" si="16"/>
        <v>285444.96000000002</v>
      </c>
      <c r="H24" s="25">
        <f t="shared" si="16"/>
        <v>232632</v>
      </c>
      <c r="I24" s="25">
        <f t="shared" si="16"/>
        <v>69993.600000000006</v>
      </c>
      <c r="J24" s="25">
        <f t="shared" si="16"/>
        <v>288571.2</v>
      </c>
      <c r="K24" s="25">
        <f t="shared" si="16"/>
        <v>328588.79999999999</v>
      </c>
      <c r="L24" s="25">
        <f t="shared" si="16"/>
        <v>247032</v>
      </c>
      <c r="M24" s="25">
        <f t="shared" si="16"/>
        <v>417144</v>
      </c>
      <c r="N24" s="25">
        <f t="shared" si="16"/>
        <v>203596.79999999999</v>
      </c>
      <c r="O24" s="25">
        <f t="shared" si="16"/>
        <v>169291.2</v>
      </c>
      <c r="P24" s="25">
        <f t="shared" si="16"/>
        <v>196252.79999999999</v>
      </c>
      <c r="Q24" s="25">
        <f t="shared" si="16"/>
        <v>83568</v>
      </c>
      <c r="R24" s="25">
        <f t="shared" si="16"/>
        <v>172752</v>
      </c>
      <c r="S24" s="25">
        <f t="shared" si="16"/>
        <v>76334.399999999994</v>
      </c>
      <c r="T24" s="24">
        <f t="shared" si="16"/>
        <v>111115.2</v>
      </c>
      <c r="U24" s="24">
        <f t="shared" si="16"/>
        <v>23256</v>
      </c>
      <c r="V24" s="25">
        <f t="shared" si="16"/>
        <v>14260.8</v>
      </c>
      <c r="W24" s="17">
        <f t="shared" si="2"/>
        <v>3459046.56</v>
      </c>
    </row>
    <row r="25" spans="1:23" x14ac:dyDescent="0.15">
      <c r="A25" s="14" t="s">
        <v>74</v>
      </c>
      <c r="B25" s="15" t="s">
        <v>75</v>
      </c>
      <c r="C25" s="15"/>
      <c r="D25" s="16" t="s">
        <v>24</v>
      </c>
      <c r="E25" s="17">
        <f>E26</f>
        <v>2115225.6000000001</v>
      </c>
      <c r="F25" s="17">
        <f t="shared" ref="F25:V25" si="17">F26</f>
        <v>2198476.7999999998</v>
      </c>
      <c r="G25" s="17">
        <f t="shared" si="17"/>
        <v>2283559.6800000002</v>
      </c>
      <c r="H25" s="17">
        <f t="shared" si="17"/>
        <v>1861056</v>
      </c>
      <c r="I25" s="17">
        <f t="shared" si="17"/>
        <v>559948.80000000005</v>
      </c>
      <c r="J25" s="17">
        <f t="shared" si="17"/>
        <v>2308569.6</v>
      </c>
      <c r="K25" s="17">
        <f t="shared" si="17"/>
        <v>2628710.3999999999</v>
      </c>
      <c r="L25" s="17">
        <f t="shared" si="17"/>
        <v>1976256</v>
      </c>
      <c r="M25" s="17">
        <f t="shared" si="17"/>
        <v>3337152</v>
      </c>
      <c r="N25" s="17">
        <f t="shared" si="17"/>
        <v>1628774.3999999999</v>
      </c>
      <c r="O25" s="17">
        <f t="shared" si="17"/>
        <v>1354329.6</v>
      </c>
      <c r="P25" s="17">
        <f t="shared" si="17"/>
        <v>1570022.3999999999</v>
      </c>
      <c r="Q25" s="17">
        <f t="shared" si="17"/>
        <v>668544</v>
      </c>
      <c r="R25" s="17">
        <f t="shared" si="17"/>
        <v>1382016</v>
      </c>
      <c r="S25" s="17">
        <f t="shared" si="17"/>
        <v>610675.19999999995</v>
      </c>
      <c r="T25" s="18">
        <f t="shared" si="17"/>
        <v>888921.59999999998</v>
      </c>
      <c r="U25" s="18">
        <f t="shared" si="17"/>
        <v>186048</v>
      </c>
      <c r="V25" s="17">
        <f t="shared" si="17"/>
        <v>114086.39999999999</v>
      </c>
      <c r="W25" s="17">
        <f t="shared" si="2"/>
        <v>27672372.48</v>
      </c>
    </row>
    <row r="26" spans="1:23" s="21" customFormat="1" x14ac:dyDescent="0.15">
      <c r="A26" s="14" t="s">
        <v>76</v>
      </c>
      <c r="B26" s="19" t="s">
        <v>77</v>
      </c>
      <c r="C26" s="19" t="s">
        <v>78</v>
      </c>
      <c r="D26" s="20" t="s">
        <v>49</v>
      </c>
      <c r="E26" s="17">
        <f>E16*32</f>
        <v>2115225.6000000001</v>
      </c>
      <c r="F26" s="17">
        <f t="shared" ref="F26:V26" si="18">F16*32</f>
        <v>2198476.7999999998</v>
      </c>
      <c r="G26" s="17">
        <f t="shared" si="18"/>
        <v>2283559.6800000002</v>
      </c>
      <c r="H26" s="17">
        <f t="shared" si="18"/>
        <v>1861056</v>
      </c>
      <c r="I26" s="17">
        <f t="shared" si="18"/>
        <v>559948.80000000005</v>
      </c>
      <c r="J26" s="17">
        <f t="shared" si="18"/>
        <v>2308569.6</v>
      </c>
      <c r="K26" s="17">
        <f t="shared" si="18"/>
        <v>2628710.3999999999</v>
      </c>
      <c r="L26" s="17">
        <f t="shared" si="18"/>
        <v>1976256</v>
      </c>
      <c r="M26" s="17">
        <f t="shared" si="18"/>
        <v>3337152</v>
      </c>
      <c r="N26" s="17">
        <f t="shared" si="18"/>
        <v>1628774.3999999999</v>
      </c>
      <c r="O26" s="17">
        <f t="shared" si="18"/>
        <v>1354329.6</v>
      </c>
      <c r="P26" s="17">
        <f t="shared" si="18"/>
        <v>1570022.3999999999</v>
      </c>
      <c r="Q26" s="17">
        <f t="shared" si="18"/>
        <v>668544</v>
      </c>
      <c r="R26" s="17">
        <f t="shared" si="18"/>
        <v>1382016</v>
      </c>
      <c r="S26" s="17">
        <f t="shared" si="18"/>
        <v>610675.19999999995</v>
      </c>
      <c r="T26" s="18">
        <f t="shared" si="18"/>
        <v>888921.59999999998</v>
      </c>
      <c r="U26" s="18">
        <f t="shared" si="18"/>
        <v>186048</v>
      </c>
      <c r="V26" s="17">
        <f t="shared" si="18"/>
        <v>114086.39999999999</v>
      </c>
      <c r="W26" s="17">
        <f t="shared" si="2"/>
        <v>27672372.48</v>
      </c>
    </row>
    <row r="27" spans="1:23" x14ac:dyDescent="0.15">
      <c r="A27" s="14" t="s">
        <v>79</v>
      </c>
      <c r="B27" s="15" t="s">
        <v>80</v>
      </c>
      <c r="C27" s="15"/>
      <c r="D27" s="16" t="s">
        <v>24</v>
      </c>
      <c r="E27" s="17">
        <f>E28</f>
        <v>1057612.8</v>
      </c>
      <c r="F27" s="17">
        <f t="shared" ref="F27:V27" si="19">F28</f>
        <v>1099238.3999999999</v>
      </c>
      <c r="G27" s="17">
        <f t="shared" si="19"/>
        <v>1141779.8400000001</v>
      </c>
      <c r="H27" s="17">
        <f t="shared" si="19"/>
        <v>930528</v>
      </c>
      <c r="I27" s="17">
        <f t="shared" si="19"/>
        <v>279974.40000000002</v>
      </c>
      <c r="J27" s="17">
        <f t="shared" si="19"/>
        <v>1154284.8</v>
      </c>
      <c r="K27" s="17">
        <f t="shared" si="19"/>
        <v>1314355.2</v>
      </c>
      <c r="L27" s="17">
        <f t="shared" si="19"/>
        <v>988128</v>
      </c>
      <c r="M27" s="17">
        <f t="shared" si="19"/>
        <v>1668576</v>
      </c>
      <c r="N27" s="17">
        <f t="shared" si="19"/>
        <v>814387.19999999995</v>
      </c>
      <c r="O27" s="17">
        <f t="shared" si="19"/>
        <v>677164.8</v>
      </c>
      <c r="P27" s="17">
        <f t="shared" si="19"/>
        <v>785011.19999999995</v>
      </c>
      <c r="Q27" s="17">
        <f t="shared" si="19"/>
        <v>334272</v>
      </c>
      <c r="R27" s="17">
        <f t="shared" si="19"/>
        <v>691008</v>
      </c>
      <c r="S27" s="17">
        <f t="shared" si="19"/>
        <v>305337.59999999998</v>
      </c>
      <c r="T27" s="18">
        <f t="shared" si="19"/>
        <v>444460.79999999999</v>
      </c>
      <c r="U27" s="18">
        <f t="shared" si="19"/>
        <v>93024</v>
      </c>
      <c r="V27" s="17">
        <f t="shared" si="19"/>
        <v>57043.199999999997</v>
      </c>
      <c r="W27" s="17">
        <f t="shared" si="2"/>
        <v>13836186.24</v>
      </c>
    </row>
    <row r="28" spans="1:23" s="21" customFormat="1" x14ac:dyDescent="0.15">
      <c r="A28" s="14" t="s">
        <v>81</v>
      </c>
      <c r="B28" s="19" t="s">
        <v>82</v>
      </c>
      <c r="C28" s="19" t="s">
        <v>83</v>
      </c>
      <c r="D28" s="20" t="s">
        <v>49</v>
      </c>
      <c r="E28" s="17">
        <f>E16*16</f>
        <v>1057612.8</v>
      </c>
      <c r="F28" s="17">
        <f t="shared" ref="F28:V28" si="20">F16*16</f>
        <v>1099238.3999999999</v>
      </c>
      <c r="G28" s="17">
        <f t="shared" si="20"/>
        <v>1141779.8400000001</v>
      </c>
      <c r="H28" s="17">
        <f t="shared" si="20"/>
        <v>930528</v>
      </c>
      <c r="I28" s="17">
        <f t="shared" si="20"/>
        <v>279974.40000000002</v>
      </c>
      <c r="J28" s="17">
        <f t="shared" si="20"/>
        <v>1154284.8</v>
      </c>
      <c r="K28" s="17">
        <f t="shared" si="20"/>
        <v>1314355.2</v>
      </c>
      <c r="L28" s="17">
        <f t="shared" si="20"/>
        <v>988128</v>
      </c>
      <c r="M28" s="17">
        <f t="shared" si="20"/>
        <v>1668576</v>
      </c>
      <c r="N28" s="17">
        <f t="shared" si="20"/>
        <v>814387.19999999995</v>
      </c>
      <c r="O28" s="17">
        <f t="shared" si="20"/>
        <v>677164.8</v>
      </c>
      <c r="P28" s="17">
        <f t="shared" si="20"/>
        <v>785011.19999999995</v>
      </c>
      <c r="Q28" s="17">
        <f t="shared" si="20"/>
        <v>334272</v>
      </c>
      <c r="R28" s="17">
        <f t="shared" si="20"/>
        <v>691008</v>
      </c>
      <c r="S28" s="17">
        <f t="shared" si="20"/>
        <v>305337.59999999998</v>
      </c>
      <c r="T28" s="18">
        <f t="shared" si="20"/>
        <v>444460.79999999999</v>
      </c>
      <c r="U28" s="18">
        <f t="shared" si="20"/>
        <v>93024</v>
      </c>
      <c r="V28" s="17">
        <f t="shared" si="20"/>
        <v>57043.199999999997</v>
      </c>
      <c r="W28" s="17">
        <f t="shared" si="2"/>
        <v>13836186.24</v>
      </c>
    </row>
    <row r="29" spans="1:23" ht="22.5" x14ac:dyDescent="0.15">
      <c r="A29" s="14" t="s">
        <v>84</v>
      </c>
      <c r="B29" s="15" t="s">
        <v>85</v>
      </c>
      <c r="C29" s="22" t="s">
        <v>30</v>
      </c>
      <c r="D29" s="20" t="s">
        <v>86</v>
      </c>
      <c r="E29" s="17">
        <f>9600*E96</f>
        <v>643200</v>
      </c>
      <c r="F29" s="17">
        <f t="shared" ref="F29:V29" si="21">9600*F96</f>
        <v>643200</v>
      </c>
      <c r="G29" s="17">
        <f t="shared" si="21"/>
        <v>662400</v>
      </c>
      <c r="H29" s="17">
        <f t="shared" si="21"/>
        <v>633600</v>
      </c>
      <c r="I29" s="17">
        <f t="shared" si="21"/>
        <v>172800</v>
      </c>
      <c r="J29" s="17">
        <f t="shared" si="21"/>
        <v>720000</v>
      </c>
      <c r="K29" s="17">
        <f t="shared" si="21"/>
        <v>825600</v>
      </c>
      <c r="L29" s="17">
        <f t="shared" si="21"/>
        <v>643200</v>
      </c>
      <c r="M29" s="17">
        <f t="shared" si="21"/>
        <v>1123200</v>
      </c>
      <c r="N29" s="17">
        <f t="shared" si="21"/>
        <v>556800</v>
      </c>
      <c r="O29" s="17">
        <f t="shared" si="21"/>
        <v>451200</v>
      </c>
      <c r="P29" s="17">
        <f t="shared" si="21"/>
        <v>576000</v>
      </c>
      <c r="Q29" s="17">
        <f t="shared" si="21"/>
        <v>240000</v>
      </c>
      <c r="R29" s="17">
        <f t="shared" si="21"/>
        <v>489600</v>
      </c>
      <c r="S29" s="17">
        <f t="shared" si="21"/>
        <v>220800</v>
      </c>
      <c r="T29" s="18">
        <f t="shared" si="21"/>
        <v>336000</v>
      </c>
      <c r="U29" s="18">
        <f t="shared" si="21"/>
        <v>67200</v>
      </c>
      <c r="V29" s="17">
        <f t="shared" si="21"/>
        <v>38400</v>
      </c>
      <c r="W29" s="17">
        <f t="shared" si="2"/>
        <v>9043200</v>
      </c>
    </row>
    <row r="30" spans="1:23" x14ac:dyDescent="0.15">
      <c r="A30" s="14" t="s">
        <v>87</v>
      </c>
      <c r="B30" s="15" t="s">
        <v>88</v>
      </c>
      <c r="C30" s="15" t="s">
        <v>88</v>
      </c>
      <c r="D30" s="20" t="s">
        <v>49</v>
      </c>
      <c r="E30" s="25">
        <f>E16*14</f>
        <v>925411.20000000007</v>
      </c>
      <c r="F30" s="25">
        <f t="shared" ref="F30:V30" si="22">F16*14</f>
        <v>961833.59999999986</v>
      </c>
      <c r="G30" s="25">
        <f t="shared" si="22"/>
        <v>999057.3600000001</v>
      </c>
      <c r="H30" s="25">
        <f t="shared" si="22"/>
        <v>814212</v>
      </c>
      <c r="I30" s="25">
        <f t="shared" si="22"/>
        <v>244977.60000000003</v>
      </c>
      <c r="J30" s="25">
        <f t="shared" si="22"/>
        <v>1009999.2000000001</v>
      </c>
      <c r="K30" s="25">
        <f t="shared" si="22"/>
        <v>1150060.8</v>
      </c>
      <c r="L30" s="25">
        <f t="shared" si="22"/>
        <v>864612</v>
      </c>
      <c r="M30" s="25">
        <f t="shared" si="22"/>
        <v>1460004</v>
      </c>
      <c r="N30" s="25">
        <f t="shared" si="22"/>
        <v>712588.79999999993</v>
      </c>
      <c r="O30" s="25">
        <f t="shared" si="22"/>
        <v>592519.20000000007</v>
      </c>
      <c r="P30" s="25">
        <f t="shared" si="22"/>
        <v>686884.79999999993</v>
      </c>
      <c r="Q30" s="25">
        <f t="shared" si="22"/>
        <v>292488</v>
      </c>
      <c r="R30" s="25">
        <f t="shared" si="22"/>
        <v>604632</v>
      </c>
      <c r="S30" s="25">
        <f t="shared" si="22"/>
        <v>267170.39999999997</v>
      </c>
      <c r="T30" s="24">
        <f t="shared" si="22"/>
        <v>388903.2</v>
      </c>
      <c r="U30" s="24">
        <f t="shared" si="22"/>
        <v>81396</v>
      </c>
      <c r="V30" s="25">
        <f t="shared" si="22"/>
        <v>49912.799999999996</v>
      </c>
      <c r="W30" s="17">
        <f t="shared" si="2"/>
        <v>12106662.960000001</v>
      </c>
    </row>
    <row r="31" spans="1:23" x14ac:dyDescent="0.15">
      <c r="A31" s="14" t="s">
        <v>89</v>
      </c>
      <c r="B31" s="15" t="s">
        <v>90</v>
      </c>
      <c r="C31" s="15"/>
      <c r="D31" s="16" t="s">
        <v>24</v>
      </c>
      <c r="E31" s="17">
        <f>E32+E40+E42+E45+E47</f>
        <v>8400</v>
      </c>
      <c r="F31" s="17">
        <f t="shared" ref="F31:V31" si="23">F32+F40+F42+F45+F47</f>
        <v>12240</v>
      </c>
      <c r="G31" s="17">
        <f t="shared" si="23"/>
        <v>14760</v>
      </c>
      <c r="H31" s="17">
        <f t="shared" si="23"/>
        <v>10800</v>
      </c>
      <c r="I31" s="17">
        <f t="shared" si="23"/>
        <v>5040</v>
      </c>
      <c r="J31" s="17">
        <f t="shared" si="23"/>
        <v>7200</v>
      </c>
      <c r="K31" s="17">
        <f t="shared" si="23"/>
        <v>12360</v>
      </c>
      <c r="L31" s="17">
        <f t="shared" si="23"/>
        <v>47971.199999999997</v>
      </c>
      <c r="M31" s="17">
        <f t="shared" si="23"/>
        <v>15360</v>
      </c>
      <c r="N31" s="17">
        <f t="shared" si="23"/>
        <v>12840</v>
      </c>
      <c r="O31" s="17">
        <f t="shared" si="23"/>
        <v>9600</v>
      </c>
      <c r="P31" s="17">
        <f t="shared" si="23"/>
        <v>13200</v>
      </c>
      <c r="Q31" s="17">
        <f t="shared" si="23"/>
        <v>4320</v>
      </c>
      <c r="R31" s="17">
        <f t="shared" si="23"/>
        <v>9840</v>
      </c>
      <c r="S31" s="17">
        <f t="shared" si="23"/>
        <v>5040</v>
      </c>
      <c r="T31" s="18">
        <f t="shared" si="23"/>
        <v>8280</v>
      </c>
      <c r="U31" s="18">
        <f t="shared" si="23"/>
        <v>360</v>
      </c>
      <c r="V31" s="17">
        <f t="shared" si="23"/>
        <v>1200</v>
      </c>
      <c r="W31" s="17">
        <f t="shared" si="2"/>
        <v>198811.2</v>
      </c>
    </row>
    <row r="32" spans="1:23" x14ac:dyDescent="0.15">
      <c r="A32" s="14" t="s">
        <v>91</v>
      </c>
      <c r="B32" s="15" t="s">
        <v>92</v>
      </c>
      <c r="C32" s="15"/>
      <c r="D32" s="16" t="s">
        <v>24</v>
      </c>
      <c r="E32" s="17">
        <f>E33+E34+E35+E36+E37+E38+E39</f>
        <v>0</v>
      </c>
      <c r="F32" s="17">
        <f t="shared" ref="F32:V32" si="24">F33+F34+F35+F36+F37+F38+F39</f>
        <v>0</v>
      </c>
      <c r="G32" s="17">
        <f t="shared" si="24"/>
        <v>0</v>
      </c>
      <c r="H32" s="17">
        <f t="shared" si="24"/>
        <v>0</v>
      </c>
      <c r="I32" s="17">
        <f t="shared" si="24"/>
        <v>0</v>
      </c>
      <c r="J32" s="17">
        <f t="shared" si="24"/>
        <v>0</v>
      </c>
      <c r="K32" s="17">
        <f t="shared" si="24"/>
        <v>0</v>
      </c>
      <c r="L32" s="17">
        <f t="shared" si="24"/>
        <v>0</v>
      </c>
      <c r="M32" s="17">
        <f t="shared" si="24"/>
        <v>0</v>
      </c>
      <c r="N32" s="17">
        <f t="shared" si="24"/>
        <v>0</v>
      </c>
      <c r="O32" s="17">
        <f t="shared" si="24"/>
        <v>0</v>
      </c>
      <c r="P32" s="17">
        <f t="shared" si="24"/>
        <v>0</v>
      </c>
      <c r="Q32" s="17">
        <f t="shared" si="24"/>
        <v>0</v>
      </c>
      <c r="R32" s="17">
        <f t="shared" si="24"/>
        <v>0</v>
      </c>
      <c r="S32" s="17">
        <f t="shared" si="24"/>
        <v>0</v>
      </c>
      <c r="T32" s="18"/>
      <c r="U32" s="18"/>
      <c r="V32" s="17">
        <f t="shared" si="24"/>
        <v>0</v>
      </c>
      <c r="W32" s="17">
        <f t="shared" si="2"/>
        <v>0</v>
      </c>
    </row>
    <row r="33" spans="1:23" x14ac:dyDescent="0.15">
      <c r="A33" s="14" t="s">
        <v>93</v>
      </c>
      <c r="B33" s="15" t="s">
        <v>94</v>
      </c>
      <c r="C33" s="15" t="s">
        <v>95</v>
      </c>
      <c r="D33" s="23" t="s">
        <v>96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17">
        <f t="shared" si="2"/>
        <v>0</v>
      </c>
    </row>
    <row r="34" spans="1:23" x14ac:dyDescent="0.15">
      <c r="A34" s="14" t="s">
        <v>97</v>
      </c>
      <c r="B34" s="15" t="s">
        <v>98</v>
      </c>
      <c r="C34" s="15" t="s">
        <v>95</v>
      </c>
      <c r="D34" s="23" t="s">
        <v>96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17">
        <f t="shared" si="2"/>
        <v>0</v>
      </c>
    </row>
    <row r="35" spans="1:23" x14ac:dyDescent="0.15">
      <c r="A35" s="14" t="s">
        <v>99</v>
      </c>
      <c r="B35" s="15" t="s">
        <v>100</v>
      </c>
      <c r="C35" s="15" t="s">
        <v>95</v>
      </c>
      <c r="D35" s="23" t="s">
        <v>101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17">
        <f t="shared" si="2"/>
        <v>0</v>
      </c>
    </row>
    <row r="36" spans="1:23" x14ac:dyDescent="0.15">
      <c r="A36" s="14" t="s">
        <v>102</v>
      </c>
      <c r="B36" s="15" t="s">
        <v>103</v>
      </c>
      <c r="C36" s="15" t="s">
        <v>95</v>
      </c>
      <c r="D36" s="23" t="s">
        <v>96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17">
        <f t="shared" si="2"/>
        <v>0</v>
      </c>
    </row>
    <row r="37" spans="1:23" x14ac:dyDescent="0.15">
      <c r="A37" s="14" t="s">
        <v>104</v>
      </c>
      <c r="B37" s="15" t="s">
        <v>105</v>
      </c>
      <c r="C37" s="15" t="s">
        <v>95</v>
      </c>
      <c r="D37" s="23" t="s">
        <v>96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17">
        <f t="shared" si="2"/>
        <v>0</v>
      </c>
    </row>
    <row r="38" spans="1:23" x14ac:dyDescent="0.15">
      <c r="A38" s="14" t="s">
        <v>106</v>
      </c>
      <c r="B38" s="15" t="s">
        <v>107</v>
      </c>
      <c r="C38" s="15" t="s">
        <v>95</v>
      </c>
      <c r="D38" s="23" t="s">
        <v>96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17">
        <f t="shared" si="2"/>
        <v>0</v>
      </c>
    </row>
    <row r="39" spans="1:23" x14ac:dyDescent="0.15">
      <c r="A39" s="14" t="s">
        <v>108</v>
      </c>
      <c r="B39" s="15" t="s">
        <v>109</v>
      </c>
      <c r="C39" s="15" t="s">
        <v>95</v>
      </c>
      <c r="D39" s="23" t="s">
        <v>96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17">
        <f t="shared" si="2"/>
        <v>0</v>
      </c>
    </row>
    <row r="40" spans="1:23" x14ac:dyDescent="0.15">
      <c r="A40" s="14" t="s">
        <v>110</v>
      </c>
      <c r="B40" s="15" t="s">
        <v>111</v>
      </c>
      <c r="C40" s="15"/>
      <c r="D40" s="16" t="s">
        <v>24</v>
      </c>
      <c r="E40" s="17">
        <f>E41</f>
        <v>0</v>
      </c>
      <c r="F40" s="17">
        <f t="shared" ref="F40:V40" si="25">F41</f>
        <v>0</v>
      </c>
      <c r="G40" s="17">
        <f t="shared" si="25"/>
        <v>0</v>
      </c>
      <c r="H40" s="17">
        <f t="shared" si="25"/>
        <v>0</v>
      </c>
      <c r="I40" s="17">
        <f t="shared" si="25"/>
        <v>0</v>
      </c>
      <c r="J40" s="17">
        <f t="shared" si="25"/>
        <v>0</v>
      </c>
      <c r="K40" s="17">
        <f t="shared" si="25"/>
        <v>0</v>
      </c>
      <c r="L40" s="17">
        <f t="shared" si="25"/>
        <v>0</v>
      </c>
      <c r="M40" s="17">
        <f t="shared" si="25"/>
        <v>0</v>
      </c>
      <c r="N40" s="17">
        <f t="shared" si="25"/>
        <v>0</v>
      </c>
      <c r="O40" s="17">
        <f t="shared" si="25"/>
        <v>0</v>
      </c>
      <c r="P40" s="17">
        <f t="shared" si="25"/>
        <v>0</v>
      </c>
      <c r="Q40" s="17">
        <f t="shared" si="25"/>
        <v>0</v>
      </c>
      <c r="R40" s="17">
        <f t="shared" si="25"/>
        <v>0</v>
      </c>
      <c r="S40" s="17">
        <f t="shared" si="25"/>
        <v>0</v>
      </c>
      <c r="T40" s="18"/>
      <c r="U40" s="18"/>
      <c r="V40" s="17">
        <f t="shared" si="25"/>
        <v>0</v>
      </c>
      <c r="W40" s="17">
        <f t="shared" si="2"/>
        <v>0</v>
      </c>
    </row>
    <row r="41" spans="1:23" s="21" customFormat="1" x14ac:dyDescent="0.15">
      <c r="A41" s="14" t="s">
        <v>112</v>
      </c>
      <c r="B41" s="19" t="s">
        <v>113</v>
      </c>
      <c r="C41" s="19" t="s">
        <v>30</v>
      </c>
      <c r="D41" s="20" t="s">
        <v>114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17">
        <f t="shared" si="2"/>
        <v>0</v>
      </c>
    </row>
    <row r="42" spans="1:23" x14ac:dyDescent="0.15">
      <c r="A42" s="14" t="s">
        <v>115</v>
      </c>
      <c r="B42" s="15" t="s">
        <v>116</v>
      </c>
      <c r="C42" s="15"/>
      <c r="D42" s="16" t="s">
        <v>24</v>
      </c>
      <c r="E42" s="17">
        <f>E43+E44</f>
        <v>0</v>
      </c>
      <c r="F42" s="17">
        <f t="shared" ref="F42:V42" si="26">F43+F44</f>
        <v>0</v>
      </c>
      <c r="G42" s="17">
        <f t="shared" si="26"/>
        <v>0</v>
      </c>
      <c r="H42" s="17">
        <f t="shared" si="26"/>
        <v>0</v>
      </c>
      <c r="I42" s="17">
        <f t="shared" si="26"/>
        <v>0</v>
      </c>
      <c r="J42" s="17">
        <f t="shared" si="26"/>
        <v>0</v>
      </c>
      <c r="K42" s="17">
        <f t="shared" si="26"/>
        <v>0</v>
      </c>
      <c r="L42" s="17">
        <f t="shared" si="26"/>
        <v>0</v>
      </c>
      <c r="M42" s="17">
        <f t="shared" si="26"/>
        <v>0</v>
      </c>
      <c r="N42" s="17">
        <f t="shared" si="26"/>
        <v>0</v>
      </c>
      <c r="O42" s="17">
        <f t="shared" si="26"/>
        <v>0</v>
      </c>
      <c r="P42" s="17">
        <f t="shared" si="26"/>
        <v>0</v>
      </c>
      <c r="Q42" s="17">
        <f t="shared" si="26"/>
        <v>0</v>
      </c>
      <c r="R42" s="17">
        <f t="shared" si="26"/>
        <v>0</v>
      </c>
      <c r="S42" s="17">
        <f t="shared" si="26"/>
        <v>0</v>
      </c>
      <c r="T42" s="18"/>
      <c r="U42" s="18"/>
      <c r="V42" s="17">
        <f t="shared" si="26"/>
        <v>0</v>
      </c>
      <c r="W42" s="17">
        <f t="shared" si="2"/>
        <v>0</v>
      </c>
    </row>
    <row r="43" spans="1:23" s="21" customFormat="1" x14ac:dyDescent="0.15">
      <c r="A43" s="14" t="s">
        <v>117</v>
      </c>
      <c r="B43" s="19" t="s">
        <v>118</v>
      </c>
      <c r="C43" s="19" t="s">
        <v>30</v>
      </c>
      <c r="D43" s="20" t="s">
        <v>101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17">
        <f t="shared" si="2"/>
        <v>0</v>
      </c>
    </row>
    <row r="44" spans="1:23" s="21" customFormat="1" x14ac:dyDescent="0.15">
      <c r="A44" s="14" t="s">
        <v>119</v>
      </c>
      <c r="B44" s="19" t="s">
        <v>120</v>
      </c>
      <c r="C44" s="19" t="s">
        <v>30</v>
      </c>
      <c r="D44" s="20" t="s">
        <v>101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17">
        <f t="shared" si="2"/>
        <v>0</v>
      </c>
    </row>
    <row r="45" spans="1:23" x14ac:dyDescent="0.15">
      <c r="A45" s="14" t="s">
        <v>121</v>
      </c>
      <c r="B45" s="15" t="s">
        <v>122</v>
      </c>
      <c r="C45" s="15"/>
      <c r="D45" s="16" t="s">
        <v>24</v>
      </c>
      <c r="E45" s="17">
        <f>E46</f>
        <v>5400</v>
      </c>
      <c r="F45" s="17">
        <f t="shared" ref="F45:V45" si="27">F46</f>
        <v>5040</v>
      </c>
      <c r="G45" s="17">
        <f t="shared" si="27"/>
        <v>7560</v>
      </c>
      <c r="H45" s="17">
        <f t="shared" si="27"/>
        <v>5400</v>
      </c>
      <c r="I45" s="17">
        <f t="shared" si="27"/>
        <v>1440</v>
      </c>
      <c r="J45" s="17">
        <f t="shared" si="27"/>
        <v>1800</v>
      </c>
      <c r="K45" s="17">
        <f t="shared" si="27"/>
        <v>3960</v>
      </c>
      <c r="L45" s="17">
        <f t="shared" si="27"/>
        <v>2520</v>
      </c>
      <c r="M45" s="17">
        <f t="shared" si="27"/>
        <v>5760</v>
      </c>
      <c r="N45" s="17">
        <f t="shared" si="27"/>
        <v>6840</v>
      </c>
      <c r="O45" s="17">
        <f t="shared" si="27"/>
        <v>5400</v>
      </c>
      <c r="P45" s="17">
        <f t="shared" si="27"/>
        <v>5400</v>
      </c>
      <c r="Q45" s="17">
        <f t="shared" si="27"/>
        <v>2520</v>
      </c>
      <c r="R45" s="17">
        <f t="shared" si="27"/>
        <v>3240</v>
      </c>
      <c r="S45" s="17">
        <f t="shared" si="27"/>
        <v>3240</v>
      </c>
      <c r="T45" s="18">
        <f t="shared" si="27"/>
        <v>4680</v>
      </c>
      <c r="U45" s="18">
        <f t="shared" si="27"/>
        <v>360</v>
      </c>
      <c r="V45" s="17">
        <f t="shared" si="27"/>
        <v>0</v>
      </c>
      <c r="W45" s="17">
        <f t="shared" si="2"/>
        <v>70560</v>
      </c>
    </row>
    <row r="46" spans="1:23" x14ac:dyDescent="0.15">
      <c r="A46" s="14" t="s">
        <v>123</v>
      </c>
      <c r="B46" s="15" t="s">
        <v>124</v>
      </c>
      <c r="C46" s="15" t="s">
        <v>30</v>
      </c>
      <c r="D46" s="16" t="s">
        <v>31</v>
      </c>
      <c r="E46" s="18">
        <v>5400</v>
      </c>
      <c r="F46" s="18">
        <v>5040</v>
      </c>
      <c r="G46" s="18">
        <v>7560</v>
      </c>
      <c r="H46" s="18">
        <v>5400</v>
      </c>
      <c r="I46" s="18">
        <v>1440</v>
      </c>
      <c r="J46" s="18">
        <v>1800</v>
      </c>
      <c r="K46" s="18">
        <v>3960</v>
      </c>
      <c r="L46" s="18">
        <v>2520</v>
      </c>
      <c r="M46" s="18">
        <v>5760</v>
      </c>
      <c r="N46" s="18">
        <v>6840</v>
      </c>
      <c r="O46" s="18">
        <v>5400</v>
      </c>
      <c r="P46" s="18">
        <v>5400</v>
      </c>
      <c r="Q46" s="18">
        <v>2520</v>
      </c>
      <c r="R46" s="18">
        <v>3240</v>
      </c>
      <c r="S46" s="18">
        <v>3240</v>
      </c>
      <c r="T46" s="18">
        <v>4680</v>
      </c>
      <c r="U46" s="18">
        <v>360</v>
      </c>
      <c r="V46" s="18"/>
      <c r="W46" s="17">
        <f t="shared" si="2"/>
        <v>70560</v>
      </c>
    </row>
    <row r="47" spans="1:23" x14ac:dyDescent="0.15">
      <c r="A47" s="14" t="s">
        <v>125</v>
      </c>
      <c r="B47" s="15" t="s">
        <v>126</v>
      </c>
      <c r="C47" s="15"/>
      <c r="D47" s="16" t="s">
        <v>24</v>
      </c>
      <c r="E47" s="17">
        <f>SUM(E48:E51)</f>
        <v>3000</v>
      </c>
      <c r="F47" s="17">
        <f t="shared" ref="F47:V47" si="28">SUM(F48:F51)</f>
        <v>7200</v>
      </c>
      <c r="G47" s="17">
        <f t="shared" si="28"/>
        <v>7200</v>
      </c>
      <c r="H47" s="17">
        <f t="shared" si="28"/>
        <v>5400</v>
      </c>
      <c r="I47" s="17">
        <f t="shared" si="28"/>
        <v>3600</v>
      </c>
      <c r="J47" s="17">
        <f t="shared" si="28"/>
        <v>5400</v>
      </c>
      <c r="K47" s="17">
        <f t="shared" si="28"/>
        <v>8400</v>
      </c>
      <c r="L47" s="17">
        <f t="shared" si="28"/>
        <v>45451.199999999997</v>
      </c>
      <c r="M47" s="17">
        <f t="shared" si="28"/>
        <v>9600</v>
      </c>
      <c r="N47" s="17">
        <f t="shared" si="28"/>
        <v>6000</v>
      </c>
      <c r="O47" s="17">
        <f t="shared" si="28"/>
        <v>4200</v>
      </c>
      <c r="P47" s="17">
        <f t="shared" si="28"/>
        <v>7800</v>
      </c>
      <c r="Q47" s="17">
        <f t="shared" si="28"/>
        <v>1800</v>
      </c>
      <c r="R47" s="17">
        <f t="shared" si="28"/>
        <v>6600</v>
      </c>
      <c r="S47" s="17">
        <f t="shared" si="28"/>
        <v>1800</v>
      </c>
      <c r="T47" s="18">
        <f t="shared" si="28"/>
        <v>3600</v>
      </c>
      <c r="U47" s="18">
        <f t="shared" si="28"/>
        <v>0</v>
      </c>
      <c r="V47" s="17">
        <f t="shared" si="28"/>
        <v>1200</v>
      </c>
      <c r="W47" s="17">
        <f t="shared" si="2"/>
        <v>128251.2</v>
      </c>
    </row>
    <row r="48" spans="1:23" x14ac:dyDescent="0.15">
      <c r="A48" s="14" t="s">
        <v>127</v>
      </c>
      <c r="B48" s="15" t="s">
        <v>128</v>
      </c>
      <c r="C48" s="15" t="s">
        <v>30</v>
      </c>
      <c r="D48" s="16" t="s">
        <v>129</v>
      </c>
      <c r="E48" s="18">
        <v>3000</v>
      </c>
      <c r="F48" s="18">
        <v>7200</v>
      </c>
      <c r="G48" s="18">
        <v>7200</v>
      </c>
      <c r="H48" s="18">
        <v>5400</v>
      </c>
      <c r="I48" s="18">
        <v>3600</v>
      </c>
      <c r="J48" s="18">
        <v>5400</v>
      </c>
      <c r="K48" s="18">
        <v>8400</v>
      </c>
      <c r="L48" s="18">
        <v>6600</v>
      </c>
      <c r="M48" s="18">
        <v>9600</v>
      </c>
      <c r="N48" s="18">
        <v>6000</v>
      </c>
      <c r="O48" s="18">
        <v>4200</v>
      </c>
      <c r="P48" s="18">
        <v>7800</v>
      </c>
      <c r="Q48" s="18">
        <v>1800</v>
      </c>
      <c r="R48" s="18">
        <v>6600</v>
      </c>
      <c r="S48" s="18">
        <v>1800</v>
      </c>
      <c r="T48" s="18">
        <v>3600</v>
      </c>
      <c r="U48" s="18"/>
      <c r="V48" s="18">
        <v>1200</v>
      </c>
      <c r="W48" s="17">
        <f t="shared" si="2"/>
        <v>89400</v>
      </c>
    </row>
    <row r="49" spans="1:23" s="21" customFormat="1" x14ac:dyDescent="0.15">
      <c r="A49" s="14" t="s">
        <v>130</v>
      </c>
      <c r="B49" s="19" t="s">
        <v>131</v>
      </c>
      <c r="C49" s="19" t="s">
        <v>30</v>
      </c>
      <c r="D49" s="20" t="s">
        <v>132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17">
        <f t="shared" si="2"/>
        <v>0</v>
      </c>
    </row>
    <row r="50" spans="1:23" s="21" customFormat="1" x14ac:dyDescent="0.15">
      <c r="A50" s="14" t="s">
        <v>133</v>
      </c>
      <c r="B50" s="19" t="s">
        <v>134</v>
      </c>
      <c r="C50" s="19" t="s">
        <v>30</v>
      </c>
      <c r="D50" s="20" t="s">
        <v>132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17">
        <f t="shared" si="2"/>
        <v>0</v>
      </c>
    </row>
    <row r="51" spans="1:23" ht="33.75" x14ac:dyDescent="0.15">
      <c r="A51" s="14" t="s">
        <v>135</v>
      </c>
      <c r="B51" s="15" t="s">
        <v>136</v>
      </c>
      <c r="C51" s="15" t="s">
        <v>30</v>
      </c>
      <c r="D51" s="23" t="s">
        <v>137</v>
      </c>
      <c r="E51" s="24"/>
      <c r="F51" s="24"/>
      <c r="G51" s="24"/>
      <c r="H51" s="24"/>
      <c r="I51" s="24"/>
      <c r="J51" s="24"/>
      <c r="K51" s="24"/>
      <c r="L51" s="24">
        <v>38851.199999999997</v>
      </c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17">
        <f t="shared" si="2"/>
        <v>38851.199999999997</v>
      </c>
    </row>
    <row r="52" spans="1:23" x14ac:dyDescent="0.15">
      <c r="A52" s="14" t="s">
        <v>138</v>
      </c>
      <c r="B52" s="15" t="s">
        <v>139</v>
      </c>
      <c r="C52" s="15"/>
      <c r="D52" s="16" t="s">
        <v>24</v>
      </c>
      <c r="E52" s="17">
        <f>E53+E71+E73+E75+E77+E79+E81+E83+E85+E93</f>
        <v>2850683.6500000004</v>
      </c>
      <c r="F52" s="17">
        <f t="shared" ref="F52:V52" si="29">F53+F71+F73+F75+F77+F79+F81+F83+F85+F93</f>
        <v>2867201.8000000003</v>
      </c>
      <c r="G52" s="17">
        <f t="shared" si="29"/>
        <v>2636507.96</v>
      </c>
      <c r="H52" s="17">
        <f t="shared" si="29"/>
        <v>3243435.2</v>
      </c>
      <c r="I52" s="17">
        <f t="shared" si="29"/>
        <v>2111457.6500000004</v>
      </c>
      <c r="J52" s="17">
        <f t="shared" si="29"/>
        <v>4566123.3499999996</v>
      </c>
      <c r="K52" s="17">
        <f t="shared" si="29"/>
        <v>2867368</v>
      </c>
      <c r="L52" s="17">
        <f t="shared" si="29"/>
        <v>3065513.25</v>
      </c>
      <c r="M52" s="17">
        <f t="shared" si="29"/>
        <v>5700279.7999999998</v>
      </c>
      <c r="N52" s="17">
        <f t="shared" si="29"/>
        <v>2802948.3</v>
      </c>
      <c r="O52" s="17">
        <f t="shared" si="29"/>
        <v>1975352.55</v>
      </c>
      <c r="P52" s="17">
        <f t="shared" si="29"/>
        <v>3182002.08</v>
      </c>
      <c r="Q52" s="17">
        <f t="shared" si="29"/>
        <v>1138683.2999999998</v>
      </c>
      <c r="R52" s="17">
        <f t="shared" si="29"/>
        <v>2436572.02</v>
      </c>
      <c r="S52" s="17">
        <f t="shared" si="29"/>
        <v>1125829.8499999999</v>
      </c>
      <c r="T52" s="18">
        <f t="shared" si="29"/>
        <v>1820863.9</v>
      </c>
      <c r="U52" s="18">
        <f t="shared" si="29"/>
        <v>986101.2</v>
      </c>
      <c r="V52" s="17">
        <f t="shared" si="29"/>
        <v>216740.8</v>
      </c>
      <c r="W52" s="17">
        <f t="shared" si="2"/>
        <v>45593664.659999996</v>
      </c>
    </row>
    <row r="53" spans="1:23" x14ac:dyDescent="0.15">
      <c r="A53" s="14" t="s">
        <v>140</v>
      </c>
      <c r="B53" s="15" t="s">
        <v>141</v>
      </c>
      <c r="C53" s="15"/>
      <c r="D53" s="16" t="s">
        <v>142</v>
      </c>
      <c r="E53" s="17">
        <f>SUM(E54:E70)</f>
        <v>1714950</v>
      </c>
      <c r="F53" s="17">
        <f t="shared" ref="F53:V53" si="30">SUM(F54:F70)</f>
        <v>1856480</v>
      </c>
      <c r="G53" s="17">
        <f t="shared" si="30"/>
        <v>1700830</v>
      </c>
      <c r="H53" s="17">
        <f t="shared" si="30"/>
        <v>2337550</v>
      </c>
      <c r="I53" s="17">
        <f t="shared" si="30"/>
        <v>1614000</v>
      </c>
      <c r="J53" s="17">
        <f t="shared" si="30"/>
        <v>3239580</v>
      </c>
      <c r="K53" s="17">
        <f t="shared" si="30"/>
        <v>1614000</v>
      </c>
      <c r="L53" s="17">
        <f t="shared" si="30"/>
        <v>2185100</v>
      </c>
      <c r="M53" s="17">
        <f t="shared" si="30"/>
        <v>4167630</v>
      </c>
      <c r="N53" s="17">
        <f t="shared" si="30"/>
        <v>2000820</v>
      </c>
      <c r="O53" s="17">
        <f t="shared" si="30"/>
        <v>1415120</v>
      </c>
      <c r="P53" s="17">
        <f t="shared" si="30"/>
        <v>2425920</v>
      </c>
      <c r="Q53" s="17">
        <f t="shared" si="30"/>
        <v>798000</v>
      </c>
      <c r="R53" s="17">
        <f t="shared" si="30"/>
        <v>1779540</v>
      </c>
      <c r="S53" s="17">
        <f t="shared" si="30"/>
        <v>803820</v>
      </c>
      <c r="T53" s="18">
        <f t="shared" si="30"/>
        <v>1347460</v>
      </c>
      <c r="U53" s="18">
        <f t="shared" si="30"/>
        <v>798000</v>
      </c>
      <c r="V53" s="17">
        <f t="shared" si="30"/>
        <v>128000</v>
      </c>
      <c r="W53" s="17">
        <f t="shared" si="2"/>
        <v>31926800</v>
      </c>
    </row>
    <row r="54" spans="1:23" x14ac:dyDescent="0.15">
      <c r="A54" s="14" t="s">
        <v>143</v>
      </c>
      <c r="B54" s="15" t="s">
        <v>144</v>
      </c>
      <c r="C54" s="15" t="s">
        <v>30</v>
      </c>
      <c r="D54" s="27"/>
      <c r="E54" s="18">
        <v>1635145.5</v>
      </c>
      <c r="F54" s="18">
        <v>1763656</v>
      </c>
      <c r="G54" s="18">
        <v>1615788.5</v>
      </c>
      <c r="H54" s="18">
        <v>2220672.5</v>
      </c>
      <c r="I54" s="18">
        <v>1597322</v>
      </c>
      <c r="J54" s="18">
        <v>3133418.5</v>
      </c>
      <c r="K54" s="18">
        <v>1540159.5</v>
      </c>
      <c r="L54" s="18">
        <v>2075845</v>
      </c>
      <c r="M54" s="18">
        <v>3959248.5</v>
      </c>
      <c r="N54" s="18">
        <v>1908094</v>
      </c>
      <c r="O54" s="18">
        <v>1344364</v>
      </c>
      <c r="P54" s="18">
        <v>2305555</v>
      </c>
      <c r="Q54" s="18">
        <v>758632</v>
      </c>
      <c r="R54" s="18">
        <v>1695617</v>
      </c>
      <c r="S54" s="18">
        <v>764161</v>
      </c>
      <c r="T54" s="18">
        <v>1299904</v>
      </c>
      <c r="U54" s="18">
        <v>784833</v>
      </c>
      <c r="V54" s="18">
        <v>121600</v>
      </c>
      <c r="W54" s="17">
        <f t="shared" si="2"/>
        <v>30524016</v>
      </c>
    </row>
    <row r="55" spans="1:23" x14ac:dyDescent="0.15">
      <c r="A55" s="14" t="s">
        <v>145</v>
      </c>
      <c r="B55" s="15" t="s">
        <v>146</v>
      </c>
      <c r="C55" s="15" t="s">
        <v>30</v>
      </c>
      <c r="D55" s="2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7">
        <f t="shared" si="2"/>
        <v>0</v>
      </c>
    </row>
    <row r="56" spans="1:23" x14ac:dyDescent="0.15">
      <c r="A56" s="14" t="s">
        <v>147</v>
      </c>
      <c r="B56" s="15" t="s">
        <v>148</v>
      </c>
      <c r="C56" s="15" t="s">
        <v>30</v>
      </c>
      <c r="D56" s="2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7">
        <f t="shared" si="2"/>
        <v>0</v>
      </c>
    </row>
    <row r="57" spans="1:23" x14ac:dyDescent="0.15">
      <c r="A57" s="14" t="s">
        <v>149</v>
      </c>
      <c r="B57" s="15" t="s">
        <v>150</v>
      </c>
      <c r="C57" s="15" t="s">
        <v>30</v>
      </c>
      <c r="D57" s="2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7">
        <f t="shared" si="2"/>
        <v>0</v>
      </c>
    </row>
    <row r="58" spans="1:23" x14ac:dyDescent="0.15">
      <c r="A58" s="14" t="s">
        <v>151</v>
      </c>
      <c r="B58" s="15" t="s">
        <v>152</v>
      </c>
      <c r="C58" s="15" t="s">
        <v>30</v>
      </c>
      <c r="D58" s="2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7">
        <f t="shared" si="2"/>
        <v>0</v>
      </c>
    </row>
    <row r="59" spans="1:23" x14ac:dyDescent="0.15">
      <c r="A59" s="14" t="s">
        <v>153</v>
      </c>
      <c r="B59" s="15" t="s">
        <v>154</v>
      </c>
      <c r="C59" s="15" t="s">
        <v>30</v>
      </c>
      <c r="D59" s="2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7">
        <f t="shared" si="2"/>
        <v>0</v>
      </c>
    </row>
    <row r="60" spans="1:23" x14ac:dyDescent="0.15">
      <c r="A60" s="14" t="s">
        <v>155</v>
      </c>
      <c r="B60" s="15" t="s">
        <v>156</v>
      </c>
      <c r="C60" s="15" t="s">
        <v>30</v>
      </c>
      <c r="D60" s="2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7">
        <f t="shared" si="2"/>
        <v>0</v>
      </c>
    </row>
    <row r="61" spans="1:23" x14ac:dyDescent="0.15">
      <c r="A61" s="14" t="s">
        <v>157</v>
      </c>
      <c r="B61" s="15" t="s">
        <v>158</v>
      </c>
      <c r="C61" s="15" t="s">
        <v>30</v>
      </c>
      <c r="D61" s="2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7">
        <f t="shared" si="2"/>
        <v>0</v>
      </c>
    </row>
    <row r="62" spans="1:23" x14ac:dyDescent="0.15">
      <c r="A62" s="14" t="s">
        <v>159</v>
      </c>
      <c r="B62" s="15" t="s">
        <v>160</v>
      </c>
      <c r="C62" s="15" t="s">
        <v>30</v>
      </c>
      <c r="D62" s="2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7">
        <f t="shared" si="2"/>
        <v>0</v>
      </c>
    </row>
    <row r="63" spans="1:23" x14ac:dyDescent="0.15">
      <c r="A63" s="14" t="s">
        <v>161</v>
      </c>
      <c r="B63" s="15" t="s">
        <v>162</v>
      </c>
      <c r="C63" s="15" t="s">
        <v>163</v>
      </c>
      <c r="D63" s="27" t="s">
        <v>164</v>
      </c>
      <c r="E63" s="18">
        <v>79804.5</v>
      </c>
      <c r="F63" s="18">
        <v>92824</v>
      </c>
      <c r="G63" s="18">
        <v>85041.5</v>
      </c>
      <c r="H63" s="18">
        <v>116877.5</v>
      </c>
      <c r="I63" s="18">
        <v>16678</v>
      </c>
      <c r="J63" s="18">
        <v>106161.5</v>
      </c>
      <c r="K63" s="18">
        <v>73840.5</v>
      </c>
      <c r="L63" s="18">
        <v>109255</v>
      </c>
      <c r="M63" s="18">
        <v>208381.5</v>
      </c>
      <c r="N63" s="18">
        <v>92726</v>
      </c>
      <c r="O63" s="18">
        <v>70756</v>
      </c>
      <c r="P63" s="18">
        <v>120365</v>
      </c>
      <c r="Q63" s="18">
        <v>39368</v>
      </c>
      <c r="R63" s="18">
        <v>83923</v>
      </c>
      <c r="S63" s="18">
        <v>39659</v>
      </c>
      <c r="T63" s="18">
        <v>47556</v>
      </c>
      <c r="U63" s="18">
        <v>13167</v>
      </c>
      <c r="V63" s="18">
        <v>6400</v>
      </c>
      <c r="W63" s="17">
        <f t="shared" si="2"/>
        <v>1402784</v>
      </c>
    </row>
    <row r="64" spans="1:23" x14ac:dyDescent="0.15">
      <c r="A64" s="14" t="s">
        <v>165</v>
      </c>
      <c r="B64" s="15" t="s">
        <v>166</v>
      </c>
      <c r="C64" s="15" t="s">
        <v>30</v>
      </c>
      <c r="D64" s="2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7">
        <f t="shared" si="2"/>
        <v>0</v>
      </c>
    </row>
    <row r="65" spans="1:23" x14ac:dyDescent="0.15">
      <c r="A65" s="14" t="s">
        <v>167</v>
      </c>
      <c r="B65" s="15" t="s">
        <v>168</v>
      </c>
      <c r="C65" s="15" t="s">
        <v>30</v>
      </c>
      <c r="D65" s="2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7">
        <f t="shared" si="2"/>
        <v>0</v>
      </c>
    </row>
    <row r="66" spans="1:23" x14ac:dyDescent="0.15">
      <c r="A66" s="14" t="s">
        <v>169</v>
      </c>
      <c r="B66" s="15" t="s">
        <v>170</v>
      </c>
      <c r="C66" s="15" t="s">
        <v>30</v>
      </c>
      <c r="D66" s="2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7">
        <f t="shared" si="2"/>
        <v>0</v>
      </c>
    </row>
    <row r="67" spans="1:23" x14ac:dyDescent="0.15">
      <c r="A67" s="14" t="s">
        <v>171</v>
      </c>
      <c r="B67" s="15" t="s">
        <v>172</v>
      </c>
      <c r="C67" s="15" t="s">
        <v>30</v>
      </c>
      <c r="D67" s="27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7">
        <f t="shared" si="2"/>
        <v>0</v>
      </c>
    </row>
    <row r="68" spans="1:23" x14ac:dyDescent="0.15">
      <c r="A68" s="14" t="s">
        <v>173</v>
      </c>
      <c r="B68" s="15" t="s">
        <v>174</v>
      </c>
      <c r="C68" s="15" t="s">
        <v>30</v>
      </c>
      <c r="D68" s="27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7">
        <f t="shared" ref="W68:W109" si="31">SUM(E68:V68)</f>
        <v>0</v>
      </c>
    </row>
    <row r="69" spans="1:23" x14ac:dyDescent="0.15">
      <c r="A69" s="14" t="s">
        <v>175</v>
      </c>
      <c r="B69" s="15" t="s">
        <v>176</v>
      </c>
      <c r="C69" s="15" t="s">
        <v>30</v>
      </c>
      <c r="D69" s="27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7">
        <f t="shared" si="31"/>
        <v>0</v>
      </c>
    </row>
    <row r="70" spans="1:23" x14ac:dyDescent="0.15">
      <c r="A70" s="14" t="s">
        <v>177</v>
      </c>
      <c r="B70" s="15" t="s">
        <v>178</v>
      </c>
      <c r="C70" s="15" t="s">
        <v>30</v>
      </c>
      <c r="D70" s="27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7">
        <f t="shared" si="31"/>
        <v>0</v>
      </c>
    </row>
    <row r="71" spans="1:23" x14ac:dyDescent="0.15">
      <c r="A71" s="14" t="s">
        <v>179</v>
      </c>
      <c r="B71" s="15" t="s">
        <v>180</v>
      </c>
      <c r="C71" s="15"/>
      <c r="D71" s="16"/>
      <c r="E71" s="17">
        <f>E72</f>
        <v>26800</v>
      </c>
      <c r="F71" s="17">
        <f t="shared" ref="F71:V71" si="32">F72</f>
        <v>26800</v>
      </c>
      <c r="G71" s="17">
        <f t="shared" si="32"/>
        <v>27600</v>
      </c>
      <c r="H71" s="17">
        <f t="shared" si="32"/>
        <v>26400</v>
      </c>
      <c r="I71" s="17">
        <f t="shared" si="32"/>
        <v>7200</v>
      </c>
      <c r="J71" s="17">
        <f t="shared" si="32"/>
        <v>30000</v>
      </c>
      <c r="K71" s="17">
        <f t="shared" si="32"/>
        <v>34400</v>
      </c>
      <c r="L71" s="17">
        <f t="shared" si="32"/>
        <v>26800</v>
      </c>
      <c r="M71" s="17">
        <f t="shared" si="32"/>
        <v>46800</v>
      </c>
      <c r="N71" s="17">
        <f t="shared" si="32"/>
        <v>23200</v>
      </c>
      <c r="O71" s="17">
        <f t="shared" si="32"/>
        <v>18800</v>
      </c>
      <c r="P71" s="17">
        <f t="shared" si="32"/>
        <v>24000</v>
      </c>
      <c r="Q71" s="17">
        <f t="shared" si="32"/>
        <v>10000</v>
      </c>
      <c r="R71" s="17">
        <f t="shared" si="32"/>
        <v>20400</v>
      </c>
      <c r="S71" s="17">
        <f t="shared" si="32"/>
        <v>9200</v>
      </c>
      <c r="T71" s="18">
        <f t="shared" si="32"/>
        <v>14000</v>
      </c>
      <c r="U71" s="18">
        <f t="shared" si="32"/>
        <v>2800</v>
      </c>
      <c r="V71" s="17">
        <f t="shared" si="32"/>
        <v>1600</v>
      </c>
      <c r="W71" s="17">
        <f t="shared" si="31"/>
        <v>376800</v>
      </c>
    </row>
    <row r="72" spans="1:23" s="21" customFormat="1" ht="22.5" x14ac:dyDescent="0.15">
      <c r="A72" s="14" t="s">
        <v>181</v>
      </c>
      <c r="B72" s="19" t="s">
        <v>182</v>
      </c>
      <c r="C72" s="19" t="s">
        <v>30</v>
      </c>
      <c r="D72" s="28" t="s">
        <v>183</v>
      </c>
      <c r="E72" s="17">
        <f>E96*400</f>
        <v>26800</v>
      </c>
      <c r="F72" s="17">
        <f t="shared" ref="F72:V72" si="33">F96*400</f>
        <v>26800</v>
      </c>
      <c r="G72" s="17">
        <f t="shared" si="33"/>
        <v>27600</v>
      </c>
      <c r="H72" s="17">
        <f t="shared" si="33"/>
        <v>26400</v>
      </c>
      <c r="I72" s="17">
        <f t="shared" si="33"/>
        <v>7200</v>
      </c>
      <c r="J72" s="17">
        <f t="shared" si="33"/>
        <v>30000</v>
      </c>
      <c r="K72" s="17">
        <f t="shared" si="33"/>
        <v>34400</v>
      </c>
      <c r="L72" s="17">
        <f t="shared" si="33"/>
        <v>26800</v>
      </c>
      <c r="M72" s="17">
        <f t="shared" si="33"/>
        <v>46800</v>
      </c>
      <c r="N72" s="17">
        <f t="shared" si="33"/>
        <v>23200</v>
      </c>
      <c r="O72" s="17">
        <f t="shared" si="33"/>
        <v>18800</v>
      </c>
      <c r="P72" s="17">
        <f t="shared" si="33"/>
        <v>24000</v>
      </c>
      <c r="Q72" s="17">
        <f t="shared" si="33"/>
        <v>10000</v>
      </c>
      <c r="R72" s="17">
        <f t="shared" si="33"/>
        <v>20400</v>
      </c>
      <c r="S72" s="17">
        <f t="shared" si="33"/>
        <v>9200</v>
      </c>
      <c r="T72" s="18">
        <f t="shared" si="33"/>
        <v>14000</v>
      </c>
      <c r="U72" s="18">
        <f t="shared" si="33"/>
        <v>2800</v>
      </c>
      <c r="V72" s="17">
        <f t="shared" si="33"/>
        <v>1600</v>
      </c>
      <c r="W72" s="17">
        <f t="shared" si="31"/>
        <v>376800</v>
      </c>
    </row>
    <row r="73" spans="1:23" x14ac:dyDescent="0.15">
      <c r="A73" s="14" t="s">
        <v>184</v>
      </c>
      <c r="B73" s="15" t="s">
        <v>185</v>
      </c>
      <c r="C73" s="15"/>
      <c r="D73" s="16" t="s">
        <v>24</v>
      </c>
      <c r="E73" s="17">
        <f>E74</f>
        <v>118770.45</v>
      </c>
      <c r="F73" s="17">
        <f t="shared" ref="F73:V73" si="34">F74</f>
        <v>184792.19999999998</v>
      </c>
      <c r="G73" s="17">
        <f t="shared" si="34"/>
        <v>77265</v>
      </c>
      <c r="H73" s="17">
        <f t="shared" si="34"/>
        <v>259299.59999999998</v>
      </c>
      <c r="I73" s="17">
        <f t="shared" si="34"/>
        <v>256806.45</v>
      </c>
      <c r="J73" s="17">
        <f t="shared" si="34"/>
        <v>191508.15</v>
      </c>
      <c r="K73" s="17">
        <f t="shared" si="34"/>
        <v>164731.20000000001</v>
      </c>
      <c r="L73" s="17">
        <f t="shared" si="34"/>
        <v>98189.25</v>
      </c>
      <c r="M73" s="17">
        <f t="shared" si="34"/>
        <v>310345.80000000005</v>
      </c>
      <c r="N73" s="17">
        <f t="shared" si="34"/>
        <v>141067.5</v>
      </c>
      <c r="O73" s="17">
        <f t="shared" si="34"/>
        <v>69733.350000000006</v>
      </c>
      <c r="P73" s="17">
        <f t="shared" si="34"/>
        <v>173365.2</v>
      </c>
      <c r="Q73" s="17">
        <f t="shared" si="34"/>
        <v>88565.7</v>
      </c>
      <c r="R73" s="17">
        <f t="shared" si="34"/>
        <v>153908.1</v>
      </c>
      <c r="S73" s="17">
        <f t="shared" si="34"/>
        <v>88875.45</v>
      </c>
      <c r="T73" s="18">
        <f t="shared" si="34"/>
        <v>119667.9</v>
      </c>
      <c r="U73" s="18">
        <f t="shared" si="34"/>
        <v>84090</v>
      </c>
      <c r="V73" s="17">
        <f t="shared" si="34"/>
        <v>0</v>
      </c>
      <c r="W73" s="17">
        <f t="shared" si="31"/>
        <v>2580981.3000000003</v>
      </c>
    </row>
    <row r="74" spans="1:23" s="21" customFormat="1" x14ac:dyDescent="0.15">
      <c r="A74" s="14" t="s">
        <v>186</v>
      </c>
      <c r="B74" s="19" t="s">
        <v>187</v>
      </c>
      <c r="C74" s="19" t="s">
        <v>30</v>
      </c>
      <c r="D74" s="28" t="s">
        <v>188</v>
      </c>
      <c r="E74" s="17">
        <f>E108*15</f>
        <v>118770.45</v>
      </c>
      <c r="F74" s="17">
        <f t="shared" ref="F74:V74" si="35">F108*15</f>
        <v>184792.19999999998</v>
      </c>
      <c r="G74" s="17">
        <f t="shared" si="35"/>
        <v>77265</v>
      </c>
      <c r="H74" s="17">
        <f t="shared" si="35"/>
        <v>259299.59999999998</v>
      </c>
      <c r="I74" s="17">
        <f t="shared" si="35"/>
        <v>256806.45</v>
      </c>
      <c r="J74" s="17">
        <f t="shared" si="35"/>
        <v>191508.15</v>
      </c>
      <c r="K74" s="17">
        <f t="shared" si="35"/>
        <v>164731.20000000001</v>
      </c>
      <c r="L74" s="17">
        <f t="shared" si="35"/>
        <v>98189.25</v>
      </c>
      <c r="M74" s="17">
        <f t="shared" si="35"/>
        <v>310345.80000000005</v>
      </c>
      <c r="N74" s="17">
        <f t="shared" si="35"/>
        <v>141067.5</v>
      </c>
      <c r="O74" s="17">
        <f t="shared" si="35"/>
        <v>69733.350000000006</v>
      </c>
      <c r="P74" s="17">
        <f t="shared" si="35"/>
        <v>173365.2</v>
      </c>
      <c r="Q74" s="17">
        <f t="shared" si="35"/>
        <v>88565.7</v>
      </c>
      <c r="R74" s="17">
        <f t="shared" si="35"/>
        <v>153908.1</v>
      </c>
      <c r="S74" s="17">
        <f t="shared" si="35"/>
        <v>88875.45</v>
      </c>
      <c r="T74" s="18">
        <f t="shared" si="35"/>
        <v>119667.9</v>
      </c>
      <c r="U74" s="18">
        <f t="shared" si="35"/>
        <v>84090</v>
      </c>
      <c r="V74" s="17">
        <f t="shared" si="35"/>
        <v>0</v>
      </c>
      <c r="W74" s="17">
        <f t="shared" si="31"/>
        <v>2580981.3000000003</v>
      </c>
    </row>
    <row r="75" spans="1:23" x14ac:dyDescent="0.15">
      <c r="A75" s="14" t="s">
        <v>189</v>
      </c>
      <c r="B75" s="15" t="s">
        <v>190</v>
      </c>
      <c r="C75" s="15"/>
      <c r="D75" s="16" t="s">
        <v>24</v>
      </c>
      <c r="E75" s="17">
        <f>E76</f>
        <v>45600</v>
      </c>
      <c r="F75" s="17">
        <f t="shared" ref="F75:V75" si="36">F76</f>
        <v>28240</v>
      </c>
      <c r="G75" s="17">
        <f t="shared" si="36"/>
        <v>31208</v>
      </c>
      <c r="H75" s="17">
        <f t="shared" si="36"/>
        <v>70433.600000000006</v>
      </c>
      <c r="I75" s="17">
        <f t="shared" si="36"/>
        <v>53697.599999999999</v>
      </c>
      <c r="J75" s="17">
        <f t="shared" si="36"/>
        <v>60304</v>
      </c>
      <c r="K75" s="17">
        <f t="shared" si="36"/>
        <v>76688</v>
      </c>
      <c r="L75" s="17">
        <f t="shared" si="36"/>
        <v>31192</v>
      </c>
      <c r="M75" s="17">
        <f t="shared" si="36"/>
        <v>97640</v>
      </c>
      <c r="N75" s="17">
        <f t="shared" si="36"/>
        <v>33144</v>
      </c>
      <c r="O75" s="17">
        <f t="shared" si="36"/>
        <v>19888</v>
      </c>
      <c r="P75" s="17">
        <f t="shared" si="36"/>
        <v>33504.080000000002</v>
      </c>
      <c r="Q75" s="17">
        <f t="shared" si="36"/>
        <v>18549.599999999999</v>
      </c>
      <c r="R75" s="17">
        <f t="shared" si="36"/>
        <v>34051.919999999998</v>
      </c>
      <c r="S75" s="17">
        <f t="shared" si="36"/>
        <v>16240</v>
      </c>
      <c r="T75" s="18">
        <f t="shared" si="36"/>
        <v>45420.800000000003</v>
      </c>
      <c r="U75" s="18">
        <f t="shared" si="36"/>
        <v>15715.2</v>
      </c>
      <c r="V75" s="17">
        <f t="shared" si="36"/>
        <v>0</v>
      </c>
      <c r="W75" s="17">
        <f t="shared" si="31"/>
        <v>711516.79999999993</v>
      </c>
    </row>
    <row r="76" spans="1:23" s="21" customFormat="1" x14ac:dyDescent="0.15">
      <c r="A76" s="14" t="s">
        <v>191</v>
      </c>
      <c r="B76" s="19" t="s">
        <v>192</v>
      </c>
      <c r="C76" s="19" t="s">
        <v>30</v>
      </c>
      <c r="D76" s="28" t="s">
        <v>193</v>
      </c>
      <c r="E76" s="17">
        <f>E109*8</f>
        <v>45600</v>
      </c>
      <c r="F76" s="17">
        <f t="shared" ref="F76:V76" si="37">F109*8</f>
        <v>28240</v>
      </c>
      <c r="G76" s="17">
        <f t="shared" si="37"/>
        <v>31208</v>
      </c>
      <c r="H76" s="17">
        <f t="shared" si="37"/>
        <v>70433.600000000006</v>
      </c>
      <c r="I76" s="17">
        <f t="shared" si="37"/>
        <v>53697.599999999999</v>
      </c>
      <c r="J76" s="17">
        <f t="shared" si="37"/>
        <v>60304</v>
      </c>
      <c r="K76" s="17">
        <f t="shared" si="37"/>
        <v>76688</v>
      </c>
      <c r="L76" s="17">
        <f t="shared" si="37"/>
        <v>31192</v>
      </c>
      <c r="M76" s="17">
        <f t="shared" si="37"/>
        <v>97640</v>
      </c>
      <c r="N76" s="17">
        <f t="shared" si="37"/>
        <v>33144</v>
      </c>
      <c r="O76" s="17">
        <f t="shared" si="37"/>
        <v>19888</v>
      </c>
      <c r="P76" s="17">
        <f t="shared" si="37"/>
        <v>33504.080000000002</v>
      </c>
      <c r="Q76" s="17">
        <f t="shared" si="37"/>
        <v>18549.599999999999</v>
      </c>
      <c r="R76" s="17">
        <f t="shared" si="37"/>
        <v>34051.919999999998</v>
      </c>
      <c r="S76" s="17">
        <f t="shared" si="37"/>
        <v>16240</v>
      </c>
      <c r="T76" s="18">
        <f t="shared" si="37"/>
        <v>45420.800000000003</v>
      </c>
      <c r="U76" s="18">
        <f t="shared" si="37"/>
        <v>15715.2</v>
      </c>
      <c r="V76" s="17">
        <f t="shared" si="37"/>
        <v>0</v>
      </c>
      <c r="W76" s="17">
        <f t="shared" si="31"/>
        <v>711516.79999999993</v>
      </c>
    </row>
    <row r="77" spans="1:23" x14ac:dyDescent="0.15">
      <c r="A77" s="14" t="s">
        <v>194</v>
      </c>
      <c r="B77" s="15" t="s">
        <v>195</v>
      </c>
      <c r="C77" s="15"/>
      <c r="D77" s="16" t="s">
        <v>24</v>
      </c>
      <c r="E77" s="17">
        <f>E78</f>
        <v>0</v>
      </c>
      <c r="F77" s="17">
        <f t="shared" ref="F77:V77" si="38">F78</f>
        <v>0</v>
      </c>
      <c r="G77" s="17">
        <f t="shared" si="38"/>
        <v>0</v>
      </c>
      <c r="H77" s="17">
        <f t="shared" si="38"/>
        <v>0</v>
      </c>
      <c r="I77" s="17">
        <f t="shared" si="38"/>
        <v>0</v>
      </c>
      <c r="J77" s="17">
        <f t="shared" si="38"/>
        <v>0</v>
      </c>
      <c r="K77" s="17">
        <f t="shared" si="38"/>
        <v>0</v>
      </c>
      <c r="L77" s="17">
        <f t="shared" si="38"/>
        <v>0</v>
      </c>
      <c r="M77" s="17">
        <f t="shared" si="38"/>
        <v>0</v>
      </c>
      <c r="N77" s="17">
        <f t="shared" si="38"/>
        <v>0</v>
      </c>
      <c r="O77" s="17">
        <f t="shared" si="38"/>
        <v>0</v>
      </c>
      <c r="P77" s="17">
        <f t="shared" si="38"/>
        <v>0</v>
      </c>
      <c r="Q77" s="17">
        <f t="shared" si="38"/>
        <v>0</v>
      </c>
      <c r="R77" s="17">
        <f t="shared" si="38"/>
        <v>0</v>
      </c>
      <c r="S77" s="17">
        <f t="shared" si="38"/>
        <v>0</v>
      </c>
      <c r="T77" s="18"/>
      <c r="U77" s="18"/>
      <c r="V77" s="17">
        <f t="shared" si="38"/>
        <v>0</v>
      </c>
      <c r="W77" s="17">
        <f t="shared" si="31"/>
        <v>0</v>
      </c>
    </row>
    <row r="78" spans="1:23" s="21" customFormat="1" x14ac:dyDescent="0.15">
      <c r="A78" s="14" t="s">
        <v>196</v>
      </c>
      <c r="B78" s="19" t="s">
        <v>197</v>
      </c>
      <c r="C78" s="19" t="s">
        <v>30</v>
      </c>
      <c r="D78" s="28" t="s">
        <v>132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17">
        <f t="shared" si="31"/>
        <v>0</v>
      </c>
    </row>
    <row r="79" spans="1:23" x14ac:dyDescent="0.15">
      <c r="A79" s="14" t="s">
        <v>198</v>
      </c>
      <c r="B79" s="15" t="s">
        <v>199</v>
      </c>
      <c r="C79" s="15"/>
      <c r="D79" s="16" t="s">
        <v>24</v>
      </c>
      <c r="E79" s="17">
        <f>E80</f>
        <v>289440</v>
      </c>
      <c r="F79" s="17">
        <f t="shared" ref="F79:V79" si="39">F80</f>
        <v>289440</v>
      </c>
      <c r="G79" s="17">
        <f t="shared" si="39"/>
        <v>298080</v>
      </c>
      <c r="H79" s="17">
        <f t="shared" si="39"/>
        <v>285120</v>
      </c>
      <c r="I79" s="17">
        <f t="shared" si="39"/>
        <v>77760</v>
      </c>
      <c r="J79" s="17">
        <f t="shared" si="39"/>
        <v>324000</v>
      </c>
      <c r="K79" s="17">
        <f t="shared" si="39"/>
        <v>371520</v>
      </c>
      <c r="L79" s="17">
        <f t="shared" si="39"/>
        <v>289440</v>
      </c>
      <c r="M79" s="17">
        <f t="shared" si="39"/>
        <v>505440</v>
      </c>
      <c r="N79" s="17">
        <f t="shared" si="39"/>
        <v>250560</v>
      </c>
      <c r="O79" s="17">
        <f t="shared" si="39"/>
        <v>203040</v>
      </c>
      <c r="P79" s="17">
        <f t="shared" si="39"/>
        <v>259200</v>
      </c>
      <c r="Q79" s="17">
        <f t="shared" si="39"/>
        <v>108000</v>
      </c>
      <c r="R79" s="17">
        <f t="shared" si="39"/>
        <v>220320</v>
      </c>
      <c r="S79" s="17">
        <f t="shared" si="39"/>
        <v>99360</v>
      </c>
      <c r="T79" s="18">
        <f t="shared" si="39"/>
        <v>151200</v>
      </c>
      <c r="U79" s="18">
        <f t="shared" si="39"/>
        <v>30240</v>
      </c>
      <c r="V79" s="17">
        <f t="shared" si="39"/>
        <v>17280</v>
      </c>
      <c r="W79" s="17">
        <f t="shared" si="31"/>
        <v>4069440</v>
      </c>
    </row>
    <row r="80" spans="1:23" s="21" customFormat="1" ht="22.5" x14ac:dyDescent="0.15">
      <c r="A80" s="14" t="s">
        <v>200</v>
      </c>
      <c r="B80" s="19" t="s">
        <v>201</v>
      </c>
      <c r="C80" s="19" t="s">
        <v>30</v>
      </c>
      <c r="D80" s="28" t="s">
        <v>202</v>
      </c>
      <c r="E80" s="17">
        <f>E96*4320</f>
        <v>289440</v>
      </c>
      <c r="F80" s="17">
        <f t="shared" ref="F80:V80" si="40">F96*4320</f>
        <v>289440</v>
      </c>
      <c r="G80" s="17">
        <f t="shared" si="40"/>
        <v>298080</v>
      </c>
      <c r="H80" s="17">
        <f t="shared" si="40"/>
        <v>285120</v>
      </c>
      <c r="I80" s="17">
        <f t="shared" si="40"/>
        <v>77760</v>
      </c>
      <c r="J80" s="17">
        <f t="shared" si="40"/>
        <v>324000</v>
      </c>
      <c r="K80" s="17">
        <f t="shared" si="40"/>
        <v>371520</v>
      </c>
      <c r="L80" s="17">
        <f t="shared" si="40"/>
        <v>289440</v>
      </c>
      <c r="M80" s="17">
        <f t="shared" si="40"/>
        <v>505440</v>
      </c>
      <c r="N80" s="17">
        <f t="shared" si="40"/>
        <v>250560</v>
      </c>
      <c r="O80" s="17">
        <f t="shared" si="40"/>
        <v>203040</v>
      </c>
      <c r="P80" s="17">
        <f t="shared" si="40"/>
        <v>259200</v>
      </c>
      <c r="Q80" s="17">
        <f t="shared" si="40"/>
        <v>108000</v>
      </c>
      <c r="R80" s="17">
        <f t="shared" si="40"/>
        <v>220320</v>
      </c>
      <c r="S80" s="17">
        <f t="shared" si="40"/>
        <v>99360</v>
      </c>
      <c r="T80" s="18">
        <f t="shared" si="40"/>
        <v>151200</v>
      </c>
      <c r="U80" s="18">
        <f t="shared" si="40"/>
        <v>30240</v>
      </c>
      <c r="V80" s="17">
        <f t="shared" si="40"/>
        <v>17280</v>
      </c>
      <c r="W80" s="17">
        <f t="shared" si="31"/>
        <v>4069440</v>
      </c>
    </row>
    <row r="81" spans="1:23" x14ac:dyDescent="0.15">
      <c r="A81" s="14" t="s">
        <v>203</v>
      </c>
      <c r="B81" s="15" t="s">
        <v>204</v>
      </c>
      <c r="C81" s="15"/>
      <c r="D81" s="16" t="s">
        <v>24</v>
      </c>
      <c r="E81" s="17">
        <f>E82</f>
        <v>264403.20000000001</v>
      </c>
      <c r="F81" s="17">
        <f t="shared" ref="F81:V81" si="41">F82</f>
        <v>274809.59999999998</v>
      </c>
      <c r="G81" s="17">
        <f t="shared" si="41"/>
        <v>285444.96000000002</v>
      </c>
      <c r="H81" s="17">
        <f t="shared" si="41"/>
        <v>232632</v>
      </c>
      <c r="I81" s="17">
        <f t="shared" si="41"/>
        <v>69993.600000000006</v>
      </c>
      <c r="J81" s="17">
        <f t="shared" si="41"/>
        <v>288571.2</v>
      </c>
      <c r="K81" s="17">
        <f t="shared" si="41"/>
        <v>328588.79999999999</v>
      </c>
      <c r="L81" s="17">
        <f t="shared" si="41"/>
        <v>247032</v>
      </c>
      <c r="M81" s="17">
        <f t="shared" si="41"/>
        <v>417144</v>
      </c>
      <c r="N81" s="17">
        <f t="shared" si="41"/>
        <v>203596.79999999999</v>
      </c>
      <c r="O81" s="17">
        <f t="shared" si="41"/>
        <v>169291.2</v>
      </c>
      <c r="P81" s="17">
        <f t="shared" si="41"/>
        <v>196252.79999999999</v>
      </c>
      <c r="Q81" s="17">
        <f t="shared" si="41"/>
        <v>83568</v>
      </c>
      <c r="R81" s="17">
        <f t="shared" si="41"/>
        <v>172752</v>
      </c>
      <c r="S81" s="17">
        <f t="shared" si="41"/>
        <v>76334.399999999994</v>
      </c>
      <c r="T81" s="18">
        <f t="shared" si="41"/>
        <v>111115.2</v>
      </c>
      <c r="U81" s="18">
        <f t="shared" si="41"/>
        <v>23256</v>
      </c>
      <c r="V81" s="17">
        <f t="shared" si="41"/>
        <v>14260.8</v>
      </c>
      <c r="W81" s="17">
        <f t="shared" si="31"/>
        <v>3459046.56</v>
      </c>
    </row>
    <row r="82" spans="1:23" s="21" customFormat="1" x14ac:dyDescent="0.15">
      <c r="A82" s="14" t="s">
        <v>205</v>
      </c>
      <c r="B82" s="19" t="s">
        <v>206</v>
      </c>
      <c r="C82" s="19" t="s">
        <v>30</v>
      </c>
      <c r="D82" s="20" t="s">
        <v>49</v>
      </c>
      <c r="E82" s="17">
        <f>E16*4</f>
        <v>264403.20000000001</v>
      </c>
      <c r="F82" s="17">
        <f t="shared" ref="F82:V82" si="42">F16*4</f>
        <v>274809.59999999998</v>
      </c>
      <c r="G82" s="17">
        <f t="shared" si="42"/>
        <v>285444.96000000002</v>
      </c>
      <c r="H82" s="17">
        <f t="shared" si="42"/>
        <v>232632</v>
      </c>
      <c r="I82" s="17">
        <f t="shared" si="42"/>
        <v>69993.600000000006</v>
      </c>
      <c r="J82" s="17">
        <f t="shared" si="42"/>
        <v>288571.2</v>
      </c>
      <c r="K82" s="17">
        <f t="shared" si="42"/>
        <v>328588.79999999999</v>
      </c>
      <c r="L82" s="17">
        <f t="shared" si="42"/>
        <v>247032</v>
      </c>
      <c r="M82" s="17">
        <f t="shared" si="42"/>
        <v>417144</v>
      </c>
      <c r="N82" s="17">
        <f t="shared" si="42"/>
        <v>203596.79999999999</v>
      </c>
      <c r="O82" s="17">
        <f t="shared" si="42"/>
        <v>169291.2</v>
      </c>
      <c r="P82" s="17">
        <f t="shared" si="42"/>
        <v>196252.79999999999</v>
      </c>
      <c r="Q82" s="17">
        <f t="shared" si="42"/>
        <v>83568</v>
      </c>
      <c r="R82" s="17">
        <f t="shared" si="42"/>
        <v>172752</v>
      </c>
      <c r="S82" s="17">
        <f t="shared" si="42"/>
        <v>76334.399999999994</v>
      </c>
      <c r="T82" s="18">
        <f t="shared" si="42"/>
        <v>111115.2</v>
      </c>
      <c r="U82" s="18">
        <f t="shared" si="42"/>
        <v>23256</v>
      </c>
      <c r="V82" s="17">
        <f t="shared" si="42"/>
        <v>14260.8</v>
      </c>
      <c r="W82" s="17">
        <f t="shared" si="31"/>
        <v>3459046.56</v>
      </c>
    </row>
    <row r="83" spans="1:23" x14ac:dyDescent="0.15">
      <c r="A83" s="14" t="s">
        <v>207</v>
      </c>
      <c r="B83" s="15" t="s">
        <v>208</v>
      </c>
      <c r="C83" s="15"/>
      <c r="D83" s="16" t="s">
        <v>24</v>
      </c>
      <c r="E83" s="17">
        <f>E84</f>
        <v>32000</v>
      </c>
      <c r="F83" s="17">
        <f t="shared" ref="F83:V83" si="43">F84</f>
        <v>32000</v>
      </c>
      <c r="G83" s="17">
        <f t="shared" si="43"/>
        <v>32000</v>
      </c>
      <c r="H83" s="17">
        <f t="shared" si="43"/>
        <v>0</v>
      </c>
      <c r="I83" s="17">
        <f t="shared" si="43"/>
        <v>0</v>
      </c>
      <c r="J83" s="17">
        <f t="shared" si="43"/>
        <v>64000</v>
      </c>
      <c r="K83" s="17">
        <f t="shared" si="43"/>
        <v>32000</v>
      </c>
      <c r="L83" s="17">
        <f t="shared" si="43"/>
        <v>32000</v>
      </c>
      <c r="M83" s="17">
        <f t="shared" si="43"/>
        <v>32000</v>
      </c>
      <c r="N83" s="17">
        <f t="shared" si="43"/>
        <v>32000</v>
      </c>
      <c r="O83" s="17">
        <f t="shared" si="43"/>
        <v>32000</v>
      </c>
      <c r="P83" s="17">
        <f t="shared" si="43"/>
        <v>0</v>
      </c>
      <c r="Q83" s="17">
        <f t="shared" si="43"/>
        <v>0</v>
      </c>
      <c r="R83" s="17">
        <f t="shared" si="43"/>
        <v>0</v>
      </c>
      <c r="S83" s="17">
        <f t="shared" si="43"/>
        <v>0</v>
      </c>
      <c r="T83" s="18"/>
      <c r="U83" s="18"/>
      <c r="V83" s="17">
        <f t="shared" si="43"/>
        <v>0</v>
      </c>
      <c r="W83" s="17">
        <f t="shared" si="31"/>
        <v>320000</v>
      </c>
    </row>
    <row r="84" spans="1:23" ht="33.75" x14ac:dyDescent="0.15">
      <c r="A84" s="14" t="s">
        <v>209</v>
      </c>
      <c r="B84" s="15" t="s">
        <v>210</v>
      </c>
      <c r="C84" s="15" t="s">
        <v>30</v>
      </c>
      <c r="D84" s="27" t="s">
        <v>211</v>
      </c>
      <c r="E84" s="18">
        <v>32000</v>
      </c>
      <c r="F84" s="18">
        <v>32000</v>
      </c>
      <c r="G84" s="18">
        <v>32000</v>
      </c>
      <c r="H84" s="18"/>
      <c r="I84" s="18"/>
      <c r="J84" s="18">
        <v>64000</v>
      </c>
      <c r="K84" s="18">
        <v>32000</v>
      </c>
      <c r="L84" s="18">
        <v>32000</v>
      </c>
      <c r="M84" s="18">
        <v>32000</v>
      </c>
      <c r="N84" s="18">
        <v>32000</v>
      </c>
      <c r="O84" s="18">
        <v>32000</v>
      </c>
      <c r="P84" s="18"/>
      <c r="Q84" s="18"/>
      <c r="R84" s="18"/>
      <c r="S84" s="18"/>
      <c r="T84" s="18"/>
      <c r="U84" s="18"/>
      <c r="V84" s="18"/>
      <c r="W84" s="17">
        <f t="shared" si="31"/>
        <v>320000</v>
      </c>
    </row>
    <row r="85" spans="1:23" x14ac:dyDescent="0.15">
      <c r="A85" s="14" t="s">
        <v>212</v>
      </c>
      <c r="B85" s="15" t="s">
        <v>213</v>
      </c>
      <c r="C85" s="15"/>
      <c r="D85" s="16" t="s">
        <v>24</v>
      </c>
      <c r="E85" s="17">
        <f>E86+E89+E92</f>
        <v>358720</v>
      </c>
      <c r="F85" s="17">
        <f t="shared" ref="F85:V85" si="44">F86+F89+F92</f>
        <v>174640</v>
      </c>
      <c r="G85" s="17">
        <f t="shared" si="44"/>
        <v>184080</v>
      </c>
      <c r="H85" s="17">
        <f t="shared" si="44"/>
        <v>0</v>
      </c>
      <c r="I85" s="17">
        <f t="shared" si="44"/>
        <v>0</v>
      </c>
      <c r="J85" s="17">
        <f t="shared" si="44"/>
        <v>368160</v>
      </c>
      <c r="K85" s="17">
        <f t="shared" si="44"/>
        <v>245440</v>
      </c>
      <c r="L85" s="17">
        <f t="shared" si="44"/>
        <v>155760</v>
      </c>
      <c r="M85" s="17">
        <f t="shared" si="44"/>
        <v>113280</v>
      </c>
      <c r="N85" s="17">
        <f t="shared" si="44"/>
        <v>108560</v>
      </c>
      <c r="O85" s="17">
        <f t="shared" si="44"/>
        <v>42480</v>
      </c>
      <c r="P85" s="17">
        <f t="shared" si="44"/>
        <v>37760</v>
      </c>
      <c r="Q85" s="17">
        <f t="shared" si="44"/>
        <v>0</v>
      </c>
      <c r="R85" s="17">
        <f t="shared" si="44"/>
        <v>23600</v>
      </c>
      <c r="S85" s="17">
        <f t="shared" si="44"/>
        <v>0</v>
      </c>
      <c r="T85" s="18"/>
      <c r="U85" s="18"/>
      <c r="V85" s="17">
        <f t="shared" si="44"/>
        <v>23600</v>
      </c>
      <c r="W85" s="17">
        <f t="shared" si="31"/>
        <v>1836080</v>
      </c>
    </row>
    <row r="86" spans="1:23" x14ac:dyDescent="0.15">
      <c r="A86" s="14" t="s">
        <v>214</v>
      </c>
      <c r="B86" s="15" t="s">
        <v>215</v>
      </c>
      <c r="C86" s="15"/>
      <c r="D86" s="16" t="s">
        <v>24</v>
      </c>
      <c r="E86" s="17">
        <f>E87+E88</f>
        <v>0</v>
      </c>
      <c r="F86" s="17">
        <f t="shared" ref="F86:V86" si="45">F87+F88</f>
        <v>0</v>
      </c>
      <c r="G86" s="17">
        <f t="shared" si="45"/>
        <v>0</v>
      </c>
      <c r="H86" s="17">
        <f t="shared" si="45"/>
        <v>0</v>
      </c>
      <c r="I86" s="17">
        <f t="shared" si="45"/>
        <v>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7">
        <f t="shared" si="45"/>
        <v>0</v>
      </c>
      <c r="O86" s="17">
        <f t="shared" si="45"/>
        <v>0</v>
      </c>
      <c r="P86" s="17">
        <f t="shared" si="45"/>
        <v>0</v>
      </c>
      <c r="Q86" s="17">
        <f t="shared" si="45"/>
        <v>0</v>
      </c>
      <c r="R86" s="17">
        <f t="shared" si="45"/>
        <v>0</v>
      </c>
      <c r="S86" s="17">
        <f t="shared" si="45"/>
        <v>0</v>
      </c>
      <c r="T86" s="18"/>
      <c r="U86" s="18"/>
      <c r="V86" s="17">
        <f t="shared" si="45"/>
        <v>0</v>
      </c>
      <c r="W86" s="17">
        <f t="shared" si="31"/>
        <v>0</v>
      </c>
    </row>
    <row r="87" spans="1:23" x14ac:dyDescent="0.15">
      <c r="A87" s="14" t="s">
        <v>216</v>
      </c>
      <c r="B87" s="15" t="s">
        <v>217</v>
      </c>
      <c r="C87" s="15" t="s">
        <v>30</v>
      </c>
      <c r="D87" s="27" t="s">
        <v>132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17">
        <f t="shared" si="31"/>
        <v>0</v>
      </c>
    </row>
    <row r="88" spans="1:23" x14ac:dyDescent="0.15">
      <c r="A88" s="14" t="s">
        <v>218</v>
      </c>
      <c r="B88" s="15" t="s">
        <v>219</v>
      </c>
      <c r="C88" s="15" t="s">
        <v>30</v>
      </c>
      <c r="D88" s="16" t="s">
        <v>220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17">
        <f t="shared" si="31"/>
        <v>0</v>
      </c>
    </row>
    <row r="89" spans="1:23" x14ac:dyDescent="0.15">
      <c r="A89" s="14" t="s">
        <v>221</v>
      </c>
      <c r="B89" s="15" t="s">
        <v>222</v>
      </c>
      <c r="C89" s="15"/>
      <c r="D89" s="16" t="s">
        <v>24</v>
      </c>
      <c r="E89" s="17">
        <f>E90+E91</f>
        <v>358720</v>
      </c>
      <c r="F89" s="17">
        <f t="shared" ref="F89:V89" si="46">F90+F91</f>
        <v>174640</v>
      </c>
      <c r="G89" s="17">
        <f t="shared" si="46"/>
        <v>184080</v>
      </c>
      <c r="H89" s="17">
        <f t="shared" si="46"/>
        <v>0</v>
      </c>
      <c r="I89" s="17">
        <f t="shared" si="46"/>
        <v>0</v>
      </c>
      <c r="J89" s="17">
        <f t="shared" si="46"/>
        <v>368160</v>
      </c>
      <c r="K89" s="17">
        <f t="shared" si="46"/>
        <v>245440</v>
      </c>
      <c r="L89" s="17">
        <f t="shared" si="46"/>
        <v>155760</v>
      </c>
      <c r="M89" s="17">
        <f t="shared" si="46"/>
        <v>113280</v>
      </c>
      <c r="N89" s="17">
        <f t="shared" si="46"/>
        <v>108560</v>
      </c>
      <c r="O89" s="17">
        <f t="shared" si="46"/>
        <v>42480</v>
      </c>
      <c r="P89" s="17">
        <f t="shared" si="46"/>
        <v>37760</v>
      </c>
      <c r="Q89" s="17">
        <f t="shared" si="46"/>
        <v>0</v>
      </c>
      <c r="R89" s="17">
        <f t="shared" si="46"/>
        <v>23600</v>
      </c>
      <c r="S89" s="17">
        <f t="shared" si="46"/>
        <v>0</v>
      </c>
      <c r="T89" s="18">
        <f t="shared" si="46"/>
        <v>0</v>
      </c>
      <c r="U89" s="18">
        <f t="shared" si="46"/>
        <v>0</v>
      </c>
      <c r="V89" s="17">
        <f t="shared" si="46"/>
        <v>23600</v>
      </c>
      <c r="W89" s="17">
        <f t="shared" si="31"/>
        <v>1836080</v>
      </c>
    </row>
    <row r="90" spans="1:23" s="21" customFormat="1" ht="22.5" x14ac:dyDescent="0.15">
      <c r="A90" s="14" t="s">
        <v>223</v>
      </c>
      <c r="B90" s="19" t="s">
        <v>224</v>
      </c>
      <c r="C90" s="19" t="s">
        <v>30</v>
      </c>
      <c r="D90" s="28" t="s">
        <v>225</v>
      </c>
      <c r="E90" s="17">
        <f>E107*400</f>
        <v>30400</v>
      </c>
      <c r="F90" s="17">
        <f t="shared" ref="F90:V90" si="47">F107*400</f>
        <v>14800</v>
      </c>
      <c r="G90" s="17">
        <f t="shared" si="47"/>
        <v>15600</v>
      </c>
      <c r="H90" s="17">
        <f t="shared" si="47"/>
        <v>0</v>
      </c>
      <c r="I90" s="17">
        <f t="shared" si="47"/>
        <v>0</v>
      </c>
      <c r="J90" s="17">
        <f t="shared" si="47"/>
        <v>31200</v>
      </c>
      <c r="K90" s="17">
        <f t="shared" si="47"/>
        <v>20800</v>
      </c>
      <c r="L90" s="17">
        <f t="shared" si="47"/>
        <v>13200</v>
      </c>
      <c r="M90" s="17">
        <f t="shared" si="47"/>
        <v>9600</v>
      </c>
      <c r="N90" s="17">
        <f t="shared" si="47"/>
        <v>9200</v>
      </c>
      <c r="O90" s="17">
        <f t="shared" si="47"/>
        <v>3600</v>
      </c>
      <c r="P90" s="17">
        <f t="shared" si="47"/>
        <v>3200</v>
      </c>
      <c r="Q90" s="17">
        <f t="shared" si="47"/>
        <v>0</v>
      </c>
      <c r="R90" s="17">
        <f t="shared" si="47"/>
        <v>2000</v>
      </c>
      <c r="S90" s="17">
        <f t="shared" si="47"/>
        <v>0</v>
      </c>
      <c r="T90" s="18"/>
      <c r="U90" s="18"/>
      <c r="V90" s="17">
        <f t="shared" si="47"/>
        <v>2000</v>
      </c>
      <c r="W90" s="17">
        <f t="shared" si="31"/>
        <v>155600</v>
      </c>
    </row>
    <row r="91" spans="1:23" s="21" customFormat="1" ht="22.5" x14ac:dyDescent="0.15">
      <c r="A91" s="14" t="s">
        <v>226</v>
      </c>
      <c r="B91" s="19" t="s">
        <v>227</v>
      </c>
      <c r="C91" s="19" t="s">
        <v>30</v>
      </c>
      <c r="D91" s="28" t="s">
        <v>228</v>
      </c>
      <c r="E91" s="17">
        <f>E107*4320</f>
        <v>328320</v>
      </c>
      <c r="F91" s="17">
        <f t="shared" ref="F91:V91" si="48">F107*4320</f>
        <v>159840</v>
      </c>
      <c r="G91" s="17">
        <f t="shared" si="48"/>
        <v>168480</v>
      </c>
      <c r="H91" s="17">
        <f t="shared" si="48"/>
        <v>0</v>
      </c>
      <c r="I91" s="17">
        <f t="shared" si="48"/>
        <v>0</v>
      </c>
      <c r="J91" s="17">
        <f t="shared" si="48"/>
        <v>336960</v>
      </c>
      <c r="K91" s="17">
        <f t="shared" si="48"/>
        <v>224640</v>
      </c>
      <c r="L91" s="17">
        <f t="shared" si="48"/>
        <v>142560</v>
      </c>
      <c r="M91" s="17">
        <f t="shared" si="48"/>
        <v>103680</v>
      </c>
      <c r="N91" s="17">
        <f t="shared" si="48"/>
        <v>99360</v>
      </c>
      <c r="O91" s="17">
        <f t="shared" si="48"/>
        <v>38880</v>
      </c>
      <c r="P91" s="17">
        <f t="shared" si="48"/>
        <v>34560</v>
      </c>
      <c r="Q91" s="17">
        <f t="shared" si="48"/>
        <v>0</v>
      </c>
      <c r="R91" s="17">
        <f t="shared" si="48"/>
        <v>21600</v>
      </c>
      <c r="S91" s="17">
        <f t="shared" si="48"/>
        <v>0</v>
      </c>
      <c r="T91" s="18"/>
      <c r="U91" s="18"/>
      <c r="V91" s="17">
        <f t="shared" si="48"/>
        <v>21600</v>
      </c>
      <c r="W91" s="17">
        <f t="shared" si="31"/>
        <v>1680480</v>
      </c>
    </row>
    <row r="92" spans="1:23" x14ac:dyDescent="0.15">
      <c r="A92" s="14" t="s">
        <v>229</v>
      </c>
      <c r="B92" s="15" t="s">
        <v>230</v>
      </c>
      <c r="C92" s="15" t="s">
        <v>30</v>
      </c>
      <c r="D92" s="27" t="s">
        <v>132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17">
        <f t="shared" si="31"/>
        <v>0</v>
      </c>
    </row>
    <row r="93" spans="1:23" x14ac:dyDescent="0.15">
      <c r="A93" s="14" t="s">
        <v>231</v>
      </c>
      <c r="B93" s="15" t="s">
        <v>232</v>
      </c>
      <c r="C93" s="15"/>
      <c r="D93" s="16" t="s">
        <v>24</v>
      </c>
      <c r="E93" s="17">
        <f>E94</f>
        <v>0</v>
      </c>
      <c r="F93" s="17">
        <f t="shared" ref="F93:V93" si="49">F94</f>
        <v>0</v>
      </c>
      <c r="G93" s="17">
        <f t="shared" si="49"/>
        <v>0</v>
      </c>
      <c r="H93" s="17">
        <f t="shared" si="49"/>
        <v>32000</v>
      </c>
      <c r="I93" s="17">
        <f t="shared" si="49"/>
        <v>32000</v>
      </c>
      <c r="J93" s="17">
        <f t="shared" si="49"/>
        <v>0</v>
      </c>
      <c r="K93" s="17">
        <f t="shared" si="49"/>
        <v>0</v>
      </c>
      <c r="L93" s="17">
        <f t="shared" si="49"/>
        <v>0</v>
      </c>
      <c r="M93" s="17">
        <f t="shared" si="49"/>
        <v>10000</v>
      </c>
      <c r="N93" s="17">
        <f t="shared" si="49"/>
        <v>10000</v>
      </c>
      <c r="O93" s="17">
        <f t="shared" si="49"/>
        <v>5000</v>
      </c>
      <c r="P93" s="17">
        <f t="shared" si="49"/>
        <v>32000</v>
      </c>
      <c r="Q93" s="17">
        <f t="shared" si="49"/>
        <v>32000</v>
      </c>
      <c r="R93" s="17">
        <f t="shared" si="49"/>
        <v>32000</v>
      </c>
      <c r="S93" s="17">
        <f t="shared" si="49"/>
        <v>32000</v>
      </c>
      <c r="T93" s="18">
        <f t="shared" si="49"/>
        <v>32000</v>
      </c>
      <c r="U93" s="18">
        <f t="shared" si="49"/>
        <v>32000</v>
      </c>
      <c r="V93" s="17">
        <f t="shared" si="49"/>
        <v>32000</v>
      </c>
      <c r="W93" s="17">
        <f t="shared" si="31"/>
        <v>313000</v>
      </c>
    </row>
    <row r="94" spans="1:23" ht="57" thickBot="1" x14ac:dyDescent="0.2">
      <c r="A94" s="14" t="s">
        <v>233</v>
      </c>
      <c r="B94" s="30" t="s">
        <v>234</v>
      </c>
      <c r="C94" s="15" t="s">
        <v>30</v>
      </c>
      <c r="D94" s="31" t="s">
        <v>235</v>
      </c>
      <c r="E94" s="32"/>
      <c r="F94" s="32"/>
      <c r="G94" s="32"/>
      <c r="H94" s="32">
        <v>32000</v>
      </c>
      <c r="I94" s="32">
        <v>32000</v>
      </c>
      <c r="J94" s="32"/>
      <c r="K94" s="32"/>
      <c r="L94" s="32"/>
      <c r="M94" s="32">
        <v>10000</v>
      </c>
      <c r="N94" s="32">
        <v>10000</v>
      </c>
      <c r="O94" s="32">
        <v>5000</v>
      </c>
      <c r="P94" s="32">
        <v>32000</v>
      </c>
      <c r="Q94" s="32">
        <v>32000</v>
      </c>
      <c r="R94" s="32">
        <v>32000</v>
      </c>
      <c r="S94" s="32">
        <v>32000</v>
      </c>
      <c r="T94" s="32">
        <v>32000</v>
      </c>
      <c r="U94" s="32">
        <v>32000</v>
      </c>
      <c r="V94" s="32">
        <v>32000</v>
      </c>
      <c r="W94" s="17">
        <f t="shared" si="31"/>
        <v>313000</v>
      </c>
    </row>
    <row r="95" spans="1:23" ht="23.25" customHeight="1" thickTop="1" x14ac:dyDescent="0.15">
      <c r="A95" s="14" t="s">
        <v>236</v>
      </c>
      <c r="B95" s="33" t="s">
        <v>237</v>
      </c>
      <c r="C95" s="33"/>
      <c r="D95" s="34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17">
        <f t="shared" si="31"/>
        <v>0</v>
      </c>
    </row>
    <row r="96" spans="1:23" ht="22.5" x14ac:dyDescent="0.15">
      <c r="A96" s="14" t="s">
        <v>238</v>
      </c>
      <c r="B96" s="15" t="s">
        <v>239</v>
      </c>
      <c r="C96" s="15"/>
      <c r="D96" s="16" t="s">
        <v>240</v>
      </c>
      <c r="E96" s="17">
        <f>E97+E98+E99+E100</f>
        <v>67</v>
      </c>
      <c r="F96" s="17">
        <f t="shared" ref="F96:V96" si="50">F97+F98+F99+F100</f>
        <v>67</v>
      </c>
      <c r="G96" s="17">
        <f t="shared" si="50"/>
        <v>69</v>
      </c>
      <c r="H96" s="17">
        <f t="shared" si="50"/>
        <v>66</v>
      </c>
      <c r="I96" s="17">
        <f t="shared" si="50"/>
        <v>18</v>
      </c>
      <c r="J96" s="17">
        <f t="shared" si="50"/>
        <v>75</v>
      </c>
      <c r="K96" s="17">
        <f t="shared" si="50"/>
        <v>86</v>
      </c>
      <c r="L96" s="17">
        <f t="shared" si="50"/>
        <v>67</v>
      </c>
      <c r="M96" s="17">
        <f t="shared" si="50"/>
        <v>117</v>
      </c>
      <c r="N96" s="17">
        <f t="shared" si="50"/>
        <v>58</v>
      </c>
      <c r="O96" s="17">
        <f t="shared" si="50"/>
        <v>47</v>
      </c>
      <c r="P96" s="17">
        <f t="shared" si="50"/>
        <v>60</v>
      </c>
      <c r="Q96" s="17">
        <f t="shared" si="50"/>
        <v>25</v>
      </c>
      <c r="R96" s="17">
        <f t="shared" si="50"/>
        <v>51</v>
      </c>
      <c r="S96" s="17">
        <f t="shared" si="50"/>
        <v>23</v>
      </c>
      <c r="T96" s="18">
        <f t="shared" si="50"/>
        <v>35</v>
      </c>
      <c r="U96" s="18">
        <f t="shared" si="50"/>
        <v>7</v>
      </c>
      <c r="V96" s="17">
        <f t="shared" si="50"/>
        <v>4</v>
      </c>
      <c r="W96" s="17">
        <f t="shared" si="31"/>
        <v>942</v>
      </c>
    </row>
    <row r="97" spans="1:23" x14ac:dyDescent="0.15">
      <c r="A97" s="14" t="s">
        <v>241</v>
      </c>
      <c r="B97" s="36" t="s">
        <v>242</v>
      </c>
      <c r="C97" s="36"/>
      <c r="D97" s="23"/>
      <c r="E97" s="24">
        <v>67</v>
      </c>
      <c r="F97" s="24">
        <v>67</v>
      </c>
      <c r="G97" s="24">
        <v>69</v>
      </c>
      <c r="H97" s="24">
        <v>66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17">
        <f t="shared" si="31"/>
        <v>269</v>
      </c>
    </row>
    <row r="98" spans="1:23" x14ac:dyDescent="0.15">
      <c r="A98" s="14" t="s">
        <v>243</v>
      </c>
      <c r="B98" s="36" t="s">
        <v>244</v>
      </c>
      <c r="C98" s="36"/>
      <c r="D98" s="16"/>
      <c r="E98" s="18"/>
      <c r="F98" s="18"/>
      <c r="G98" s="18"/>
      <c r="H98" s="18"/>
      <c r="I98" s="18">
        <v>18</v>
      </c>
      <c r="J98" s="18">
        <v>75</v>
      </c>
      <c r="K98" s="18">
        <v>86</v>
      </c>
      <c r="L98" s="18">
        <v>67</v>
      </c>
      <c r="M98" s="18">
        <v>117</v>
      </c>
      <c r="N98" s="18"/>
      <c r="O98" s="18"/>
      <c r="P98" s="18"/>
      <c r="Q98" s="18"/>
      <c r="R98" s="18"/>
      <c r="S98" s="18"/>
      <c r="T98" s="18"/>
      <c r="U98" s="18"/>
      <c r="V98" s="18"/>
      <c r="W98" s="17">
        <f t="shared" si="31"/>
        <v>363</v>
      </c>
    </row>
    <row r="99" spans="1:23" x14ac:dyDescent="0.15">
      <c r="A99" s="14" t="s">
        <v>245</v>
      </c>
      <c r="B99" s="36" t="s">
        <v>246</v>
      </c>
      <c r="C99" s="36"/>
      <c r="D99" s="23"/>
      <c r="E99" s="24"/>
      <c r="F99" s="24"/>
      <c r="G99" s="24"/>
      <c r="H99" s="24"/>
      <c r="I99" s="24"/>
      <c r="J99" s="24"/>
      <c r="K99" s="24"/>
      <c r="L99" s="24"/>
      <c r="M99" s="24"/>
      <c r="N99" s="24">
        <v>58</v>
      </c>
      <c r="O99" s="24">
        <v>47</v>
      </c>
      <c r="P99" s="24">
        <v>60</v>
      </c>
      <c r="Q99" s="24">
        <v>25</v>
      </c>
      <c r="R99" s="24">
        <v>51</v>
      </c>
      <c r="S99" s="24">
        <v>23</v>
      </c>
      <c r="T99" s="24">
        <v>35</v>
      </c>
      <c r="U99" s="24">
        <v>7</v>
      </c>
      <c r="V99" s="24"/>
      <c r="W99" s="17">
        <f t="shared" si="31"/>
        <v>306</v>
      </c>
    </row>
    <row r="100" spans="1:23" x14ac:dyDescent="0.15">
      <c r="A100" s="14" t="s">
        <v>247</v>
      </c>
      <c r="B100" s="36" t="s">
        <v>248</v>
      </c>
      <c r="C100" s="36"/>
      <c r="D100" s="23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>
        <v>4</v>
      </c>
      <c r="W100" s="17">
        <f t="shared" si="31"/>
        <v>4</v>
      </c>
    </row>
    <row r="101" spans="1:23" ht="33.75" x14ac:dyDescent="0.15">
      <c r="A101" s="14" t="s">
        <v>249</v>
      </c>
      <c r="B101" s="15" t="s">
        <v>250</v>
      </c>
      <c r="C101" s="15"/>
      <c r="D101" s="16" t="s">
        <v>251</v>
      </c>
      <c r="E101" s="17">
        <f>E102+E103+E104+E105</f>
        <v>558</v>
      </c>
      <c r="F101" s="17">
        <f t="shared" ref="F101:V101" si="51">F102+F103+F104+F105</f>
        <v>656</v>
      </c>
      <c r="G101" s="17">
        <f t="shared" si="51"/>
        <v>601</v>
      </c>
      <c r="H101" s="17">
        <f t="shared" si="51"/>
        <v>820</v>
      </c>
      <c r="I101" s="17">
        <f t="shared" si="51"/>
        <v>124</v>
      </c>
      <c r="J101" s="17">
        <f t="shared" si="51"/>
        <v>785</v>
      </c>
      <c r="K101" s="17">
        <f t="shared" si="51"/>
        <v>549</v>
      </c>
      <c r="L101" s="17">
        <f t="shared" si="51"/>
        <v>808</v>
      </c>
      <c r="M101" s="17">
        <f t="shared" si="51"/>
        <v>1545</v>
      </c>
      <c r="N101" s="17">
        <f t="shared" si="51"/>
        <v>695</v>
      </c>
      <c r="O101" s="17">
        <f t="shared" si="51"/>
        <v>532</v>
      </c>
      <c r="P101" s="17">
        <f t="shared" si="51"/>
        <v>905</v>
      </c>
      <c r="Q101" s="17">
        <f t="shared" si="51"/>
        <v>296</v>
      </c>
      <c r="R101" s="17">
        <f t="shared" si="51"/>
        <v>631</v>
      </c>
      <c r="S101" s="17">
        <f t="shared" si="51"/>
        <v>296</v>
      </c>
      <c r="T101" s="18">
        <f t="shared" si="51"/>
        <v>351</v>
      </c>
      <c r="U101" s="18">
        <f t="shared" si="51"/>
        <v>99</v>
      </c>
      <c r="V101" s="17">
        <f t="shared" si="51"/>
        <v>0</v>
      </c>
      <c r="W101" s="17">
        <f t="shared" si="31"/>
        <v>10251</v>
      </c>
    </row>
    <row r="102" spans="1:23" x14ac:dyDescent="0.15">
      <c r="A102" s="14" t="s">
        <v>252</v>
      </c>
      <c r="B102" s="36" t="s">
        <v>242</v>
      </c>
      <c r="C102" s="36"/>
      <c r="D102" s="23"/>
      <c r="E102" s="24">
        <v>558</v>
      </c>
      <c r="F102" s="24">
        <v>656</v>
      </c>
      <c r="G102" s="24">
        <v>601</v>
      </c>
      <c r="H102" s="24">
        <v>820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17">
        <f t="shared" si="31"/>
        <v>2635</v>
      </c>
    </row>
    <row r="103" spans="1:23" x14ac:dyDescent="0.15">
      <c r="A103" s="14" t="s">
        <v>253</v>
      </c>
      <c r="B103" s="36" t="s">
        <v>244</v>
      </c>
      <c r="C103" s="36"/>
      <c r="D103" s="16"/>
      <c r="E103" s="18"/>
      <c r="F103" s="18"/>
      <c r="G103" s="18"/>
      <c r="H103" s="18"/>
      <c r="I103" s="18">
        <v>124</v>
      </c>
      <c r="J103" s="18">
        <v>785</v>
      </c>
      <c r="K103" s="18">
        <v>549</v>
      </c>
      <c r="L103" s="18">
        <v>808</v>
      </c>
      <c r="M103" s="18">
        <v>1545</v>
      </c>
      <c r="N103" s="18"/>
      <c r="O103" s="18"/>
      <c r="P103" s="18"/>
      <c r="Q103" s="18"/>
      <c r="R103" s="18"/>
      <c r="S103" s="18"/>
      <c r="T103" s="18"/>
      <c r="U103" s="18"/>
      <c r="V103" s="18"/>
      <c r="W103" s="17">
        <f t="shared" si="31"/>
        <v>3811</v>
      </c>
    </row>
    <row r="104" spans="1:23" x14ac:dyDescent="0.15">
      <c r="A104" s="14" t="s">
        <v>254</v>
      </c>
      <c r="B104" s="36" t="s">
        <v>246</v>
      </c>
      <c r="C104" s="36"/>
      <c r="D104" s="23"/>
      <c r="E104" s="24"/>
      <c r="F104" s="24"/>
      <c r="G104" s="24"/>
      <c r="H104" s="24"/>
      <c r="I104" s="24"/>
      <c r="J104" s="24"/>
      <c r="K104" s="24"/>
      <c r="L104" s="24"/>
      <c r="M104" s="24"/>
      <c r="N104" s="24">
        <v>695</v>
      </c>
      <c r="O104" s="24">
        <v>532</v>
      </c>
      <c r="P104" s="24">
        <v>905</v>
      </c>
      <c r="Q104" s="24">
        <v>296</v>
      </c>
      <c r="R104" s="24">
        <v>631</v>
      </c>
      <c r="S104" s="24">
        <v>296</v>
      </c>
      <c r="T104" s="24">
        <v>351</v>
      </c>
      <c r="U104" s="24">
        <v>99</v>
      </c>
      <c r="V104" s="24"/>
      <c r="W104" s="17">
        <f t="shared" si="31"/>
        <v>3805</v>
      </c>
    </row>
    <row r="105" spans="1:23" x14ac:dyDescent="0.15">
      <c r="A105" s="14" t="s">
        <v>255</v>
      </c>
      <c r="B105" s="36" t="s">
        <v>248</v>
      </c>
      <c r="C105" s="36"/>
      <c r="D105" s="23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17">
        <f t="shared" si="31"/>
        <v>0</v>
      </c>
    </row>
    <row r="106" spans="1:23" x14ac:dyDescent="0.15">
      <c r="A106" s="14" t="s">
        <v>256</v>
      </c>
      <c r="B106" s="15" t="s">
        <v>257</v>
      </c>
      <c r="C106" s="15"/>
      <c r="D106" s="2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17">
        <f t="shared" si="31"/>
        <v>0</v>
      </c>
    </row>
    <row r="107" spans="1:23" x14ac:dyDescent="0.15">
      <c r="A107" s="14" t="s">
        <v>258</v>
      </c>
      <c r="B107" s="15" t="s">
        <v>259</v>
      </c>
      <c r="C107" s="15"/>
      <c r="D107" s="16"/>
      <c r="E107" s="18">
        <v>76</v>
      </c>
      <c r="F107" s="18">
        <v>37</v>
      </c>
      <c r="G107" s="18">
        <v>39</v>
      </c>
      <c r="H107" s="18"/>
      <c r="I107" s="18"/>
      <c r="J107" s="18">
        <v>78</v>
      </c>
      <c r="K107" s="18">
        <v>52</v>
      </c>
      <c r="L107" s="18">
        <v>33</v>
      </c>
      <c r="M107" s="18">
        <v>24</v>
      </c>
      <c r="N107" s="18">
        <v>23</v>
      </c>
      <c r="O107" s="18">
        <v>9</v>
      </c>
      <c r="P107" s="18">
        <v>8</v>
      </c>
      <c r="Q107" s="18"/>
      <c r="R107" s="18">
        <v>5</v>
      </c>
      <c r="S107" s="18"/>
      <c r="T107" s="18"/>
      <c r="U107" s="18"/>
      <c r="V107" s="18">
        <v>5</v>
      </c>
      <c r="W107" s="17">
        <f t="shared" si="31"/>
        <v>389</v>
      </c>
    </row>
    <row r="108" spans="1:23" x14ac:dyDescent="0.15">
      <c r="A108" s="14" t="s">
        <v>260</v>
      </c>
      <c r="B108" s="36" t="s">
        <v>261</v>
      </c>
      <c r="C108" s="36"/>
      <c r="D108" s="27"/>
      <c r="E108" s="18">
        <v>7918.03</v>
      </c>
      <c r="F108" s="18">
        <v>12319.48</v>
      </c>
      <c r="G108" s="18">
        <v>5151</v>
      </c>
      <c r="H108" s="18">
        <v>17286.64</v>
      </c>
      <c r="I108" s="18">
        <v>17120.43</v>
      </c>
      <c r="J108" s="18">
        <v>12767.21</v>
      </c>
      <c r="K108" s="18">
        <v>10982.08</v>
      </c>
      <c r="L108" s="18">
        <v>6545.95</v>
      </c>
      <c r="M108" s="18">
        <v>20689.72</v>
      </c>
      <c r="N108" s="18">
        <v>9404.5</v>
      </c>
      <c r="O108" s="18">
        <v>4648.8900000000003</v>
      </c>
      <c r="P108" s="18">
        <v>11557.68</v>
      </c>
      <c r="Q108" s="18">
        <v>5904.38</v>
      </c>
      <c r="R108" s="18">
        <v>10260.540000000001</v>
      </c>
      <c r="S108" s="18">
        <v>5925.03</v>
      </c>
      <c r="T108" s="18">
        <v>7977.86</v>
      </c>
      <c r="U108" s="18">
        <v>5606</v>
      </c>
      <c r="V108" s="18"/>
      <c r="W108" s="17">
        <f t="shared" si="31"/>
        <v>172065.41999999998</v>
      </c>
    </row>
    <row r="109" spans="1:23" x14ac:dyDescent="0.15">
      <c r="A109" s="14" t="s">
        <v>262</v>
      </c>
      <c r="B109" s="36" t="s">
        <v>263</v>
      </c>
      <c r="C109" s="36"/>
      <c r="D109" s="27"/>
      <c r="E109" s="18">
        <v>5700</v>
      </c>
      <c r="F109" s="18">
        <v>3530</v>
      </c>
      <c r="G109" s="18">
        <v>3901</v>
      </c>
      <c r="H109" s="18">
        <v>8804.2000000000007</v>
      </c>
      <c r="I109" s="18">
        <v>6712.2</v>
      </c>
      <c r="J109" s="18">
        <v>7538</v>
      </c>
      <c r="K109" s="18">
        <v>9586</v>
      </c>
      <c r="L109" s="18">
        <v>3899</v>
      </c>
      <c r="M109" s="18">
        <v>12205</v>
      </c>
      <c r="N109" s="18">
        <v>4143</v>
      </c>
      <c r="O109" s="18">
        <v>2486</v>
      </c>
      <c r="P109" s="18">
        <v>4188.01</v>
      </c>
      <c r="Q109" s="18">
        <v>2318.6999999999998</v>
      </c>
      <c r="R109" s="18">
        <v>4256.49</v>
      </c>
      <c r="S109" s="18">
        <v>2030</v>
      </c>
      <c r="T109" s="18">
        <v>5677.6</v>
      </c>
      <c r="U109" s="18">
        <v>1964.4</v>
      </c>
      <c r="V109" s="18"/>
      <c r="W109" s="17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梅陇镇</vt:lpstr>
      <vt:lpstr>社区教育</vt:lpstr>
      <vt:lpstr>志愿者联盟</vt:lpstr>
      <vt:lpstr>梅陇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2021-01-04T02:05:54Z</cp:lastPrinted>
  <dcterms:created xsi:type="dcterms:W3CDTF">2019-11-08T06:57:41Z</dcterms:created>
  <dcterms:modified xsi:type="dcterms:W3CDTF">2021-01-04T02:06:00Z</dcterms:modified>
</cp:coreProperties>
</file>