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吴泾镇" sheetId="34" r:id="rId1"/>
    <sheet name="社区教育" sheetId="2" state="hidden" r:id="rId2"/>
    <sheet name="志愿者联盟" sheetId="3" state="hidden" r:id="rId3"/>
    <sheet name="保安经费" sheetId="32" state="hidden" r:id="rId4"/>
    <sheet name="补充公用经费" sheetId="33" state="hidden" r:id="rId5"/>
    <sheet name="吴泾" sheetId="21" state="hidden" r:id="rId6"/>
  </sheets>
  <definedNames>
    <definedName name="_xlnm.Print_Area" localSheetId="5">吴泾!#REF!</definedName>
    <definedName name="_xlnm.Print_Titles" localSheetId="5">吴泾!#REF!</definedName>
  </definedNames>
  <calcPr calcId="145621"/>
</workbook>
</file>

<file path=xl/calcChain.xml><?xml version="1.0" encoding="utf-8"?>
<calcChain xmlns="http://schemas.openxmlformats.org/spreadsheetml/2006/main">
  <c r="AC4" i="33" l="1"/>
  <c r="AB4" i="33"/>
  <c r="AF4" i="33" s="1"/>
  <c r="W4" i="33"/>
  <c r="Q4" i="33"/>
  <c r="P4" i="33"/>
  <c r="O4" i="33"/>
  <c r="N4" i="33"/>
  <c r="M4" i="33"/>
  <c r="H4" i="33"/>
  <c r="R4" i="33" l="1"/>
  <c r="AI4" i="33"/>
  <c r="AE4" i="33"/>
  <c r="AD4" i="33"/>
  <c r="AH4" i="33"/>
  <c r="AG4" i="33"/>
  <c r="AJ4" i="33" l="1"/>
  <c r="AK4" i="33" s="1"/>
  <c r="C9" i="34" s="1"/>
  <c r="E9" i="34" s="1"/>
  <c r="L110" i="21" l="1"/>
  <c r="L109" i="21"/>
  <c r="L108" i="21"/>
  <c r="L107" i="21"/>
  <c r="L106" i="21"/>
  <c r="L105" i="21"/>
  <c r="L104" i="21"/>
  <c r="L103" i="21"/>
  <c r="K102" i="21"/>
  <c r="J102" i="21"/>
  <c r="I102" i="21"/>
  <c r="H102" i="21"/>
  <c r="G102" i="21"/>
  <c r="F102" i="21"/>
  <c r="E102" i="21"/>
  <c r="L101" i="21"/>
  <c r="L100" i="21"/>
  <c r="L99" i="21"/>
  <c r="L98" i="21"/>
  <c r="K97" i="21"/>
  <c r="J97" i="21"/>
  <c r="I97" i="21"/>
  <c r="H97" i="21"/>
  <c r="G97" i="21"/>
  <c r="F97" i="21"/>
  <c r="E97" i="21"/>
  <c r="L96" i="21"/>
  <c r="L95" i="21"/>
  <c r="K94" i="21"/>
  <c r="J94" i="21"/>
  <c r="I94" i="21"/>
  <c r="H94" i="21"/>
  <c r="L94" i="21" s="1"/>
  <c r="G94" i="21"/>
  <c r="F94" i="21"/>
  <c r="E94" i="21"/>
  <c r="L93" i="21"/>
  <c r="K92" i="21"/>
  <c r="J92" i="21"/>
  <c r="I92" i="21"/>
  <c r="H92" i="21"/>
  <c r="G92" i="21"/>
  <c r="F92" i="21"/>
  <c r="E92" i="21"/>
  <c r="K91" i="21"/>
  <c r="K90" i="21" s="1"/>
  <c r="J91" i="21"/>
  <c r="I91" i="21"/>
  <c r="I90" i="21" s="1"/>
  <c r="I86" i="21" s="1"/>
  <c r="I53" i="21" s="1"/>
  <c r="H91" i="21"/>
  <c r="H90" i="21" s="1"/>
  <c r="H86" i="21" s="1"/>
  <c r="G91" i="21"/>
  <c r="G90" i="21" s="1"/>
  <c r="F91" i="21"/>
  <c r="E91" i="21"/>
  <c r="J90" i="21"/>
  <c r="F90" i="21"/>
  <c r="F86" i="21" s="1"/>
  <c r="L89" i="21"/>
  <c r="L88" i="21"/>
  <c r="K87" i="21"/>
  <c r="K86" i="21" s="1"/>
  <c r="J87" i="21"/>
  <c r="I87" i="21"/>
  <c r="H87" i="21"/>
  <c r="G87" i="21"/>
  <c r="G86" i="21" s="1"/>
  <c r="F87" i="21"/>
  <c r="E87" i="21"/>
  <c r="J86" i="21"/>
  <c r="L85" i="21"/>
  <c r="K84" i="21"/>
  <c r="J84" i="21"/>
  <c r="I84" i="21"/>
  <c r="H84" i="21"/>
  <c r="G84" i="21"/>
  <c r="F84" i="21"/>
  <c r="E84" i="21"/>
  <c r="K83" i="21"/>
  <c r="K82" i="21" s="1"/>
  <c r="J83" i="21"/>
  <c r="I83" i="21"/>
  <c r="H83" i="21"/>
  <c r="H82" i="21" s="1"/>
  <c r="G83" i="21"/>
  <c r="G82" i="21" s="1"/>
  <c r="F83" i="21"/>
  <c r="E83" i="21"/>
  <c r="J82" i="21"/>
  <c r="I82" i="21"/>
  <c r="F82" i="21"/>
  <c r="E82" i="21"/>
  <c r="K81" i="21"/>
  <c r="J81" i="21"/>
  <c r="J80" i="21" s="1"/>
  <c r="I81" i="21"/>
  <c r="I80" i="21" s="1"/>
  <c r="H81" i="21"/>
  <c r="G81" i="21"/>
  <c r="F81" i="21"/>
  <c r="F80" i="21" s="1"/>
  <c r="E81" i="21"/>
  <c r="E80" i="21" s="1"/>
  <c r="K80" i="21"/>
  <c r="H80" i="21"/>
  <c r="G80" i="21"/>
  <c r="L79" i="21"/>
  <c r="K78" i="21"/>
  <c r="J78" i="21"/>
  <c r="I78" i="21"/>
  <c r="H78" i="21"/>
  <c r="G78" i="21"/>
  <c r="F78" i="21"/>
  <c r="E78" i="21"/>
  <c r="K77" i="21"/>
  <c r="K76" i="21" s="1"/>
  <c r="J77" i="21"/>
  <c r="I77" i="21"/>
  <c r="H77" i="21"/>
  <c r="H76" i="21" s="1"/>
  <c r="G77" i="21"/>
  <c r="G76" i="21" s="1"/>
  <c r="F77" i="21"/>
  <c r="E77" i="21"/>
  <c r="J76" i="21"/>
  <c r="I76" i="21"/>
  <c r="F76" i="21"/>
  <c r="E76" i="21"/>
  <c r="K75" i="21"/>
  <c r="J75" i="21"/>
  <c r="J74" i="21" s="1"/>
  <c r="I75" i="21"/>
  <c r="I74" i="21" s="1"/>
  <c r="H75" i="21"/>
  <c r="G75" i="21"/>
  <c r="F75" i="21"/>
  <c r="F74" i="21" s="1"/>
  <c r="E75" i="21"/>
  <c r="L75" i="21" s="1"/>
  <c r="K74" i="21"/>
  <c r="H74" i="21"/>
  <c r="G74" i="21"/>
  <c r="K73" i="21"/>
  <c r="K72" i="21" s="1"/>
  <c r="J73" i="21"/>
  <c r="I73" i="21"/>
  <c r="H73" i="21"/>
  <c r="H72" i="21" s="1"/>
  <c r="G73" i="21"/>
  <c r="G72" i="21" s="1"/>
  <c r="F73" i="21"/>
  <c r="E73" i="21"/>
  <c r="J72" i="21"/>
  <c r="I72" i="21"/>
  <c r="F72" i="21"/>
  <c r="E72" i="21"/>
  <c r="L71" i="21"/>
  <c r="L70" i="21"/>
  <c r="L69" i="21"/>
  <c r="L68" i="21"/>
  <c r="L67" i="21"/>
  <c r="L66" i="21"/>
  <c r="L65" i="21"/>
  <c r="L64" i="21"/>
  <c r="L63" i="21"/>
  <c r="H62" i="21"/>
  <c r="L62" i="21" s="1"/>
  <c r="L61" i="21"/>
  <c r="L60" i="21"/>
  <c r="L59" i="21"/>
  <c r="L58" i="21"/>
  <c r="L57" i="21"/>
  <c r="L56" i="21"/>
  <c r="L55" i="21"/>
  <c r="K54" i="21"/>
  <c r="J54" i="21"/>
  <c r="J53" i="21" s="1"/>
  <c r="I54" i="21"/>
  <c r="G54" i="21"/>
  <c r="F54" i="21"/>
  <c r="E54" i="21"/>
  <c r="L52" i="21"/>
  <c r="L51" i="21"/>
  <c r="L50" i="21"/>
  <c r="L49" i="21"/>
  <c r="K48" i="21"/>
  <c r="J48" i="21"/>
  <c r="I48" i="21"/>
  <c r="H48" i="21"/>
  <c r="G48" i="21"/>
  <c r="F48" i="21"/>
  <c r="E48" i="21"/>
  <c r="L48" i="21" s="1"/>
  <c r="L47" i="21"/>
  <c r="K46" i="21"/>
  <c r="J46" i="21"/>
  <c r="I46" i="21"/>
  <c r="H46" i="21"/>
  <c r="G46" i="21"/>
  <c r="F46" i="21"/>
  <c r="E46" i="21"/>
  <c r="L45" i="21"/>
  <c r="L44" i="21"/>
  <c r="K43" i="21"/>
  <c r="J43" i="21"/>
  <c r="I43" i="21"/>
  <c r="H43" i="21"/>
  <c r="G43" i="21"/>
  <c r="F43" i="21"/>
  <c r="E43" i="21"/>
  <c r="L42" i="21"/>
  <c r="K41" i="21"/>
  <c r="J41" i="21"/>
  <c r="I41" i="21"/>
  <c r="H41" i="21"/>
  <c r="G41" i="21"/>
  <c r="F41" i="21"/>
  <c r="E41" i="21"/>
  <c r="L40" i="21"/>
  <c r="L39" i="21"/>
  <c r="L38" i="21"/>
  <c r="L37" i="21"/>
  <c r="L36" i="21"/>
  <c r="L35" i="21"/>
  <c r="L34" i="21"/>
  <c r="K33" i="21"/>
  <c r="J33" i="21"/>
  <c r="I33" i="21"/>
  <c r="I32" i="21" s="1"/>
  <c r="H33" i="21"/>
  <c r="H32" i="21" s="1"/>
  <c r="G33" i="21"/>
  <c r="F33" i="21"/>
  <c r="E33" i="21"/>
  <c r="K32" i="21"/>
  <c r="J32" i="21"/>
  <c r="G32" i="21"/>
  <c r="F32" i="21"/>
  <c r="L31" i="21"/>
  <c r="L30" i="21"/>
  <c r="K29" i="21"/>
  <c r="J29" i="21"/>
  <c r="I29" i="21"/>
  <c r="H29" i="21"/>
  <c r="G29" i="21"/>
  <c r="F29" i="21"/>
  <c r="E29" i="21"/>
  <c r="K28" i="21"/>
  <c r="K27" i="21" s="1"/>
  <c r="J28" i="21"/>
  <c r="I28" i="21"/>
  <c r="H28" i="21"/>
  <c r="H27" i="21" s="1"/>
  <c r="G28" i="21"/>
  <c r="L28" i="21" s="1"/>
  <c r="F28" i="21"/>
  <c r="E28" i="21"/>
  <c r="J27" i="21"/>
  <c r="I27" i="21"/>
  <c r="F27" i="21"/>
  <c r="E27" i="21"/>
  <c r="K26" i="21"/>
  <c r="J26" i="21"/>
  <c r="J25" i="21" s="1"/>
  <c r="I26" i="21"/>
  <c r="I25" i="21" s="1"/>
  <c r="H26" i="21"/>
  <c r="G26" i="21"/>
  <c r="F26" i="21"/>
  <c r="F25" i="21" s="1"/>
  <c r="E26" i="21"/>
  <c r="E25" i="21" s="1"/>
  <c r="K25" i="21"/>
  <c r="H25" i="21"/>
  <c r="G25" i="21"/>
  <c r="K24" i="21"/>
  <c r="J24" i="21"/>
  <c r="I24" i="21"/>
  <c r="H24" i="21"/>
  <c r="G24" i="21"/>
  <c r="F24" i="21"/>
  <c r="E24" i="21"/>
  <c r="K23" i="21"/>
  <c r="K22" i="21" s="1"/>
  <c r="J23" i="21"/>
  <c r="J22" i="21" s="1"/>
  <c r="I23" i="21"/>
  <c r="H23" i="21"/>
  <c r="G23" i="21"/>
  <c r="G22" i="21" s="1"/>
  <c r="F23" i="21"/>
  <c r="F22" i="21" s="1"/>
  <c r="E23" i="21"/>
  <c r="I22" i="21"/>
  <c r="H22" i="21"/>
  <c r="E22" i="21"/>
  <c r="K21" i="21"/>
  <c r="J21" i="21"/>
  <c r="I21" i="21"/>
  <c r="I20" i="21" s="1"/>
  <c r="H21" i="21"/>
  <c r="H20" i="21" s="1"/>
  <c r="G21" i="21"/>
  <c r="F21" i="21"/>
  <c r="E21" i="21"/>
  <c r="K20" i="21"/>
  <c r="J20" i="21"/>
  <c r="G20" i="21"/>
  <c r="F20" i="21"/>
  <c r="L19" i="21"/>
  <c r="L18" i="21"/>
  <c r="K17" i="21"/>
  <c r="J17" i="21"/>
  <c r="I17" i="21"/>
  <c r="H17" i="21"/>
  <c r="G17" i="21"/>
  <c r="F17" i="21"/>
  <c r="E17" i="21"/>
  <c r="K16" i="21"/>
  <c r="J16" i="21"/>
  <c r="I16" i="21"/>
  <c r="H16" i="21"/>
  <c r="G16" i="21"/>
  <c r="F16" i="21"/>
  <c r="E16" i="21"/>
  <c r="K15" i="21"/>
  <c r="J15" i="21"/>
  <c r="I15" i="21"/>
  <c r="H15" i="21"/>
  <c r="G15" i="21"/>
  <c r="F15" i="21"/>
  <c r="E15" i="21"/>
  <c r="L15" i="21" s="1"/>
  <c r="K14" i="21"/>
  <c r="J14" i="21"/>
  <c r="J13" i="21" s="1"/>
  <c r="I14" i="21"/>
  <c r="I13" i="21" s="1"/>
  <c r="H14" i="21"/>
  <c r="H13" i="21" s="1"/>
  <c r="G14" i="21"/>
  <c r="F14" i="21"/>
  <c r="F13" i="21" s="1"/>
  <c r="E14" i="21"/>
  <c r="K13" i="21"/>
  <c r="G13" i="21"/>
  <c r="K12" i="21"/>
  <c r="J12" i="21"/>
  <c r="I12" i="21"/>
  <c r="H12" i="21"/>
  <c r="G12" i="21"/>
  <c r="F12" i="21"/>
  <c r="E12" i="21"/>
  <c r="K11" i="21"/>
  <c r="K10" i="21" s="1"/>
  <c r="K8" i="21" s="1"/>
  <c r="K4" i="21" s="1"/>
  <c r="J11" i="21"/>
  <c r="J10" i="21" s="1"/>
  <c r="J8" i="21" s="1"/>
  <c r="J4" i="21" s="1"/>
  <c r="J3" i="21" s="1"/>
  <c r="I11" i="21"/>
  <c r="I10" i="21" s="1"/>
  <c r="I8" i="21" s="1"/>
  <c r="H11" i="21"/>
  <c r="G11" i="21"/>
  <c r="G10" i="21" s="1"/>
  <c r="G8" i="21" s="1"/>
  <c r="F11" i="21"/>
  <c r="F10" i="21" s="1"/>
  <c r="F8" i="21" s="1"/>
  <c r="F4" i="21" s="1"/>
  <c r="E11" i="21"/>
  <c r="L11" i="21" s="1"/>
  <c r="H10" i="21"/>
  <c r="H8" i="21" s="1"/>
  <c r="L9" i="21"/>
  <c r="L7" i="21"/>
  <c r="L6" i="21"/>
  <c r="K5" i="21"/>
  <c r="J5" i="21"/>
  <c r="I5" i="21"/>
  <c r="H5" i="21"/>
  <c r="G5" i="21"/>
  <c r="F5" i="21"/>
  <c r="E5" i="21"/>
  <c r="I4" i="21" l="1"/>
  <c r="I3" i="21" s="1"/>
  <c r="L82" i="21"/>
  <c r="F3" i="21"/>
  <c r="H4" i="21"/>
  <c r="F53" i="21"/>
  <c r="K53" i="21"/>
  <c r="K3" i="21" s="1"/>
  <c r="G53" i="21"/>
  <c r="L23" i="21"/>
  <c r="L25" i="21"/>
  <c r="L29" i="21"/>
  <c r="L41" i="21"/>
  <c r="L43" i="21"/>
  <c r="L46" i="21"/>
  <c r="L72" i="21"/>
  <c r="L76" i="21"/>
  <c r="L14" i="21"/>
  <c r="L22" i="21"/>
  <c r="L80" i="21"/>
  <c r="L84" i="21"/>
  <c r="L92" i="21"/>
  <c r="L102" i="21"/>
  <c r="E10" i="21"/>
  <c r="L10" i="21" s="1"/>
  <c r="L17" i="21"/>
  <c r="L21" i="21"/>
  <c r="G27" i="21"/>
  <c r="L27" i="21" s="1"/>
  <c r="L33" i="21"/>
  <c r="E74" i="21"/>
  <c r="L74" i="21" s="1"/>
  <c r="L78" i="21"/>
  <c r="L87" i="21"/>
  <c r="L91" i="21"/>
  <c r="L97" i="21"/>
  <c r="E13" i="21"/>
  <c r="L13" i="21" s="1"/>
  <c r="L5" i="21"/>
  <c r="L12" i="21"/>
  <c r="L16" i="21"/>
  <c r="E20" i="21"/>
  <c r="L20" i="21" s="1"/>
  <c r="L24" i="21"/>
  <c r="L26" i="21"/>
  <c r="E32" i="21"/>
  <c r="L32" i="21" s="1"/>
  <c r="C6" i="34" s="1"/>
  <c r="E6" i="34" s="1"/>
  <c r="H54" i="21"/>
  <c r="L54" i="21" s="1"/>
  <c r="L73" i="21"/>
  <c r="L77" i="21"/>
  <c r="L81" i="21"/>
  <c r="L83" i="21"/>
  <c r="E90" i="21"/>
  <c r="L90" i="21" s="1"/>
  <c r="E8" i="21"/>
  <c r="E86" i="21"/>
  <c r="H53" i="21" l="1"/>
  <c r="H3" i="21" s="1"/>
  <c r="G4" i="21"/>
  <c r="G3" i="21" s="1"/>
  <c r="L86" i="21"/>
  <c r="E53" i="21"/>
  <c r="L53" i="21" s="1"/>
  <c r="C5" i="34" s="1"/>
  <c r="E5" i="34" s="1"/>
  <c r="E4" i="21"/>
  <c r="L8" i="21"/>
  <c r="L4" i="21" l="1"/>
  <c r="C4" i="34" s="1"/>
  <c r="E3" i="21"/>
  <c r="L3" i="21" s="1"/>
  <c r="M4" i="32"/>
  <c r="N4" i="32"/>
  <c r="O4" i="32"/>
  <c r="P4" i="32"/>
  <c r="L3" i="32"/>
  <c r="L4" i="32" s="1"/>
  <c r="K4" i="32"/>
  <c r="J4" i="32"/>
  <c r="I4" i="32"/>
  <c r="H4" i="32"/>
  <c r="G4" i="32"/>
  <c r="F4" i="32"/>
  <c r="E4" i="32"/>
  <c r="D4" i="32"/>
  <c r="E4" i="34" l="1"/>
  <c r="Q3" i="32"/>
  <c r="Q4" i="32" s="1"/>
  <c r="C10" i="34" s="1"/>
  <c r="D10" i="34" l="1"/>
  <c r="D11" i="34" s="1"/>
  <c r="C4" i="3"/>
  <c r="C8" i="34" s="1"/>
  <c r="E8" i="34" s="1"/>
  <c r="B4" i="2"/>
  <c r="C3" i="2"/>
  <c r="E10" i="34" l="1"/>
  <c r="C4" i="2"/>
  <c r="C7" i="34" s="1"/>
  <c r="E7" i="34" l="1"/>
  <c r="E11" i="34" s="1"/>
  <c r="C11" i="34"/>
</calcChain>
</file>

<file path=xl/sharedStrings.xml><?xml version="1.0" encoding="utf-8"?>
<sst xmlns="http://schemas.openxmlformats.org/spreadsheetml/2006/main" count="386" uniqueCount="256">
  <si>
    <t>序号</t>
  </si>
  <si>
    <t>合计</t>
    <phoneticPr fontId="1" type="noConversion"/>
  </si>
  <si>
    <t>镇属</t>
    <phoneticPr fontId="1" type="noConversion"/>
  </si>
  <si>
    <t>吴泾</t>
  </si>
  <si>
    <t>序号</t>
    <phoneticPr fontId="2" type="noConversion"/>
  </si>
  <si>
    <t>吴泾镇社区学校</t>
    <phoneticPr fontId="2" type="noConversion"/>
  </si>
  <si>
    <t>镇级合计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</si>
  <si>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</si>
  <si>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</si>
  <si>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</si>
  <si>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</si>
  <si>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</si>
  <si>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</si>
  <si>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</si>
  <si>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</si>
  <si>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吴泾合计</t>
    <phoneticPr fontId="1" type="noConversion"/>
  </si>
  <si>
    <t>闵行区塘湾中心幼儿园</t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</si>
  <si>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</si>
  <si>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</si>
  <si>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</si>
  <si>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</si>
  <si>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</si>
  <si>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</si>
  <si>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</si>
  <si>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</si>
  <si>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</si>
  <si>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</si>
  <si>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</si>
  <si>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</si>
  <si>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</si>
  <si>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</si>
  <si>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</si>
  <si>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</si>
  <si>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</si>
  <si>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</si>
  <si>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</si>
  <si>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</si>
  <si>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</si>
  <si>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</si>
  <si>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</si>
  <si>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</si>
  <si>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</si>
  <si>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</si>
  <si>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</si>
  <si>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</si>
  <si>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</si>
  <si>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</si>
  <si>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</si>
  <si>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</si>
  <si>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</si>
  <si>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</si>
  <si>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</si>
  <si>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</si>
  <si>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</si>
  <si>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</si>
  <si>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</si>
  <si>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</si>
  <si>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</si>
  <si>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</si>
  <si>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</si>
  <si>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</si>
  <si>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</si>
  <si>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</si>
  <si>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</si>
  <si>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</si>
  <si>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</si>
  <si>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</si>
  <si>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</si>
  <si>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</si>
  <si>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</si>
  <si>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</si>
  <si>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</si>
  <si>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</si>
  <si>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</si>
  <si>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</si>
  <si>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</si>
  <si>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</si>
  <si>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</si>
  <si>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</si>
  <si>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</si>
  <si>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</si>
  <si>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</si>
  <si>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</si>
  <si>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</si>
  <si>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</si>
  <si>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</si>
  <si>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</si>
  <si>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</si>
  <si>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</si>
  <si>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</si>
  <si>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</si>
  <si>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</si>
  <si>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抚恤金</t>
  </si>
  <si>
    <t>　　　　1、抚恤金</t>
  </si>
  <si>
    <t>年初预算为0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</si>
  <si>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</si>
  <si>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</si>
  <si>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</si>
  <si>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</si>
  <si>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</si>
  <si>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</si>
  <si>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</si>
  <si>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</si>
  <si>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</si>
  <si>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</si>
  <si>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</si>
  <si>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</si>
  <si>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</si>
  <si>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</si>
  <si>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</si>
  <si>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</si>
  <si>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</si>
  <si>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</si>
  <si>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</si>
  <si>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</si>
  <si>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</si>
  <si>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</si>
  <si>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</si>
  <si>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</si>
  <si>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</si>
  <si>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</si>
  <si>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</si>
  <si>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</si>
  <si>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</si>
  <si>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</si>
  <si>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</si>
  <si>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</si>
  <si>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</si>
  <si>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</si>
  <si>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</si>
  <si>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</si>
  <si>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</si>
  <si>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</si>
  <si>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</si>
  <si>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</si>
  <si>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</si>
  <si>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</si>
  <si>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</si>
  <si>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</si>
  <si>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</si>
  <si>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</si>
  <si>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</si>
  <si>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</si>
  <si>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</si>
  <si>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</si>
  <si>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</si>
  <si>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</si>
  <si>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</si>
  <si>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</si>
  <si>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</si>
  <si>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</si>
  <si>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</si>
  <si>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</si>
  <si>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</si>
  <si>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</si>
  <si>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</si>
  <si>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</si>
  <si>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</si>
  <si>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</si>
  <si>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</si>
  <si>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</si>
  <si>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</si>
  <si>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</si>
  <si>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</si>
  <si>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</si>
  <si>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</si>
  <si>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</si>
  <si>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</si>
  <si>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</si>
  <si>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</si>
  <si>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</si>
  <si>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</si>
  <si>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</si>
  <si>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</si>
  <si>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</si>
  <si>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</si>
  <si>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值班单价</t>
    <phoneticPr fontId="1" type="noConversion"/>
  </si>
  <si>
    <t>代扣教育局</t>
    <phoneticPr fontId="1" type="noConversion"/>
  </si>
  <si>
    <t>单位</t>
    <phoneticPr fontId="1" type="noConversion"/>
  </si>
  <si>
    <t>公办成人</t>
    <phoneticPr fontId="1" type="noConversion"/>
  </si>
  <si>
    <t>吴泾社校</t>
    <phoneticPr fontId="1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</si>
  <si>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</si>
  <si>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</si>
  <si>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所属街镇</t>
    <phoneticPr fontId="1" type="noConversion"/>
  </si>
  <si>
    <t>校区               门数</t>
  </si>
  <si>
    <t>在岗人数</t>
  </si>
  <si>
    <t>值班单价</t>
  </si>
  <si>
    <t>值班金额</t>
  </si>
  <si>
    <t>叠加门数</t>
  </si>
  <si>
    <t>叠加门次（210天）</t>
  </si>
  <si>
    <t>叠加金额</t>
  </si>
  <si>
    <t>2021合同</t>
    <phoneticPr fontId="1" type="noConversion"/>
  </si>
  <si>
    <t>2022年1-3月
支付</t>
    <phoneticPr fontId="1" type="noConversion"/>
  </si>
  <si>
    <t>2022年1-12月支付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</si>
  <si>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1" type="noConversion"/>
  </si>
  <si>
    <r>
      <rPr>
        <sz val="11"/>
        <rFont val="宋体"/>
        <family val="3"/>
        <charset val="134"/>
      </rPr>
      <t>在岗人数</t>
    </r>
    <phoneticPr fontId="1" type="noConversion"/>
  </si>
  <si>
    <t>合计</t>
    <phoneticPr fontId="1" type="noConversion"/>
  </si>
  <si>
    <t>2022年镇级单位保安经费调整预算表</t>
    <phoneticPr fontId="1" type="noConversion"/>
  </si>
  <si>
    <r>
      <t>202</t>
    </r>
    <r>
      <rPr>
        <b/>
        <sz val="20"/>
        <color indexed="8"/>
        <rFont val="宋体"/>
        <family val="3"/>
        <charset val="134"/>
      </rPr>
      <t>2</t>
    </r>
    <r>
      <rPr>
        <b/>
        <sz val="20"/>
        <color indexed="8"/>
        <rFont val="宋体"/>
        <family val="3"/>
        <charset val="134"/>
      </rPr>
      <t>年基本支出预算表</t>
    </r>
    <phoneticPr fontId="23" type="noConversion"/>
  </si>
  <si>
    <t>　　　　1、残疾人就业保障金1.5%</t>
    <phoneticPr fontId="23" type="noConversion"/>
  </si>
  <si>
    <t>　　　　2、工伤保险费0.256%</t>
    <phoneticPr fontId="23" type="noConversion"/>
  </si>
  <si>
    <t>　　　　3、失业保险0.5%</t>
    <phoneticPr fontId="23" type="noConversion"/>
  </si>
  <si>
    <t xml:space="preserve">        1、医疗保险费10.5%</t>
    <phoneticPr fontId="23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</si>
  <si>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</si>
  <si>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</si>
  <si>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3" type="noConversion"/>
  </si>
  <si>
    <t>根据人事口径按实编制</t>
    <phoneticPr fontId="23" type="noConversion"/>
  </si>
  <si>
    <t>其他工资福利</t>
    <phoneticPr fontId="23" type="noConversion"/>
  </si>
  <si>
    <t>其他</t>
    <phoneticPr fontId="23" type="noConversion"/>
  </si>
  <si>
    <t>年初预算为0</t>
    <phoneticPr fontId="23" type="noConversion"/>
  </si>
  <si>
    <t xml:space="preserve">       10、培训费</t>
    <phoneticPr fontId="23" type="noConversion"/>
  </si>
  <si>
    <t>主款项</t>
    <phoneticPr fontId="23" type="noConversion"/>
  </si>
  <si>
    <t>填写2021年9月在编教职工人数</t>
    <phoneticPr fontId="23" type="noConversion"/>
  </si>
  <si>
    <t>填写2021年秋季学期学生人数，以招办人数为准</t>
    <phoneticPr fontId="23" type="noConversion"/>
  </si>
  <si>
    <t>生均定额5%</t>
    <phoneticPr fontId="23" type="noConversion"/>
  </si>
  <si>
    <t>2021年制度外用工调整预算表</t>
    <phoneticPr fontId="1" type="noConversion"/>
  </si>
  <si>
    <t>镇属</t>
  </si>
  <si>
    <t>学校</t>
  </si>
  <si>
    <t>学段</t>
    <phoneticPr fontId="1" type="noConversion"/>
  </si>
  <si>
    <t>教育教辅后勤应配用工人数(2021人保提供）</t>
    <phoneticPr fontId="1" type="noConversion"/>
  </si>
  <si>
    <t>因故额外增加临时额度（2021人保提供）</t>
    <phoneticPr fontId="1" type="noConversion"/>
  </si>
  <si>
    <t>教育教辅后勤应配用工人数(正常额度+临时额度）</t>
  </si>
  <si>
    <t>现有辅助用工人数（2021年人保科提供）</t>
    <phoneticPr fontId="1" type="noConversion"/>
  </si>
  <si>
    <t>财政资金应配备人数</t>
  </si>
  <si>
    <t>2021年金额（调整预算：按中位数测算，学校实际执行按人事部门规定标准执行，严禁超标准发放）</t>
    <phoneticPr fontId="1" type="noConversion"/>
  </si>
  <si>
    <t>专技岗位
应配人数</t>
  </si>
  <si>
    <t>技术岗位
应配人数</t>
  </si>
  <si>
    <t>勤杂岗位
应配人数</t>
  </si>
  <si>
    <t>管理岗位
应配人数</t>
  </si>
  <si>
    <t xml:space="preserve">
技术岗位
应配人数
</t>
  </si>
  <si>
    <t xml:space="preserve">
勤杂岗位
应配人数
</t>
  </si>
  <si>
    <t>工资
（1-12月）</t>
  </si>
  <si>
    <t>福利费
（1月-12月）</t>
  </si>
  <si>
    <t>伙食费
（1-12月）</t>
  </si>
  <si>
    <t>工会经费
（1-12月）</t>
  </si>
  <si>
    <t>考核
（1-12月）</t>
  </si>
  <si>
    <t>奖金</t>
    <phoneticPr fontId="1" type="noConversion"/>
  </si>
  <si>
    <t>管理费
（2022年全年）</t>
    <phoneticPr fontId="1" type="noConversion"/>
  </si>
  <si>
    <t>社保公积金（34%）</t>
    <phoneticPr fontId="1" type="noConversion"/>
  </si>
  <si>
    <t>闵行区吴泾镇社区学校</t>
  </si>
  <si>
    <t>社区学校</t>
    <phoneticPr fontId="1" type="noConversion"/>
  </si>
  <si>
    <t>2022年教育统筹经费第一次分配明细表</t>
    <phoneticPr fontId="1" type="noConversion"/>
  </si>
  <si>
    <t>序号</t>
    <phoneticPr fontId="2" type="noConversion"/>
  </si>
  <si>
    <t>项目</t>
    <phoneticPr fontId="2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</si>
  <si>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</si>
  <si>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</si>
  <si>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</si>
  <si>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</si>
  <si>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</si>
  <si>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保安经费</t>
    <phoneticPr fontId="1" type="noConversion"/>
  </si>
  <si>
    <t>合计</t>
    <phoneticPr fontId="2" type="noConversion"/>
  </si>
  <si>
    <t>单位：元</t>
    <phoneticPr fontId="2" type="noConversion"/>
  </si>
  <si>
    <t>一次分配合计</t>
    <phoneticPr fontId="1" type="noConversion"/>
  </si>
  <si>
    <t>实际下达乡镇（工业区）</t>
    <phoneticPr fontId="1" type="noConversion"/>
  </si>
  <si>
    <t>吴泾镇：</t>
    <phoneticPr fontId="2" type="noConversion"/>
  </si>
  <si>
    <t>补充公用经费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</si>
</sst>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#,##0.00_ "/>
    <numFmt numFmtId="180" formatCode="[$-F800]dddd\,\ mmmm\ dd\,\ yyyy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color theme="1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name val="宋体"/>
      <family val="2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43" fontId="12" fillId="0" borderId="0" applyFont="0" applyFill="0" applyBorder="0" applyAlignment="0" applyProtection="0">
      <alignment vertical="center"/>
    </xf>
    <xf numFmtId="0" fontId="7" fillId="0" borderId="0"/>
    <xf numFmtId="0" fontId="21" fillId="0" borderId="0"/>
  </cellStyleXfs>
  <cellXfs count="119">
    <xf numFmtId="0" fontId="0" fillId="0" borderId="0" xfId="0">
      <alignment vertical="center"/>
    </xf>
    <xf numFmtId="0" fontId="0" fillId="0" borderId="0" xfId="0" applyAlignment="1"/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17" fillId="3" borderId="1" xfId="16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 wrapText="1"/>
    </xf>
    <xf numFmtId="0" fontId="14" fillId="4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43" fontId="18" fillId="4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 wrapText="1"/>
    </xf>
    <xf numFmtId="178" fontId="20" fillId="4" borderId="1" xfId="16" applyNumberFormat="1" applyFont="1" applyFill="1" applyBorder="1" applyAlignment="1">
      <alignment horizontal="center" vertical="center"/>
    </xf>
    <xf numFmtId="43" fontId="20" fillId="4" borderId="1" xfId="16" applyFont="1" applyFill="1" applyBorder="1" applyAlignment="1">
      <alignment horizontal="center" vertical="center"/>
    </xf>
    <xf numFmtId="176" fontId="20" fillId="4" borderId="1" xfId="0" applyNumberFormat="1" applyFont="1" applyFill="1" applyBorder="1" applyAlignment="1">
      <alignment horizontal="right" vertical="center"/>
    </xf>
    <xf numFmtId="0" fontId="18" fillId="4" borderId="0" xfId="0" applyNumberFormat="1" applyFont="1" applyFill="1" applyAlignment="1">
      <alignment horizontal="center" vertical="center"/>
    </xf>
    <xf numFmtId="176" fontId="14" fillId="4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center" vertical="center"/>
    </xf>
    <xf numFmtId="0" fontId="23" fillId="5" borderId="0" xfId="0" applyFont="1" applyFill="1" applyAlignment="1" applyProtection="1">
      <protection locked="0"/>
    </xf>
    <xf numFmtId="0" fontId="25" fillId="5" borderId="1" xfId="0" applyNumberFormat="1" applyFont="1" applyFill="1" applyBorder="1" applyAlignment="1" applyProtection="1">
      <alignment horizontal="center" vertical="center"/>
      <protection locked="0"/>
    </xf>
    <xf numFmtId="0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NumberFormat="1" applyFont="1" applyFill="1" applyBorder="1" applyAlignment="1" applyProtection="1">
      <alignment horizontal="center"/>
      <protection locked="0"/>
    </xf>
    <xf numFmtId="49" fontId="26" fillId="5" borderId="1" xfId="0" applyNumberFormat="1" applyFont="1" applyFill="1" applyBorder="1" applyAlignment="1" applyProtection="1">
      <protection locked="0"/>
    </xf>
    <xf numFmtId="49" fontId="26" fillId="5" borderId="1" xfId="0" applyNumberFormat="1" applyFont="1" applyFill="1" applyBorder="1" applyAlignment="1" applyProtection="1">
      <alignment wrapText="1"/>
      <protection locked="0"/>
    </xf>
    <xf numFmtId="177" fontId="27" fillId="5" borderId="1" xfId="0" applyNumberFormat="1" applyFont="1" applyFill="1" applyBorder="1" applyAlignment="1" applyProtection="1"/>
    <xf numFmtId="49" fontId="27" fillId="5" borderId="1" xfId="0" applyNumberFormat="1" applyFont="1" applyFill="1" applyBorder="1" applyAlignment="1" applyProtection="1">
      <alignment wrapText="1"/>
      <protection locked="0"/>
    </xf>
    <xf numFmtId="177" fontId="27" fillId="5" borderId="1" xfId="0" applyNumberFormat="1" applyFont="1" applyFill="1" applyBorder="1" applyAlignment="1" applyProtection="1">
      <protection locked="0"/>
    </xf>
    <xf numFmtId="49" fontId="27" fillId="5" borderId="1" xfId="0" applyNumberFormat="1" applyFont="1" applyFill="1" applyBorder="1" applyAlignment="1" applyProtection="1">
      <alignment horizontal="left" wrapText="1"/>
      <protection locked="0"/>
    </xf>
    <xf numFmtId="49" fontId="27" fillId="5" borderId="1" xfId="0" applyNumberFormat="1" applyFont="1" applyFill="1" applyBorder="1" applyAlignment="1" applyProtection="1">
      <protection locked="0"/>
    </xf>
    <xf numFmtId="0" fontId="27" fillId="5" borderId="0" xfId="0" applyFont="1" applyFill="1" applyAlignment="1" applyProtection="1">
      <protection locked="0"/>
    </xf>
    <xf numFmtId="49" fontId="23" fillId="5" borderId="1" xfId="0" applyNumberFormat="1" applyFont="1" applyFill="1" applyBorder="1" applyAlignment="1" applyProtection="1">
      <protection locked="0"/>
    </xf>
    <xf numFmtId="49" fontId="23" fillId="5" borderId="1" xfId="0" applyNumberFormat="1" applyFont="1" applyFill="1" applyBorder="1" applyAlignment="1" applyProtection="1">
      <alignment wrapText="1"/>
      <protection locked="0"/>
    </xf>
    <xf numFmtId="177" fontId="23" fillId="5" borderId="1" xfId="0" applyNumberFormat="1" applyFont="1" applyFill="1" applyBorder="1" applyAlignment="1" applyProtection="1">
      <protection locked="0"/>
    </xf>
    <xf numFmtId="177" fontId="23" fillId="5" borderId="1" xfId="0" applyNumberFormat="1" applyFont="1" applyFill="1" applyBorder="1" applyAlignment="1" applyProtection="1"/>
    <xf numFmtId="178" fontId="27" fillId="5" borderId="1" xfId="0" applyNumberFormat="1" applyFont="1" applyFill="1" applyBorder="1" applyAlignment="1" applyProtection="1">
      <protection locked="0"/>
    </xf>
    <xf numFmtId="0" fontId="23" fillId="5" borderId="1" xfId="0" applyFont="1" applyFill="1" applyBorder="1" applyAlignment="1" applyProtection="1">
      <alignment wrapText="1"/>
      <protection locked="0"/>
    </xf>
    <xf numFmtId="0" fontId="27" fillId="5" borderId="1" xfId="0" applyFont="1" applyFill="1" applyBorder="1" applyAlignment="1" applyProtection="1">
      <alignment wrapText="1"/>
      <protection locked="0"/>
    </xf>
    <xf numFmtId="178" fontId="23" fillId="5" borderId="1" xfId="0" applyNumberFormat="1" applyFont="1" applyFill="1" applyBorder="1" applyAlignment="1" applyProtection="1">
      <protection locked="0"/>
    </xf>
    <xf numFmtId="49" fontId="26" fillId="5" borderId="5" xfId="0" applyNumberFormat="1" applyFont="1" applyFill="1" applyBorder="1" applyAlignment="1" applyProtection="1">
      <alignment vertical="center"/>
      <protection locked="0"/>
    </xf>
    <xf numFmtId="0" fontId="23" fillId="5" borderId="5" xfId="0" applyFont="1" applyFill="1" applyBorder="1" applyAlignment="1" applyProtection="1">
      <alignment wrapText="1"/>
      <protection locked="0"/>
    </xf>
    <xf numFmtId="177" fontId="23" fillId="5" borderId="5" xfId="0" applyNumberFormat="1" applyFont="1" applyFill="1" applyBorder="1" applyAlignment="1" applyProtection="1">
      <protection locked="0"/>
    </xf>
    <xf numFmtId="49" fontId="23" fillId="5" borderId="5" xfId="0" applyNumberFormat="1" applyFont="1" applyFill="1" applyBorder="1" applyAlignment="1" applyProtection="1">
      <alignment wrapText="1"/>
      <protection locked="0"/>
    </xf>
    <xf numFmtId="49" fontId="26" fillId="5" borderId="3" xfId="0" applyNumberFormat="1" applyFont="1" applyFill="1" applyBorder="1" applyAlignment="1" applyProtection="1">
      <alignment vertical="center"/>
      <protection locked="0"/>
    </xf>
    <xf numFmtId="0" fontId="23" fillId="5" borderId="3" xfId="0" applyFont="1" applyFill="1" applyBorder="1" applyAlignment="1" applyProtection="1">
      <alignment wrapText="1"/>
      <protection locked="0"/>
    </xf>
    <xf numFmtId="177" fontId="23" fillId="5" borderId="3" xfId="0" applyNumberFormat="1" applyFont="1" applyFill="1" applyBorder="1" applyAlignment="1" applyProtection="1">
      <protection locked="0"/>
    </xf>
    <xf numFmtId="49" fontId="23" fillId="5" borderId="3" xfId="0" applyNumberFormat="1" applyFont="1" applyFill="1" applyBorder="1" applyAlignment="1" applyProtection="1">
      <alignment wrapText="1"/>
      <protection locked="0"/>
    </xf>
    <xf numFmtId="49" fontId="26" fillId="5" borderId="1" xfId="0" applyNumberFormat="1" applyFont="1" applyFill="1" applyBorder="1" applyAlignment="1" applyProtection="1">
      <alignment horizontal="left"/>
      <protection locked="0"/>
    </xf>
    <xf numFmtId="176" fontId="23" fillId="5" borderId="1" xfId="0" applyNumberFormat="1" applyFont="1" applyFill="1" applyBorder="1" applyAlignment="1" applyProtection="1"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23" fillId="5" borderId="0" xfId="0" applyFont="1" applyFill="1" applyAlignment="1" applyProtection="1">
      <alignment wrapText="1"/>
      <protection locked="0"/>
    </xf>
    <xf numFmtId="177" fontId="27" fillId="5" borderId="6" xfId="0" applyNumberFormat="1" applyFont="1" applyFill="1" applyBorder="1" applyAlignment="1" applyProtection="1">
      <protection locked="0"/>
    </xf>
    <xf numFmtId="177" fontId="27" fillId="5" borderId="7" xfId="0" applyNumberFormat="1" applyFont="1" applyFill="1" applyBorder="1" applyAlignment="1" applyProtection="1">
      <protection locked="0"/>
    </xf>
    <xf numFmtId="177" fontId="27" fillId="5" borderId="7" xfId="0" applyNumberFormat="1" applyFont="1" applyFill="1" applyBorder="1" applyAlignment="1" applyProtection="1"/>
    <xf numFmtId="49" fontId="27" fillId="5" borderId="7" xfId="0" applyNumberFormat="1" applyFont="1" applyFill="1" applyBorder="1" applyAlignment="1" applyProtection="1">
      <alignment wrapText="1"/>
      <protection locked="0"/>
    </xf>
    <xf numFmtId="0" fontId="26" fillId="5" borderId="7" xfId="0" applyNumberFormat="1" applyFont="1" applyFill="1" applyBorder="1" applyAlignment="1" applyProtection="1">
      <alignment horizontal="center"/>
      <protection locked="0"/>
    </xf>
    <xf numFmtId="49" fontId="26" fillId="5" borderId="7" xfId="0" applyNumberFormat="1" applyFont="1" applyFill="1" applyBorder="1" applyAlignment="1" applyProtection="1">
      <alignment horizontal="left"/>
      <protection locked="0"/>
    </xf>
    <xf numFmtId="0" fontId="23" fillId="5" borderId="7" xfId="0" applyFont="1" applyFill="1" applyBorder="1" applyAlignment="1" applyProtection="1">
      <alignment wrapText="1"/>
      <protection locked="0"/>
    </xf>
    <xf numFmtId="0" fontId="23" fillId="4" borderId="0" xfId="0" applyFont="1" applyFill="1" applyAlignment="1" applyProtection="1">
      <protection locked="0"/>
    </xf>
    <xf numFmtId="0" fontId="0" fillId="4" borderId="0" xfId="0" applyNumberFormat="1" applyFill="1">
      <alignment vertical="center"/>
    </xf>
    <xf numFmtId="0" fontId="4" fillId="3" borderId="7" xfId="0" applyNumberFormat="1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17" fillId="4" borderId="7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176" fontId="17" fillId="4" borderId="7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/>
    </xf>
    <xf numFmtId="0" fontId="0" fillId="0" borderId="0" xfId="0" applyNumberFormat="1">
      <alignment vertical="center"/>
    </xf>
    <xf numFmtId="0" fontId="32" fillId="0" borderId="7" xfId="0" applyNumberFormat="1" applyFont="1" applyBorder="1" applyAlignment="1">
      <alignment horizontal="center" vertical="center"/>
    </xf>
    <xf numFmtId="0" fontId="32" fillId="0" borderId="7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1" fillId="0" borderId="0" xfId="0" applyNumberFormat="1" applyFont="1" applyBorder="1" applyAlignment="1">
      <alignment horizontal="right" vertical="center"/>
    </xf>
    <xf numFmtId="176" fontId="33" fillId="0" borderId="7" xfId="0" applyNumberFormat="1" applyFont="1" applyBorder="1">
      <alignment vertical="center"/>
    </xf>
    <xf numFmtId="176" fontId="34" fillId="0" borderId="7" xfId="0" applyNumberFormat="1" applyFont="1" applyBorder="1">
      <alignment vertical="center"/>
    </xf>
    <xf numFmtId="176" fontId="32" fillId="0" borderId="7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11" fillId="6" borderId="1" xfId="0" applyFont="1" applyFill="1" applyBorder="1" applyAlignment="1">
      <alignment horizontal="center" vertical="center"/>
    </xf>
    <xf numFmtId="0" fontId="4" fillId="6" borderId="1" xfId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>
      <alignment vertical="center"/>
    </xf>
    <xf numFmtId="179" fontId="0" fillId="0" borderId="1" xfId="3" applyNumberFormat="1" applyFont="1" applyBorder="1" applyAlignment="1">
      <alignment vertical="center"/>
    </xf>
    <xf numFmtId="179" fontId="0" fillId="2" borderId="1" xfId="3" applyNumberFormat="1" applyFont="1" applyFill="1" applyBorder="1" applyAlignment="1">
      <alignment vertical="center"/>
    </xf>
    <xf numFmtId="0" fontId="20" fillId="3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178" fontId="20" fillId="3" borderId="1" xfId="16" applyNumberFormat="1" applyFont="1" applyFill="1" applyBorder="1" applyAlignment="1">
      <alignment horizontal="center" vertical="center"/>
    </xf>
    <xf numFmtId="43" fontId="20" fillId="3" borderId="1" xfId="16" applyFont="1" applyFill="1" applyBorder="1" applyAlignment="1">
      <alignment horizontal="center" vertical="center"/>
    </xf>
    <xf numFmtId="176" fontId="20" fillId="3" borderId="1" xfId="0" applyNumberFormat="1" applyFont="1" applyFill="1" applyBorder="1" applyAlignment="1">
      <alignment horizontal="right" vertical="center"/>
    </xf>
    <xf numFmtId="0" fontId="18" fillId="3" borderId="1" xfId="0" applyNumberFormat="1" applyFont="1" applyFill="1" applyBorder="1" applyAlignment="1">
      <alignment horizontal="center" vertical="center"/>
    </xf>
    <xf numFmtId="0" fontId="31" fillId="0" borderId="2" xfId="0" applyNumberFormat="1" applyFont="1" applyBorder="1" applyAlignment="1">
      <alignment vertical="center"/>
    </xf>
    <xf numFmtId="180" fontId="0" fillId="0" borderId="2" xfId="0" applyNumberFormat="1" applyBorder="1" applyAlignment="1">
      <alignment vertical="center"/>
    </xf>
    <xf numFmtId="0" fontId="30" fillId="0" borderId="0" xfId="0" applyNumberFormat="1" applyFon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 wrapText="1"/>
    </xf>
    <xf numFmtId="0" fontId="28" fillId="4" borderId="2" xfId="0" applyNumberFormat="1" applyFont="1" applyFill="1" applyBorder="1" applyAlignment="1">
      <alignment horizontal="center"/>
    </xf>
    <xf numFmtId="0" fontId="29" fillId="4" borderId="2" xfId="0" applyNumberFormat="1" applyFont="1" applyFill="1" applyBorder="1" applyAlignment="1">
      <alignment horizontal="center"/>
    </xf>
    <xf numFmtId="0" fontId="17" fillId="3" borderId="4" xfId="0" applyNumberFormat="1" applyFont="1" applyFill="1" applyBorder="1" applyAlignment="1">
      <alignment horizontal="center" vertical="center"/>
    </xf>
    <xf numFmtId="0" fontId="17" fillId="3" borderId="3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16" fillId="3" borderId="7" xfId="0" applyNumberFormat="1" applyFont="1" applyFill="1" applyBorder="1" applyAlignment="1">
      <alignment horizontal="center" vertical="center"/>
    </xf>
    <xf numFmtId="0" fontId="17" fillId="3" borderId="7" xfId="0" applyNumberFormat="1" applyFont="1" applyFill="1" applyBorder="1" applyAlignment="1">
      <alignment horizontal="center" vertical="center"/>
    </xf>
    <xf numFmtId="0" fontId="22" fillId="5" borderId="0" xfId="0" applyNumberFormat="1" applyFont="1" applyFill="1" applyBorder="1" applyAlignment="1" applyProtection="1">
      <alignment horizontal="center" vertical="center"/>
      <protection locked="0"/>
    </xf>
    <xf numFmtId="0" fontId="24" fillId="5" borderId="0" xfId="0" applyNumberFormat="1" applyFont="1" applyFill="1" applyBorder="1" applyAlignment="1" applyProtection="1">
      <alignment horizontal="center" vertical="center"/>
      <protection locked="0"/>
    </xf>
  </cellXfs>
  <cellStyles count="19">
    <cellStyle name="常规" xfId="0" builtinId="0"/>
    <cellStyle name="常规 10" xfId="2"/>
    <cellStyle name="常规 10 2" xfId="17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8"/>
    <cellStyle name="常规 3 2" xfId="5"/>
    <cellStyle name="常规 3 2 2" xfId="10"/>
    <cellStyle name="常规 8" xfId="13"/>
    <cellStyle name="常规 8 2" xfId="15"/>
    <cellStyle name="千位分隔" xfId="16" builtinId="3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F10" sqref="F10"/>
    </sheetView>
  </sheetViews>
  <sheetFormatPr defaultColWidth="9" defaultRowHeight="13.5"/>
  <cols>
    <col min="1" max="1" width="6.625" style="77" customWidth="1"/>
    <col min="2" max="2" width="23.625" style="80" customWidth="1"/>
    <col min="3" max="4" width="18.625" style="77" customWidth="1"/>
    <col min="5" max="5" width="26" style="77" customWidth="1"/>
    <col min="6" max="6" width="20.5" style="77" bestFit="1" customWidth="1"/>
    <col min="7" max="7" width="18.625" style="77" hidden="1" customWidth="1"/>
    <col min="8" max="8" width="18.375" style="77" bestFit="1" customWidth="1"/>
    <col min="9" max="9" width="14.375" style="77" hidden="1" customWidth="1"/>
    <col min="10" max="10" width="14.25" style="77" hidden="1" customWidth="1"/>
    <col min="11" max="254" width="9" style="77"/>
    <col min="255" max="255" width="6.625" style="77" customWidth="1"/>
    <col min="256" max="257" width="21.625" style="77" customWidth="1"/>
    <col min="258" max="258" width="16.125" style="77" bestFit="1" customWidth="1"/>
    <col min="259" max="259" width="13.875" style="77" bestFit="1" customWidth="1"/>
    <col min="260" max="260" width="17.25" style="77" bestFit="1" customWidth="1"/>
    <col min="261" max="262" width="20.5" style="77" bestFit="1" customWidth="1"/>
    <col min="263" max="263" width="0" style="77" hidden="1" customWidth="1"/>
    <col min="264" max="264" width="18.375" style="77" bestFit="1" customWidth="1"/>
    <col min="265" max="266" width="0" style="77" hidden="1" customWidth="1"/>
    <col min="267" max="510" width="9" style="77"/>
    <col min="511" max="511" width="6.625" style="77" customWidth="1"/>
    <col min="512" max="513" width="21.625" style="77" customWidth="1"/>
    <col min="514" max="514" width="16.125" style="77" bestFit="1" customWidth="1"/>
    <col min="515" max="515" width="13.875" style="77" bestFit="1" customWidth="1"/>
    <col min="516" max="516" width="17.25" style="77" bestFit="1" customWidth="1"/>
    <col min="517" max="518" width="20.5" style="77" bestFit="1" customWidth="1"/>
    <col min="519" max="519" width="0" style="77" hidden="1" customWidth="1"/>
    <col min="520" max="520" width="18.375" style="77" bestFit="1" customWidth="1"/>
    <col min="521" max="522" width="0" style="77" hidden="1" customWidth="1"/>
    <col min="523" max="766" width="9" style="77"/>
    <col min="767" max="767" width="6.625" style="77" customWidth="1"/>
    <col min="768" max="769" width="21.625" style="77" customWidth="1"/>
    <col min="770" max="770" width="16.125" style="77" bestFit="1" customWidth="1"/>
    <col min="771" max="771" width="13.875" style="77" bestFit="1" customWidth="1"/>
    <col min="772" max="772" width="17.25" style="77" bestFit="1" customWidth="1"/>
    <col min="773" max="774" width="20.5" style="77" bestFit="1" customWidth="1"/>
    <col min="775" max="775" width="0" style="77" hidden="1" customWidth="1"/>
    <col min="776" max="776" width="18.375" style="77" bestFit="1" customWidth="1"/>
    <col min="777" max="778" width="0" style="77" hidden="1" customWidth="1"/>
    <col min="779" max="1022" width="9" style="77"/>
    <col min="1023" max="1023" width="6.625" style="77" customWidth="1"/>
    <col min="1024" max="1025" width="21.625" style="77" customWidth="1"/>
    <col min="1026" max="1026" width="16.125" style="77" bestFit="1" customWidth="1"/>
    <col min="1027" max="1027" width="13.875" style="77" bestFit="1" customWidth="1"/>
    <col min="1028" max="1028" width="17.25" style="77" bestFit="1" customWidth="1"/>
    <col min="1029" max="1030" width="20.5" style="77" bestFit="1" customWidth="1"/>
    <col min="1031" max="1031" width="0" style="77" hidden="1" customWidth="1"/>
    <col min="1032" max="1032" width="18.375" style="77" bestFit="1" customWidth="1"/>
    <col min="1033" max="1034" width="0" style="77" hidden="1" customWidth="1"/>
    <col min="1035" max="1278" width="9" style="77"/>
    <col min="1279" max="1279" width="6.625" style="77" customWidth="1"/>
    <col min="1280" max="1281" width="21.625" style="77" customWidth="1"/>
    <col min="1282" max="1282" width="16.125" style="77" bestFit="1" customWidth="1"/>
    <col min="1283" max="1283" width="13.875" style="77" bestFit="1" customWidth="1"/>
    <col min="1284" max="1284" width="17.25" style="77" bestFit="1" customWidth="1"/>
    <col min="1285" max="1286" width="20.5" style="77" bestFit="1" customWidth="1"/>
    <col min="1287" max="1287" width="0" style="77" hidden="1" customWidth="1"/>
    <col min="1288" max="1288" width="18.375" style="77" bestFit="1" customWidth="1"/>
    <col min="1289" max="1290" width="0" style="77" hidden="1" customWidth="1"/>
    <col min="1291" max="1534" width="9" style="77"/>
    <col min="1535" max="1535" width="6.625" style="77" customWidth="1"/>
    <col min="1536" max="1537" width="21.625" style="77" customWidth="1"/>
    <col min="1538" max="1538" width="16.125" style="77" bestFit="1" customWidth="1"/>
    <col min="1539" max="1539" width="13.875" style="77" bestFit="1" customWidth="1"/>
    <col min="1540" max="1540" width="17.25" style="77" bestFit="1" customWidth="1"/>
    <col min="1541" max="1542" width="20.5" style="77" bestFit="1" customWidth="1"/>
    <col min="1543" max="1543" width="0" style="77" hidden="1" customWidth="1"/>
    <col min="1544" max="1544" width="18.375" style="77" bestFit="1" customWidth="1"/>
    <col min="1545" max="1546" width="0" style="77" hidden="1" customWidth="1"/>
    <col min="1547" max="1790" width="9" style="77"/>
    <col min="1791" max="1791" width="6.625" style="77" customWidth="1"/>
    <col min="1792" max="1793" width="21.625" style="77" customWidth="1"/>
    <col min="1794" max="1794" width="16.125" style="77" bestFit="1" customWidth="1"/>
    <col min="1795" max="1795" width="13.875" style="77" bestFit="1" customWidth="1"/>
    <col min="1796" max="1796" width="17.25" style="77" bestFit="1" customWidth="1"/>
    <col min="1797" max="1798" width="20.5" style="77" bestFit="1" customWidth="1"/>
    <col min="1799" max="1799" width="0" style="77" hidden="1" customWidth="1"/>
    <col min="1800" max="1800" width="18.375" style="77" bestFit="1" customWidth="1"/>
    <col min="1801" max="1802" width="0" style="77" hidden="1" customWidth="1"/>
    <col min="1803" max="2046" width="9" style="77"/>
    <col min="2047" max="2047" width="6.625" style="77" customWidth="1"/>
    <col min="2048" max="2049" width="21.625" style="77" customWidth="1"/>
    <col min="2050" max="2050" width="16.125" style="77" bestFit="1" customWidth="1"/>
    <col min="2051" max="2051" width="13.875" style="77" bestFit="1" customWidth="1"/>
    <col min="2052" max="2052" width="17.25" style="77" bestFit="1" customWidth="1"/>
    <col min="2053" max="2054" width="20.5" style="77" bestFit="1" customWidth="1"/>
    <col min="2055" max="2055" width="0" style="77" hidden="1" customWidth="1"/>
    <col min="2056" max="2056" width="18.375" style="77" bestFit="1" customWidth="1"/>
    <col min="2057" max="2058" width="0" style="77" hidden="1" customWidth="1"/>
    <col min="2059" max="2302" width="9" style="77"/>
    <col min="2303" max="2303" width="6.625" style="77" customWidth="1"/>
    <col min="2304" max="2305" width="21.625" style="77" customWidth="1"/>
    <col min="2306" max="2306" width="16.125" style="77" bestFit="1" customWidth="1"/>
    <col min="2307" max="2307" width="13.875" style="77" bestFit="1" customWidth="1"/>
    <col min="2308" max="2308" width="17.25" style="77" bestFit="1" customWidth="1"/>
    <col min="2309" max="2310" width="20.5" style="77" bestFit="1" customWidth="1"/>
    <col min="2311" max="2311" width="0" style="77" hidden="1" customWidth="1"/>
    <col min="2312" max="2312" width="18.375" style="77" bestFit="1" customWidth="1"/>
    <col min="2313" max="2314" width="0" style="77" hidden="1" customWidth="1"/>
    <col min="2315" max="2558" width="9" style="77"/>
    <col min="2559" max="2559" width="6.625" style="77" customWidth="1"/>
    <col min="2560" max="2561" width="21.625" style="77" customWidth="1"/>
    <col min="2562" max="2562" width="16.125" style="77" bestFit="1" customWidth="1"/>
    <col min="2563" max="2563" width="13.875" style="77" bestFit="1" customWidth="1"/>
    <col min="2564" max="2564" width="17.25" style="77" bestFit="1" customWidth="1"/>
    <col min="2565" max="2566" width="20.5" style="77" bestFit="1" customWidth="1"/>
    <col min="2567" max="2567" width="0" style="77" hidden="1" customWidth="1"/>
    <col min="2568" max="2568" width="18.375" style="77" bestFit="1" customWidth="1"/>
    <col min="2569" max="2570" width="0" style="77" hidden="1" customWidth="1"/>
    <col min="2571" max="2814" width="9" style="77"/>
    <col min="2815" max="2815" width="6.625" style="77" customWidth="1"/>
    <col min="2816" max="2817" width="21.625" style="77" customWidth="1"/>
    <col min="2818" max="2818" width="16.125" style="77" bestFit="1" customWidth="1"/>
    <col min="2819" max="2819" width="13.875" style="77" bestFit="1" customWidth="1"/>
    <col min="2820" max="2820" width="17.25" style="77" bestFit="1" customWidth="1"/>
    <col min="2821" max="2822" width="20.5" style="77" bestFit="1" customWidth="1"/>
    <col min="2823" max="2823" width="0" style="77" hidden="1" customWidth="1"/>
    <col min="2824" max="2824" width="18.375" style="77" bestFit="1" customWidth="1"/>
    <col min="2825" max="2826" width="0" style="77" hidden="1" customWidth="1"/>
    <col min="2827" max="3070" width="9" style="77"/>
    <col min="3071" max="3071" width="6.625" style="77" customWidth="1"/>
    <col min="3072" max="3073" width="21.625" style="77" customWidth="1"/>
    <col min="3074" max="3074" width="16.125" style="77" bestFit="1" customWidth="1"/>
    <col min="3075" max="3075" width="13.875" style="77" bestFit="1" customWidth="1"/>
    <col min="3076" max="3076" width="17.25" style="77" bestFit="1" customWidth="1"/>
    <col min="3077" max="3078" width="20.5" style="77" bestFit="1" customWidth="1"/>
    <col min="3079" max="3079" width="0" style="77" hidden="1" customWidth="1"/>
    <col min="3080" max="3080" width="18.375" style="77" bestFit="1" customWidth="1"/>
    <col min="3081" max="3082" width="0" style="77" hidden="1" customWidth="1"/>
    <col min="3083" max="3326" width="9" style="77"/>
    <col min="3327" max="3327" width="6.625" style="77" customWidth="1"/>
    <col min="3328" max="3329" width="21.625" style="77" customWidth="1"/>
    <col min="3330" max="3330" width="16.125" style="77" bestFit="1" customWidth="1"/>
    <col min="3331" max="3331" width="13.875" style="77" bestFit="1" customWidth="1"/>
    <col min="3332" max="3332" width="17.25" style="77" bestFit="1" customWidth="1"/>
    <col min="3333" max="3334" width="20.5" style="77" bestFit="1" customWidth="1"/>
    <col min="3335" max="3335" width="0" style="77" hidden="1" customWidth="1"/>
    <col min="3336" max="3336" width="18.375" style="77" bestFit="1" customWidth="1"/>
    <col min="3337" max="3338" width="0" style="77" hidden="1" customWidth="1"/>
    <col min="3339" max="3582" width="9" style="77"/>
    <col min="3583" max="3583" width="6.625" style="77" customWidth="1"/>
    <col min="3584" max="3585" width="21.625" style="77" customWidth="1"/>
    <col min="3586" max="3586" width="16.125" style="77" bestFit="1" customWidth="1"/>
    <col min="3587" max="3587" width="13.875" style="77" bestFit="1" customWidth="1"/>
    <col min="3588" max="3588" width="17.25" style="77" bestFit="1" customWidth="1"/>
    <col min="3589" max="3590" width="20.5" style="77" bestFit="1" customWidth="1"/>
    <col min="3591" max="3591" width="0" style="77" hidden="1" customWidth="1"/>
    <col min="3592" max="3592" width="18.375" style="77" bestFit="1" customWidth="1"/>
    <col min="3593" max="3594" width="0" style="77" hidden="1" customWidth="1"/>
    <col min="3595" max="3838" width="9" style="77"/>
    <col min="3839" max="3839" width="6.625" style="77" customWidth="1"/>
    <col min="3840" max="3841" width="21.625" style="77" customWidth="1"/>
    <col min="3842" max="3842" width="16.125" style="77" bestFit="1" customWidth="1"/>
    <col min="3843" max="3843" width="13.875" style="77" bestFit="1" customWidth="1"/>
    <col min="3844" max="3844" width="17.25" style="77" bestFit="1" customWidth="1"/>
    <col min="3845" max="3846" width="20.5" style="77" bestFit="1" customWidth="1"/>
    <col min="3847" max="3847" width="0" style="77" hidden="1" customWidth="1"/>
    <col min="3848" max="3848" width="18.375" style="77" bestFit="1" customWidth="1"/>
    <col min="3849" max="3850" width="0" style="77" hidden="1" customWidth="1"/>
    <col min="3851" max="4094" width="9" style="77"/>
    <col min="4095" max="4095" width="6.625" style="77" customWidth="1"/>
    <col min="4096" max="4097" width="21.625" style="77" customWidth="1"/>
    <col min="4098" max="4098" width="16.125" style="77" bestFit="1" customWidth="1"/>
    <col min="4099" max="4099" width="13.875" style="77" bestFit="1" customWidth="1"/>
    <col min="4100" max="4100" width="17.25" style="77" bestFit="1" customWidth="1"/>
    <col min="4101" max="4102" width="20.5" style="77" bestFit="1" customWidth="1"/>
    <col min="4103" max="4103" width="0" style="77" hidden="1" customWidth="1"/>
    <col min="4104" max="4104" width="18.375" style="77" bestFit="1" customWidth="1"/>
    <col min="4105" max="4106" width="0" style="77" hidden="1" customWidth="1"/>
    <col min="4107" max="4350" width="9" style="77"/>
    <col min="4351" max="4351" width="6.625" style="77" customWidth="1"/>
    <col min="4352" max="4353" width="21.625" style="77" customWidth="1"/>
    <col min="4354" max="4354" width="16.125" style="77" bestFit="1" customWidth="1"/>
    <col min="4355" max="4355" width="13.875" style="77" bestFit="1" customWidth="1"/>
    <col min="4356" max="4356" width="17.25" style="77" bestFit="1" customWidth="1"/>
    <col min="4357" max="4358" width="20.5" style="77" bestFit="1" customWidth="1"/>
    <col min="4359" max="4359" width="0" style="77" hidden="1" customWidth="1"/>
    <col min="4360" max="4360" width="18.375" style="77" bestFit="1" customWidth="1"/>
    <col min="4361" max="4362" width="0" style="77" hidden="1" customWidth="1"/>
    <col min="4363" max="4606" width="9" style="77"/>
    <col min="4607" max="4607" width="6.625" style="77" customWidth="1"/>
    <col min="4608" max="4609" width="21.625" style="77" customWidth="1"/>
    <col min="4610" max="4610" width="16.125" style="77" bestFit="1" customWidth="1"/>
    <col min="4611" max="4611" width="13.875" style="77" bestFit="1" customWidth="1"/>
    <col min="4612" max="4612" width="17.25" style="77" bestFit="1" customWidth="1"/>
    <col min="4613" max="4614" width="20.5" style="77" bestFit="1" customWidth="1"/>
    <col min="4615" max="4615" width="0" style="77" hidden="1" customWidth="1"/>
    <col min="4616" max="4616" width="18.375" style="77" bestFit="1" customWidth="1"/>
    <col min="4617" max="4618" width="0" style="77" hidden="1" customWidth="1"/>
    <col min="4619" max="4862" width="9" style="77"/>
    <col min="4863" max="4863" width="6.625" style="77" customWidth="1"/>
    <col min="4864" max="4865" width="21.625" style="77" customWidth="1"/>
    <col min="4866" max="4866" width="16.125" style="77" bestFit="1" customWidth="1"/>
    <col min="4867" max="4867" width="13.875" style="77" bestFit="1" customWidth="1"/>
    <col min="4868" max="4868" width="17.25" style="77" bestFit="1" customWidth="1"/>
    <col min="4869" max="4870" width="20.5" style="77" bestFit="1" customWidth="1"/>
    <col min="4871" max="4871" width="0" style="77" hidden="1" customWidth="1"/>
    <col min="4872" max="4872" width="18.375" style="77" bestFit="1" customWidth="1"/>
    <col min="4873" max="4874" width="0" style="77" hidden="1" customWidth="1"/>
    <col min="4875" max="5118" width="9" style="77"/>
    <col min="5119" max="5119" width="6.625" style="77" customWidth="1"/>
    <col min="5120" max="5121" width="21.625" style="77" customWidth="1"/>
    <col min="5122" max="5122" width="16.125" style="77" bestFit="1" customWidth="1"/>
    <col min="5123" max="5123" width="13.875" style="77" bestFit="1" customWidth="1"/>
    <col min="5124" max="5124" width="17.25" style="77" bestFit="1" customWidth="1"/>
    <col min="5125" max="5126" width="20.5" style="77" bestFit="1" customWidth="1"/>
    <col min="5127" max="5127" width="0" style="77" hidden="1" customWidth="1"/>
    <col min="5128" max="5128" width="18.375" style="77" bestFit="1" customWidth="1"/>
    <col min="5129" max="5130" width="0" style="77" hidden="1" customWidth="1"/>
    <col min="5131" max="5374" width="9" style="77"/>
    <col min="5375" max="5375" width="6.625" style="77" customWidth="1"/>
    <col min="5376" max="5377" width="21.625" style="77" customWidth="1"/>
    <col min="5378" max="5378" width="16.125" style="77" bestFit="1" customWidth="1"/>
    <col min="5379" max="5379" width="13.875" style="77" bestFit="1" customWidth="1"/>
    <col min="5380" max="5380" width="17.25" style="77" bestFit="1" customWidth="1"/>
    <col min="5381" max="5382" width="20.5" style="77" bestFit="1" customWidth="1"/>
    <col min="5383" max="5383" width="0" style="77" hidden="1" customWidth="1"/>
    <col min="5384" max="5384" width="18.375" style="77" bestFit="1" customWidth="1"/>
    <col min="5385" max="5386" width="0" style="77" hidden="1" customWidth="1"/>
    <col min="5387" max="5630" width="9" style="77"/>
    <col min="5631" max="5631" width="6.625" style="77" customWidth="1"/>
    <col min="5632" max="5633" width="21.625" style="77" customWidth="1"/>
    <col min="5634" max="5634" width="16.125" style="77" bestFit="1" customWidth="1"/>
    <col min="5635" max="5635" width="13.875" style="77" bestFit="1" customWidth="1"/>
    <col min="5636" max="5636" width="17.25" style="77" bestFit="1" customWidth="1"/>
    <col min="5637" max="5638" width="20.5" style="77" bestFit="1" customWidth="1"/>
    <col min="5639" max="5639" width="0" style="77" hidden="1" customWidth="1"/>
    <col min="5640" max="5640" width="18.375" style="77" bestFit="1" customWidth="1"/>
    <col min="5641" max="5642" width="0" style="77" hidden="1" customWidth="1"/>
    <col min="5643" max="5886" width="9" style="77"/>
    <col min="5887" max="5887" width="6.625" style="77" customWidth="1"/>
    <col min="5888" max="5889" width="21.625" style="77" customWidth="1"/>
    <col min="5890" max="5890" width="16.125" style="77" bestFit="1" customWidth="1"/>
    <col min="5891" max="5891" width="13.875" style="77" bestFit="1" customWidth="1"/>
    <col min="5892" max="5892" width="17.25" style="77" bestFit="1" customWidth="1"/>
    <col min="5893" max="5894" width="20.5" style="77" bestFit="1" customWidth="1"/>
    <col min="5895" max="5895" width="0" style="77" hidden="1" customWidth="1"/>
    <col min="5896" max="5896" width="18.375" style="77" bestFit="1" customWidth="1"/>
    <col min="5897" max="5898" width="0" style="77" hidden="1" customWidth="1"/>
    <col min="5899" max="6142" width="9" style="77"/>
    <col min="6143" max="6143" width="6.625" style="77" customWidth="1"/>
    <col min="6144" max="6145" width="21.625" style="77" customWidth="1"/>
    <col min="6146" max="6146" width="16.125" style="77" bestFit="1" customWidth="1"/>
    <col min="6147" max="6147" width="13.875" style="77" bestFit="1" customWidth="1"/>
    <col min="6148" max="6148" width="17.25" style="77" bestFit="1" customWidth="1"/>
    <col min="6149" max="6150" width="20.5" style="77" bestFit="1" customWidth="1"/>
    <col min="6151" max="6151" width="0" style="77" hidden="1" customWidth="1"/>
    <col min="6152" max="6152" width="18.375" style="77" bestFit="1" customWidth="1"/>
    <col min="6153" max="6154" width="0" style="77" hidden="1" customWidth="1"/>
    <col min="6155" max="6398" width="9" style="77"/>
    <col min="6399" max="6399" width="6.625" style="77" customWidth="1"/>
    <col min="6400" max="6401" width="21.625" style="77" customWidth="1"/>
    <col min="6402" max="6402" width="16.125" style="77" bestFit="1" customWidth="1"/>
    <col min="6403" max="6403" width="13.875" style="77" bestFit="1" customWidth="1"/>
    <col min="6404" max="6404" width="17.25" style="77" bestFit="1" customWidth="1"/>
    <col min="6405" max="6406" width="20.5" style="77" bestFit="1" customWidth="1"/>
    <col min="6407" max="6407" width="0" style="77" hidden="1" customWidth="1"/>
    <col min="6408" max="6408" width="18.375" style="77" bestFit="1" customWidth="1"/>
    <col min="6409" max="6410" width="0" style="77" hidden="1" customWidth="1"/>
    <col min="6411" max="6654" width="9" style="77"/>
    <col min="6655" max="6655" width="6.625" style="77" customWidth="1"/>
    <col min="6656" max="6657" width="21.625" style="77" customWidth="1"/>
    <col min="6658" max="6658" width="16.125" style="77" bestFit="1" customWidth="1"/>
    <col min="6659" max="6659" width="13.875" style="77" bestFit="1" customWidth="1"/>
    <col min="6660" max="6660" width="17.25" style="77" bestFit="1" customWidth="1"/>
    <col min="6661" max="6662" width="20.5" style="77" bestFit="1" customWidth="1"/>
    <col min="6663" max="6663" width="0" style="77" hidden="1" customWidth="1"/>
    <col min="6664" max="6664" width="18.375" style="77" bestFit="1" customWidth="1"/>
    <col min="6665" max="6666" width="0" style="77" hidden="1" customWidth="1"/>
    <col min="6667" max="6910" width="9" style="77"/>
    <col min="6911" max="6911" width="6.625" style="77" customWidth="1"/>
    <col min="6912" max="6913" width="21.625" style="77" customWidth="1"/>
    <col min="6914" max="6914" width="16.125" style="77" bestFit="1" customWidth="1"/>
    <col min="6915" max="6915" width="13.875" style="77" bestFit="1" customWidth="1"/>
    <col min="6916" max="6916" width="17.25" style="77" bestFit="1" customWidth="1"/>
    <col min="6917" max="6918" width="20.5" style="77" bestFit="1" customWidth="1"/>
    <col min="6919" max="6919" width="0" style="77" hidden="1" customWidth="1"/>
    <col min="6920" max="6920" width="18.375" style="77" bestFit="1" customWidth="1"/>
    <col min="6921" max="6922" width="0" style="77" hidden="1" customWidth="1"/>
    <col min="6923" max="7166" width="9" style="77"/>
    <col min="7167" max="7167" width="6.625" style="77" customWidth="1"/>
    <col min="7168" max="7169" width="21.625" style="77" customWidth="1"/>
    <col min="7170" max="7170" width="16.125" style="77" bestFit="1" customWidth="1"/>
    <col min="7171" max="7171" width="13.875" style="77" bestFit="1" customWidth="1"/>
    <col min="7172" max="7172" width="17.25" style="77" bestFit="1" customWidth="1"/>
    <col min="7173" max="7174" width="20.5" style="77" bestFit="1" customWidth="1"/>
    <col min="7175" max="7175" width="0" style="77" hidden="1" customWidth="1"/>
    <col min="7176" max="7176" width="18.375" style="77" bestFit="1" customWidth="1"/>
    <col min="7177" max="7178" width="0" style="77" hidden="1" customWidth="1"/>
    <col min="7179" max="7422" width="9" style="77"/>
    <col min="7423" max="7423" width="6.625" style="77" customWidth="1"/>
    <col min="7424" max="7425" width="21.625" style="77" customWidth="1"/>
    <col min="7426" max="7426" width="16.125" style="77" bestFit="1" customWidth="1"/>
    <col min="7427" max="7427" width="13.875" style="77" bestFit="1" customWidth="1"/>
    <col min="7428" max="7428" width="17.25" style="77" bestFit="1" customWidth="1"/>
    <col min="7429" max="7430" width="20.5" style="77" bestFit="1" customWidth="1"/>
    <col min="7431" max="7431" width="0" style="77" hidden="1" customWidth="1"/>
    <col min="7432" max="7432" width="18.375" style="77" bestFit="1" customWidth="1"/>
    <col min="7433" max="7434" width="0" style="77" hidden="1" customWidth="1"/>
    <col min="7435" max="7678" width="9" style="77"/>
    <col min="7679" max="7679" width="6.625" style="77" customWidth="1"/>
    <col min="7680" max="7681" width="21.625" style="77" customWidth="1"/>
    <col min="7682" max="7682" width="16.125" style="77" bestFit="1" customWidth="1"/>
    <col min="7683" max="7683" width="13.875" style="77" bestFit="1" customWidth="1"/>
    <col min="7684" max="7684" width="17.25" style="77" bestFit="1" customWidth="1"/>
    <col min="7685" max="7686" width="20.5" style="77" bestFit="1" customWidth="1"/>
    <col min="7687" max="7687" width="0" style="77" hidden="1" customWidth="1"/>
    <col min="7688" max="7688" width="18.375" style="77" bestFit="1" customWidth="1"/>
    <col min="7689" max="7690" width="0" style="77" hidden="1" customWidth="1"/>
    <col min="7691" max="7934" width="9" style="77"/>
    <col min="7935" max="7935" width="6.625" style="77" customWidth="1"/>
    <col min="7936" max="7937" width="21.625" style="77" customWidth="1"/>
    <col min="7938" max="7938" width="16.125" style="77" bestFit="1" customWidth="1"/>
    <col min="7939" max="7939" width="13.875" style="77" bestFit="1" customWidth="1"/>
    <col min="7940" max="7940" width="17.25" style="77" bestFit="1" customWidth="1"/>
    <col min="7941" max="7942" width="20.5" style="77" bestFit="1" customWidth="1"/>
    <col min="7943" max="7943" width="0" style="77" hidden="1" customWidth="1"/>
    <col min="7944" max="7944" width="18.375" style="77" bestFit="1" customWidth="1"/>
    <col min="7945" max="7946" width="0" style="77" hidden="1" customWidth="1"/>
    <col min="7947" max="8190" width="9" style="77"/>
    <col min="8191" max="8191" width="6.625" style="77" customWidth="1"/>
    <col min="8192" max="8193" width="21.625" style="77" customWidth="1"/>
    <col min="8194" max="8194" width="16.125" style="77" bestFit="1" customWidth="1"/>
    <col min="8195" max="8195" width="13.875" style="77" bestFit="1" customWidth="1"/>
    <col min="8196" max="8196" width="17.25" style="77" bestFit="1" customWidth="1"/>
    <col min="8197" max="8198" width="20.5" style="77" bestFit="1" customWidth="1"/>
    <col min="8199" max="8199" width="0" style="77" hidden="1" customWidth="1"/>
    <col min="8200" max="8200" width="18.375" style="77" bestFit="1" customWidth="1"/>
    <col min="8201" max="8202" width="0" style="77" hidden="1" customWidth="1"/>
    <col min="8203" max="8446" width="9" style="77"/>
    <col min="8447" max="8447" width="6.625" style="77" customWidth="1"/>
    <col min="8448" max="8449" width="21.625" style="77" customWidth="1"/>
    <col min="8450" max="8450" width="16.125" style="77" bestFit="1" customWidth="1"/>
    <col min="8451" max="8451" width="13.875" style="77" bestFit="1" customWidth="1"/>
    <col min="8452" max="8452" width="17.25" style="77" bestFit="1" customWidth="1"/>
    <col min="8453" max="8454" width="20.5" style="77" bestFit="1" customWidth="1"/>
    <col min="8455" max="8455" width="0" style="77" hidden="1" customWidth="1"/>
    <col min="8456" max="8456" width="18.375" style="77" bestFit="1" customWidth="1"/>
    <col min="8457" max="8458" width="0" style="77" hidden="1" customWidth="1"/>
    <col min="8459" max="8702" width="9" style="77"/>
    <col min="8703" max="8703" width="6.625" style="77" customWidth="1"/>
    <col min="8704" max="8705" width="21.625" style="77" customWidth="1"/>
    <col min="8706" max="8706" width="16.125" style="77" bestFit="1" customWidth="1"/>
    <col min="8707" max="8707" width="13.875" style="77" bestFit="1" customWidth="1"/>
    <col min="8708" max="8708" width="17.25" style="77" bestFit="1" customWidth="1"/>
    <col min="8709" max="8710" width="20.5" style="77" bestFit="1" customWidth="1"/>
    <col min="8711" max="8711" width="0" style="77" hidden="1" customWidth="1"/>
    <col min="8712" max="8712" width="18.375" style="77" bestFit="1" customWidth="1"/>
    <col min="8713" max="8714" width="0" style="77" hidden="1" customWidth="1"/>
    <col min="8715" max="8958" width="9" style="77"/>
    <col min="8959" max="8959" width="6.625" style="77" customWidth="1"/>
    <col min="8960" max="8961" width="21.625" style="77" customWidth="1"/>
    <col min="8962" max="8962" width="16.125" style="77" bestFit="1" customWidth="1"/>
    <col min="8963" max="8963" width="13.875" style="77" bestFit="1" customWidth="1"/>
    <col min="8964" max="8964" width="17.25" style="77" bestFit="1" customWidth="1"/>
    <col min="8965" max="8966" width="20.5" style="77" bestFit="1" customWidth="1"/>
    <col min="8967" max="8967" width="0" style="77" hidden="1" customWidth="1"/>
    <col min="8968" max="8968" width="18.375" style="77" bestFit="1" customWidth="1"/>
    <col min="8969" max="8970" width="0" style="77" hidden="1" customWidth="1"/>
    <col min="8971" max="9214" width="9" style="77"/>
    <col min="9215" max="9215" width="6.625" style="77" customWidth="1"/>
    <col min="9216" max="9217" width="21.625" style="77" customWidth="1"/>
    <col min="9218" max="9218" width="16.125" style="77" bestFit="1" customWidth="1"/>
    <col min="9219" max="9219" width="13.875" style="77" bestFit="1" customWidth="1"/>
    <col min="9220" max="9220" width="17.25" style="77" bestFit="1" customWidth="1"/>
    <col min="9221" max="9222" width="20.5" style="77" bestFit="1" customWidth="1"/>
    <col min="9223" max="9223" width="0" style="77" hidden="1" customWidth="1"/>
    <col min="9224" max="9224" width="18.375" style="77" bestFit="1" customWidth="1"/>
    <col min="9225" max="9226" width="0" style="77" hidden="1" customWidth="1"/>
    <col min="9227" max="9470" width="9" style="77"/>
    <col min="9471" max="9471" width="6.625" style="77" customWidth="1"/>
    <col min="9472" max="9473" width="21.625" style="77" customWidth="1"/>
    <col min="9474" max="9474" width="16.125" style="77" bestFit="1" customWidth="1"/>
    <col min="9475" max="9475" width="13.875" style="77" bestFit="1" customWidth="1"/>
    <col min="9476" max="9476" width="17.25" style="77" bestFit="1" customWidth="1"/>
    <col min="9477" max="9478" width="20.5" style="77" bestFit="1" customWidth="1"/>
    <col min="9479" max="9479" width="0" style="77" hidden="1" customWidth="1"/>
    <col min="9480" max="9480" width="18.375" style="77" bestFit="1" customWidth="1"/>
    <col min="9481" max="9482" width="0" style="77" hidden="1" customWidth="1"/>
    <col min="9483" max="9726" width="9" style="77"/>
    <col min="9727" max="9727" width="6.625" style="77" customWidth="1"/>
    <col min="9728" max="9729" width="21.625" style="77" customWidth="1"/>
    <col min="9730" max="9730" width="16.125" style="77" bestFit="1" customWidth="1"/>
    <col min="9731" max="9731" width="13.875" style="77" bestFit="1" customWidth="1"/>
    <col min="9732" max="9732" width="17.25" style="77" bestFit="1" customWidth="1"/>
    <col min="9733" max="9734" width="20.5" style="77" bestFit="1" customWidth="1"/>
    <col min="9735" max="9735" width="0" style="77" hidden="1" customWidth="1"/>
    <col min="9736" max="9736" width="18.375" style="77" bestFit="1" customWidth="1"/>
    <col min="9737" max="9738" width="0" style="77" hidden="1" customWidth="1"/>
    <col min="9739" max="9982" width="9" style="77"/>
    <col min="9983" max="9983" width="6.625" style="77" customWidth="1"/>
    <col min="9984" max="9985" width="21.625" style="77" customWidth="1"/>
    <col min="9986" max="9986" width="16.125" style="77" bestFit="1" customWidth="1"/>
    <col min="9987" max="9987" width="13.875" style="77" bestFit="1" customWidth="1"/>
    <col min="9988" max="9988" width="17.25" style="77" bestFit="1" customWidth="1"/>
    <col min="9989" max="9990" width="20.5" style="77" bestFit="1" customWidth="1"/>
    <col min="9991" max="9991" width="0" style="77" hidden="1" customWidth="1"/>
    <col min="9992" max="9992" width="18.375" style="77" bestFit="1" customWidth="1"/>
    <col min="9993" max="9994" width="0" style="77" hidden="1" customWidth="1"/>
    <col min="9995" max="10238" width="9" style="77"/>
    <col min="10239" max="10239" width="6.625" style="77" customWidth="1"/>
    <col min="10240" max="10241" width="21.625" style="77" customWidth="1"/>
    <col min="10242" max="10242" width="16.125" style="77" bestFit="1" customWidth="1"/>
    <col min="10243" max="10243" width="13.875" style="77" bestFit="1" customWidth="1"/>
    <col min="10244" max="10244" width="17.25" style="77" bestFit="1" customWidth="1"/>
    <col min="10245" max="10246" width="20.5" style="77" bestFit="1" customWidth="1"/>
    <col min="10247" max="10247" width="0" style="77" hidden="1" customWidth="1"/>
    <col min="10248" max="10248" width="18.375" style="77" bestFit="1" customWidth="1"/>
    <col min="10249" max="10250" width="0" style="77" hidden="1" customWidth="1"/>
    <col min="10251" max="10494" width="9" style="77"/>
    <col min="10495" max="10495" width="6.625" style="77" customWidth="1"/>
    <col min="10496" max="10497" width="21.625" style="77" customWidth="1"/>
    <col min="10498" max="10498" width="16.125" style="77" bestFit="1" customWidth="1"/>
    <col min="10499" max="10499" width="13.875" style="77" bestFit="1" customWidth="1"/>
    <col min="10500" max="10500" width="17.25" style="77" bestFit="1" customWidth="1"/>
    <col min="10501" max="10502" width="20.5" style="77" bestFit="1" customWidth="1"/>
    <col min="10503" max="10503" width="0" style="77" hidden="1" customWidth="1"/>
    <col min="10504" max="10504" width="18.375" style="77" bestFit="1" customWidth="1"/>
    <col min="10505" max="10506" width="0" style="77" hidden="1" customWidth="1"/>
    <col min="10507" max="10750" width="9" style="77"/>
    <col min="10751" max="10751" width="6.625" style="77" customWidth="1"/>
    <col min="10752" max="10753" width="21.625" style="77" customWidth="1"/>
    <col min="10754" max="10754" width="16.125" style="77" bestFit="1" customWidth="1"/>
    <col min="10755" max="10755" width="13.875" style="77" bestFit="1" customWidth="1"/>
    <col min="10756" max="10756" width="17.25" style="77" bestFit="1" customWidth="1"/>
    <col min="10757" max="10758" width="20.5" style="77" bestFit="1" customWidth="1"/>
    <col min="10759" max="10759" width="0" style="77" hidden="1" customWidth="1"/>
    <col min="10760" max="10760" width="18.375" style="77" bestFit="1" customWidth="1"/>
    <col min="10761" max="10762" width="0" style="77" hidden="1" customWidth="1"/>
    <col min="10763" max="11006" width="9" style="77"/>
    <col min="11007" max="11007" width="6.625" style="77" customWidth="1"/>
    <col min="11008" max="11009" width="21.625" style="77" customWidth="1"/>
    <col min="11010" max="11010" width="16.125" style="77" bestFit="1" customWidth="1"/>
    <col min="11011" max="11011" width="13.875" style="77" bestFit="1" customWidth="1"/>
    <col min="11012" max="11012" width="17.25" style="77" bestFit="1" customWidth="1"/>
    <col min="11013" max="11014" width="20.5" style="77" bestFit="1" customWidth="1"/>
    <col min="11015" max="11015" width="0" style="77" hidden="1" customWidth="1"/>
    <col min="11016" max="11016" width="18.375" style="77" bestFit="1" customWidth="1"/>
    <col min="11017" max="11018" width="0" style="77" hidden="1" customWidth="1"/>
    <col min="11019" max="11262" width="9" style="77"/>
    <col min="11263" max="11263" width="6.625" style="77" customWidth="1"/>
    <col min="11264" max="11265" width="21.625" style="77" customWidth="1"/>
    <col min="11266" max="11266" width="16.125" style="77" bestFit="1" customWidth="1"/>
    <col min="11267" max="11267" width="13.875" style="77" bestFit="1" customWidth="1"/>
    <col min="11268" max="11268" width="17.25" style="77" bestFit="1" customWidth="1"/>
    <col min="11269" max="11270" width="20.5" style="77" bestFit="1" customWidth="1"/>
    <col min="11271" max="11271" width="0" style="77" hidden="1" customWidth="1"/>
    <col min="11272" max="11272" width="18.375" style="77" bestFit="1" customWidth="1"/>
    <col min="11273" max="11274" width="0" style="77" hidden="1" customWidth="1"/>
    <col min="11275" max="11518" width="9" style="77"/>
    <col min="11519" max="11519" width="6.625" style="77" customWidth="1"/>
    <col min="11520" max="11521" width="21.625" style="77" customWidth="1"/>
    <col min="11522" max="11522" width="16.125" style="77" bestFit="1" customWidth="1"/>
    <col min="11523" max="11523" width="13.875" style="77" bestFit="1" customWidth="1"/>
    <col min="11524" max="11524" width="17.25" style="77" bestFit="1" customWidth="1"/>
    <col min="11525" max="11526" width="20.5" style="77" bestFit="1" customWidth="1"/>
    <col min="11527" max="11527" width="0" style="77" hidden="1" customWidth="1"/>
    <col min="11528" max="11528" width="18.375" style="77" bestFit="1" customWidth="1"/>
    <col min="11529" max="11530" width="0" style="77" hidden="1" customWidth="1"/>
    <col min="11531" max="11774" width="9" style="77"/>
    <col min="11775" max="11775" width="6.625" style="77" customWidth="1"/>
    <col min="11776" max="11777" width="21.625" style="77" customWidth="1"/>
    <col min="11778" max="11778" width="16.125" style="77" bestFit="1" customWidth="1"/>
    <col min="11779" max="11779" width="13.875" style="77" bestFit="1" customWidth="1"/>
    <col min="11780" max="11780" width="17.25" style="77" bestFit="1" customWidth="1"/>
    <col min="11781" max="11782" width="20.5" style="77" bestFit="1" customWidth="1"/>
    <col min="11783" max="11783" width="0" style="77" hidden="1" customWidth="1"/>
    <col min="11784" max="11784" width="18.375" style="77" bestFit="1" customWidth="1"/>
    <col min="11785" max="11786" width="0" style="77" hidden="1" customWidth="1"/>
    <col min="11787" max="12030" width="9" style="77"/>
    <col min="12031" max="12031" width="6.625" style="77" customWidth="1"/>
    <col min="12032" max="12033" width="21.625" style="77" customWidth="1"/>
    <col min="12034" max="12034" width="16.125" style="77" bestFit="1" customWidth="1"/>
    <col min="12035" max="12035" width="13.875" style="77" bestFit="1" customWidth="1"/>
    <col min="12036" max="12036" width="17.25" style="77" bestFit="1" customWidth="1"/>
    <col min="12037" max="12038" width="20.5" style="77" bestFit="1" customWidth="1"/>
    <col min="12039" max="12039" width="0" style="77" hidden="1" customWidth="1"/>
    <col min="12040" max="12040" width="18.375" style="77" bestFit="1" customWidth="1"/>
    <col min="12041" max="12042" width="0" style="77" hidden="1" customWidth="1"/>
    <col min="12043" max="12286" width="9" style="77"/>
    <col min="12287" max="12287" width="6.625" style="77" customWidth="1"/>
    <col min="12288" max="12289" width="21.625" style="77" customWidth="1"/>
    <col min="12290" max="12290" width="16.125" style="77" bestFit="1" customWidth="1"/>
    <col min="12291" max="12291" width="13.875" style="77" bestFit="1" customWidth="1"/>
    <col min="12292" max="12292" width="17.25" style="77" bestFit="1" customWidth="1"/>
    <col min="12293" max="12294" width="20.5" style="77" bestFit="1" customWidth="1"/>
    <col min="12295" max="12295" width="0" style="77" hidden="1" customWidth="1"/>
    <col min="12296" max="12296" width="18.375" style="77" bestFit="1" customWidth="1"/>
    <col min="12297" max="12298" width="0" style="77" hidden="1" customWidth="1"/>
    <col min="12299" max="12542" width="9" style="77"/>
    <col min="12543" max="12543" width="6.625" style="77" customWidth="1"/>
    <col min="12544" max="12545" width="21.625" style="77" customWidth="1"/>
    <col min="12546" max="12546" width="16.125" style="77" bestFit="1" customWidth="1"/>
    <col min="12547" max="12547" width="13.875" style="77" bestFit="1" customWidth="1"/>
    <col min="12548" max="12548" width="17.25" style="77" bestFit="1" customWidth="1"/>
    <col min="12549" max="12550" width="20.5" style="77" bestFit="1" customWidth="1"/>
    <col min="12551" max="12551" width="0" style="77" hidden="1" customWidth="1"/>
    <col min="12552" max="12552" width="18.375" style="77" bestFit="1" customWidth="1"/>
    <col min="12553" max="12554" width="0" style="77" hidden="1" customWidth="1"/>
    <col min="12555" max="12798" width="9" style="77"/>
    <col min="12799" max="12799" width="6.625" style="77" customWidth="1"/>
    <col min="12800" max="12801" width="21.625" style="77" customWidth="1"/>
    <col min="12802" max="12802" width="16.125" style="77" bestFit="1" customWidth="1"/>
    <col min="12803" max="12803" width="13.875" style="77" bestFit="1" customWidth="1"/>
    <col min="12804" max="12804" width="17.25" style="77" bestFit="1" customWidth="1"/>
    <col min="12805" max="12806" width="20.5" style="77" bestFit="1" customWidth="1"/>
    <col min="12807" max="12807" width="0" style="77" hidden="1" customWidth="1"/>
    <col min="12808" max="12808" width="18.375" style="77" bestFit="1" customWidth="1"/>
    <col min="12809" max="12810" width="0" style="77" hidden="1" customWidth="1"/>
    <col min="12811" max="13054" width="9" style="77"/>
    <col min="13055" max="13055" width="6.625" style="77" customWidth="1"/>
    <col min="13056" max="13057" width="21.625" style="77" customWidth="1"/>
    <col min="13058" max="13058" width="16.125" style="77" bestFit="1" customWidth="1"/>
    <col min="13059" max="13059" width="13.875" style="77" bestFit="1" customWidth="1"/>
    <col min="13060" max="13060" width="17.25" style="77" bestFit="1" customWidth="1"/>
    <col min="13061" max="13062" width="20.5" style="77" bestFit="1" customWidth="1"/>
    <col min="13063" max="13063" width="0" style="77" hidden="1" customWidth="1"/>
    <col min="13064" max="13064" width="18.375" style="77" bestFit="1" customWidth="1"/>
    <col min="13065" max="13066" width="0" style="77" hidden="1" customWidth="1"/>
    <col min="13067" max="13310" width="9" style="77"/>
    <col min="13311" max="13311" width="6.625" style="77" customWidth="1"/>
    <col min="13312" max="13313" width="21.625" style="77" customWidth="1"/>
    <col min="13314" max="13314" width="16.125" style="77" bestFit="1" customWidth="1"/>
    <col min="13315" max="13315" width="13.875" style="77" bestFit="1" customWidth="1"/>
    <col min="13316" max="13316" width="17.25" style="77" bestFit="1" customWidth="1"/>
    <col min="13317" max="13318" width="20.5" style="77" bestFit="1" customWidth="1"/>
    <col min="13319" max="13319" width="0" style="77" hidden="1" customWidth="1"/>
    <col min="13320" max="13320" width="18.375" style="77" bestFit="1" customWidth="1"/>
    <col min="13321" max="13322" width="0" style="77" hidden="1" customWidth="1"/>
    <col min="13323" max="13566" width="9" style="77"/>
    <col min="13567" max="13567" width="6.625" style="77" customWidth="1"/>
    <col min="13568" max="13569" width="21.625" style="77" customWidth="1"/>
    <col min="13570" max="13570" width="16.125" style="77" bestFit="1" customWidth="1"/>
    <col min="13571" max="13571" width="13.875" style="77" bestFit="1" customWidth="1"/>
    <col min="13572" max="13572" width="17.25" style="77" bestFit="1" customWidth="1"/>
    <col min="13573" max="13574" width="20.5" style="77" bestFit="1" customWidth="1"/>
    <col min="13575" max="13575" width="0" style="77" hidden="1" customWidth="1"/>
    <col min="13576" max="13576" width="18.375" style="77" bestFit="1" customWidth="1"/>
    <col min="13577" max="13578" width="0" style="77" hidden="1" customWidth="1"/>
    <col min="13579" max="13822" width="9" style="77"/>
    <col min="13823" max="13823" width="6.625" style="77" customWidth="1"/>
    <col min="13824" max="13825" width="21.625" style="77" customWidth="1"/>
    <col min="13826" max="13826" width="16.125" style="77" bestFit="1" customWidth="1"/>
    <col min="13827" max="13827" width="13.875" style="77" bestFit="1" customWidth="1"/>
    <col min="13828" max="13828" width="17.25" style="77" bestFit="1" customWidth="1"/>
    <col min="13829" max="13830" width="20.5" style="77" bestFit="1" customWidth="1"/>
    <col min="13831" max="13831" width="0" style="77" hidden="1" customWidth="1"/>
    <col min="13832" max="13832" width="18.375" style="77" bestFit="1" customWidth="1"/>
    <col min="13833" max="13834" width="0" style="77" hidden="1" customWidth="1"/>
    <col min="13835" max="14078" width="9" style="77"/>
    <col min="14079" max="14079" width="6.625" style="77" customWidth="1"/>
    <col min="14080" max="14081" width="21.625" style="77" customWidth="1"/>
    <col min="14082" max="14082" width="16.125" style="77" bestFit="1" customWidth="1"/>
    <col min="14083" max="14083" width="13.875" style="77" bestFit="1" customWidth="1"/>
    <col min="14084" max="14084" width="17.25" style="77" bestFit="1" customWidth="1"/>
    <col min="14085" max="14086" width="20.5" style="77" bestFit="1" customWidth="1"/>
    <col min="14087" max="14087" width="0" style="77" hidden="1" customWidth="1"/>
    <col min="14088" max="14088" width="18.375" style="77" bestFit="1" customWidth="1"/>
    <col min="14089" max="14090" width="0" style="77" hidden="1" customWidth="1"/>
    <col min="14091" max="14334" width="9" style="77"/>
    <col min="14335" max="14335" width="6.625" style="77" customWidth="1"/>
    <col min="14336" max="14337" width="21.625" style="77" customWidth="1"/>
    <col min="14338" max="14338" width="16.125" style="77" bestFit="1" customWidth="1"/>
    <col min="14339" max="14339" width="13.875" style="77" bestFit="1" customWidth="1"/>
    <col min="14340" max="14340" width="17.25" style="77" bestFit="1" customWidth="1"/>
    <col min="14341" max="14342" width="20.5" style="77" bestFit="1" customWidth="1"/>
    <col min="14343" max="14343" width="0" style="77" hidden="1" customWidth="1"/>
    <col min="14344" max="14344" width="18.375" style="77" bestFit="1" customWidth="1"/>
    <col min="14345" max="14346" width="0" style="77" hidden="1" customWidth="1"/>
    <col min="14347" max="14590" width="9" style="77"/>
    <col min="14591" max="14591" width="6.625" style="77" customWidth="1"/>
    <col min="14592" max="14593" width="21.625" style="77" customWidth="1"/>
    <col min="14594" max="14594" width="16.125" style="77" bestFit="1" customWidth="1"/>
    <col min="14595" max="14595" width="13.875" style="77" bestFit="1" customWidth="1"/>
    <col min="14596" max="14596" width="17.25" style="77" bestFit="1" customWidth="1"/>
    <col min="14597" max="14598" width="20.5" style="77" bestFit="1" customWidth="1"/>
    <col min="14599" max="14599" width="0" style="77" hidden="1" customWidth="1"/>
    <col min="14600" max="14600" width="18.375" style="77" bestFit="1" customWidth="1"/>
    <col min="14601" max="14602" width="0" style="77" hidden="1" customWidth="1"/>
    <col min="14603" max="14846" width="9" style="77"/>
    <col min="14847" max="14847" width="6.625" style="77" customWidth="1"/>
    <col min="14848" max="14849" width="21.625" style="77" customWidth="1"/>
    <col min="14850" max="14850" width="16.125" style="77" bestFit="1" customWidth="1"/>
    <col min="14851" max="14851" width="13.875" style="77" bestFit="1" customWidth="1"/>
    <col min="14852" max="14852" width="17.25" style="77" bestFit="1" customWidth="1"/>
    <col min="14853" max="14854" width="20.5" style="77" bestFit="1" customWidth="1"/>
    <col min="14855" max="14855" width="0" style="77" hidden="1" customWidth="1"/>
    <col min="14856" max="14856" width="18.375" style="77" bestFit="1" customWidth="1"/>
    <col min="14857" max="14858" width="0" style="77" hidden="1" customWidth="1"/>
    <col min="14859" max="15102" width="9" style="77"/>
    <col min="15103" max="15103" width="6.625" style="77" customWidth="1"/>
    <col min="15104" max="15105" width="21.625" style="77" customWidth="1"/>
    <col min="15106" max="15106" width="16.125" style="77" bestFit="1" customWidth="1"/>
    <col min="15107" max="15107" width="13.875" style="77" bestFit="1" customWidth="1"/>
    <col min="15108" max="15108" width="17.25" style="77" bestFit="1" customWidth="1"/>
    <col min="15109" max="15110" width="20.5" style="77" bestFit="1" customWidth="1"/>
    <col min="15111" max="15111" width="0" style="77" hidden="1" customWidth="1"/>
    <col min="15112" max="15112" width="18.375" style="77" bestFit="1" customWidth="1"/>
    <col min="15113" max="15114" width="0" style="77" hidden="1" customWidth="1"/>
    <col min="15115" max="15358" width="9" style="77"/>
    <col min="15359" max="15359" width="6.625" style="77" customWidth="1"/>
    <col min="15360" max="15361" width="21.625" style="77" customWidth="1"/>
    <col min="15362" max="15362" width="16.125" style="77" bestFit="1" customWidth="1"/>
    <col min="15363" max="15363" width="13.875" style="77" bestFit="1" customWidth="1"/>
    <col min="15364" max="15364" width="17.25" style="77" bestFit="1" customWidth="1"/>
    <col min="15365" max="15366" width="20.5" style="77" bestFit="1" customWidth="1"/>
    <col min="15367" max="15367" width="0" style="77" hidden="1" customWidth="1"/>
    <col min="15368" max="15368" width="18.375" style="77" bestFit="1" customWidth="1"/>
    <col min="15369" max="15370" width="0" style="77" hidden="1" customWidth="1"/>
    <col min="15371" max="15614" width="9" style="77"/>
    <col min="15615" max="15615" width="6.625" style="77" customWidth="1"/>
    <col min="15616" max="15617" width="21.625" style="77" customWidth="1"/>
    <col min="15618" max="15618" width="16.125" style="77" bestFit="1" customWidth="1"/>
    <col min="15619" max="15619" width="13.875" style="77" bestFit="1" customWidth="1"/>
    <col min="15620" max="15620" width="17.25" style="77" bestFit="1" customWidth="1"/>
    <col min="15621" max="15622" width="20.5" style="77" bestFit="1" customWidth="1"/>
    <col min="15623" max="15623" width="0" style="77" hidden="1" customWidth="1"/>
    <col min="15624" max="15624" width="18.375" style="77" bestFit="1" customWidth="1"/>
    <col min="15625" max="15626" width="0" style="77" hidden="1" customWidth="1"/>
    <col min="15627" max="15870" width="9" style="77"/>
    <col min="15871" max="15871" width="6.625" style="77" customWidth="1"/>
    <col min="15872" max="15873" width="21.625" style="77" customWidth="1"/>
    <col min="15874" max="15874" width="16.125" style="77" bestFit="1" customWidth="1"/>
    <col min="15875" max="15875" width="13.875" style="77" bestFit="1" customWidth="1"/>
    <col min="15876" max="15876" width="17.25" style="77" bestFit="1" customWidth="1"/>
    <col min="15877" max="15878" width="20.5" style="77" bestFit="1" customWidth="1"/>
    <col min="15879" max="15879" width="0" style="77" hidden="1" customWidth="1"/>
    <col min="15880" max="15880" width="18.375" style="77" bestFit="1" customWidth="1"/>
    <col min="15881" max="15882" width="0" style="77" hidden="1" customWidth="1"/>
    <col min="15883" max="16126" width="9" style="77"/>
    <col min="16127" max="16127" width="6.625" style="77" customWidth="1"/>
    <col min="16128" max="16129" width="21.625" style="77" customWidth="1"/>
    <col min="16130" max="16130" width="16.125" style="77" bestFit="1" customWidth="1"/>
    <col min="16131" max="16131" width="13.875" style="77" bestFit="1" customWidth="1"/>
    <col min="16132" max="16132" width="17.25" style="77" bestFit="1" customWidth="1"/>
    <col min="16133" max="16134" width="20.5" style="77" bestFit="1" customWidth="1"/>
    <col min="16135" max="16135" width="0" style="77" hidden="1" customWidth="1"/>
    <col min="16136" max="16136" width="18.375" style="77" bestFit="1" customWidth="1"/>
    <col min="16137" max="16138" width="0" style="77" hidden="1" customWidth="1"/>
    <col min="16139" max="16384" width="9" style="77"/>
  </cols>
  <sheetData>
    <row r="1" spans="1:5" ht="20.25">
      <c r="A1" s="100" t="s">
        <v>241</v>
      </c>
      <c r="B1" s="101"/>
      <c r="C1" s="101"/>
      <c r="D1" s="101"/>
      <c r="E1" s="101"/>
    </row>
    <row r="2" spans="1:5" ht="35.1" customHeight="1">
      <c r="A2" s="98" t="s">
        <v>254</v>
      </c>
      <c r="B2" s="99"/>
      <c r="E2" s="81" t="s">
        <v>251</v>
      </c>
    </row>
    <row r="3" spans="1:5" ht="30" customHeight="1">
      <c r="A3" s="78" t="s">
        <v>242</v>
      </c>
      <c r="B3" s="78" t="s">
        <v>243</v>
      </c>
      <c r="C3" s="79" t="s">
        <v>252</v>
      </c>
      <c r="D3" s="79" t="s">
        <v>177</v>
      </c>
      <c r="E3" s="79" t="s">
        <v>253</v>
      </c>
    </row>
    <row r="4" spans="1:5" ht="30" customHeight="1">
      <c r="A4" s="78">
        <v>1</v>
      </c>
      <c r="B4" s="78" t="s">
        <v>244</v>
      </c>
      <c r="C4" s="82">
        <f>吴泾!L4</f>
        <v>84213509.38000001</v>
      </c>
      <c r="D4" s="82"/>
      <c r="E4" s="83">
        <f t="shared" ref="E4:E10" si="0">C4-D4</f>
        <v>84213509.38000001</v>
      </c>
    </row>
    <row r="5" spans="1:5" ht="30" customHeight="1">
      <c r="A5" s="78">
        <v>2</v>
      </c>
      <c r="B5" s="78" t="s">
        <v>245</v>
      </c>
      <c r="C5" s="82">
        <f>吴泾!L53</f>
        <v>16073910.879999999</v>
      </c>
      <c r="D5" s="82"/>
      <c r="E5" s="83">
        <f t="shared" si="0"/>
        <v>16073910.879999999</v>
      </c>
    </row>
    <row r="6" spans="1:5" ht="30" customHeight="1">
      <c r="A6" s="78">
        <v>3</v>
      </c>
      <c r="B6" s="78" t="s">
        <v>246</v>
      </c>
      <c r="C6" s="82">
        <f>吴泾!L32</f>
        <v>45900</v>
      </c>
      <c r="D6" s="82"/>
      <c r="E6" s="83">
        <f t="shared" si="0"/>
        <v>45900</v>
      </c>
    </row>
    <row r="7" spans="1:5" ht="30" customHeight="1">
      <c r="A7" s="78">
        <v>4</v>
      </c>
      <c r="B7" s="78" t="s">
        <v>247</v>
      </c>
      <c r="C7" s="82">
        <f>社区教育!C4</f>
        <v>403473</v>
      </c>
      <c r="D7" s="82"/>
      <c r="E7" s="83">
        <f t="shared" si="0"/>
        <v>403473</v>
      </c>
    </row>
    <row r="8" spans="1:5" ht="30" customHeight="1">
      <c r="A8" s="78">
        <v>5</v>
      </c>
      <c r="B8" s="78" t="s">
        <v>248</v>
      </c>
      <c r="C8" s="82">
        <f>志愿者联盟!C4</f>
        <v>40000</v>
      </c>
      <c r="D8" s="82"/>
      <c r="E8" s="83">
        <f t="shared" si="0"/>
        <v>40000</v>
      </c>
    </row>
    <row r="9" spans="1:5" ht="30" customHeight="1">
      <c r="A9" s="78">
        <v>6</v>
      </c>
      <c r="B9" s="78" t="s">
        <v>255</v>
      </c>
      <c r="C9" s="82">
        <f>补充公用经费!AK4</f>
        <v>93276</v>
      </c>
      <c r="D9" s="82"/>
      <c r="E9" s="83">
        <f t="shared" si="0"/>
        <v>93276</v>
      </c>
    </row>
    <row r="10" spans="1:5" ht="30" customHeight="1">
      <c r="A10" s="78">
        <v>7</v>
      </c>
      <c r="B10" s="78" t="s">
        <v>249</v>
      </c>
      <c r="C10" s="82">
        <f>保安经费!Q4</f>
        <v>442340</v>
      </c>
      <c r="D10" s="82">
        <f>C10</f>
        <v>442340</v>
      </c>
      <c r="E10" s="83">
        <f t="shared" si="0"/>
        <v>0</v>
      </c>
    </row>
    <row r="11" spans="1:5" ht="30" customHeight="1">
      <c r="A11" s="78"/>
      <c r="B11" s="78" t="s">
        <v>250</v>
      </c>
      <c r="C11" s="84">
        <f>SUM(C4:C10)</f>
        <v>101312409.26000001</v>
      </c>
      <c r="D11" s="84">
        <f t="shared" ref="D11:E11" si="1">SUM(D4:D10)</f>
        <v>442340</v>
      </c>
      <c r="E11" s="84">
        <f t="shared" si="1"/>
        <v>100870069.26000001</v>
      </c>
    </row>
    <row r="12" spans="1:5" ht="30" customHeight="1"/>
    <row r="13" spans="1:5" ht="30" customHeight="1"/>
  </sheetData>
  <mergeCells count="2">
    <mergeCell ref="A2:B2"/>
    <mergeCell ref="A1:E1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3" sqref="C3:C4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102" t="s">
        <v>9</v>
      </c>
      <c r="B1" s="102"/>
      <c r="C1" s="102"/>
    </row>
    <row r="2" spans="1:3" ht="24.95" customHeight="1">
      <c r="A2" s="86" t="s">
        <v>2</v>
      </c>
      <c r="B2" s="86" t="s">
        <v>10</v>
      </c>
      <c r="C2" s="86" t="s">
        <v>11</v>
      </c>
    </row>
    <row r="3" spans="1:3" ht="24.95" customHeight="1">
      <c r="A3" s="2" t="s">
        <v>3</v>
      </c>
      <c r="B3" s="6">
        <v>134491</v>
      </c>
      <c r="C3" s="85">
        <f t="shared" ref="C3" si="0">B3*3</f>
        <v>403473</v>
      </c>
    </row>
    <row r="4" spans="1:3" ht="24.95" customHeight="1">
      <c r="A4" s="87" t="s">
        <v>1</v>
      </c>
      <c r="B4" s="88">
        <f>SUM(B3:B3)</f>
        <v>134491</v>
      </c>
      <c r="C4" s="89">
        <f>SUM(C3:C3)</f>
        <v>403473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D30" sqref="D30"/>
    </sheetView>
  </sheetViews>
  <sheetFormatPr defaultRowHeight="13.5"/>
  <cols>
    <col min="1" max="1" width="14" style="4" customWidth="1"/>
    <col min="2" max="2" width="26.75" style="1" customWidth="1"/>
    <col min="3" max="3" width="24" style="5" customWidth="1"/>
    <col min="4" max="16384" width="9" style="1"/>
  </cols>
  <sheetData>
    <row r="1" spans="1:3" ht="20.25">
      <c r="A1" s="103" t="s">
        <v>12</v>
      </c>
      <c r="B1" s="103"/>
      <c r="C1" s="103"/>
    </row>
    <row r="2" spans="1:3" ht="24.95" customHeight="1">
      <c r="A2" s="7" t="s">
        <v>4</v>
      </c>
      <c r="B2" s="7" t="s">
        <v>13</v>
      </c>
      <c r="C2" s="8" t="s">
        <v>14</v>
      </c>
    </row>
    <row r="3" spans="1:3" ht="24.95" customHeight="1">
      <c r="A3" s="9">
        <v>1</v>
      </c>
      <c r="B3" s="9" t="s">
        <v>5</v>
      </c>
      <c r="C3" s="90">
        <v>40000</v>
      </c>
    </row>
    <row r="4" spans="1:3" ht="24.95" customHeight="1">
      <c r="A4" s="3"/>
      <c r="B4" s="3" t="s">
        <v>6</v>
      </c>
      <c r="C4" s="91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I25" sqref="I25"/>
    </sheetView>
  </sheetViews>
  <sheetFormatPr defaultRowHeight="12"/>
  <cols>
    <col min="1" max="1" width="18.625" style="12" customWidth="1"/>
    <col min="2" max="2" width="7.125" style="12" customWidth="1"/>
    <col min="3" max="3" width="8.375" style="12" customWidth="1"/>
    <col min="4" max="6" width="9" style="12"/>
    <col min="7" max="7" width="12.5" style="12" customWidth="1"/>
    <col min="8" max="10" width="9" style="12"/>
    <col min="11" max="11" width="13" style="12" customWidth="1"/>
    <col min="12" max="12" width="11.875" style="12" customWidth="1"/>
    <col min="13" max="14" width="9" style="12"/>
    <col min="15" max="15" width="12.5" style="12" customWidth="1"/>
    <col min="16" max="16" width="11" style="12" customWidth="1"/>
    <col min="17" max="17" width="10.5" style="12" bestFit="1" customWidth="1"/>
    <col min="18" max="16384" width="9" style="12"/>
  </cols>
  <sheetData>
    <row r="1" spans="1:17" ht="31.5" customHeight="1">
      <c r="A1" s="105" t="s">
        <v>197</v>
      </c>
      <c r="B1" s="105"/>
      <c r="C1" s="105"/>
      <c r="D1" s="106"/>
      <c r="E1" s="106"/>
      <c r="F1" s="106"/>
      <c r="G1" s="106"/>
      <c r="H1" s="106"/>
      <c r="I1" s="106"/>
      <c r="J1" s="106"/>
      <c r="K1" s="106"/>
      <c r="L1" s="106"/>
      <c r="M1" s="107"/>
      <c r="N1" s="107"/>
      <c r="O1" s="107"/>
      <c r="P1" s="107"/>
      <c r="Q1" s="107"/>
    </row>
    <row r="2" spans="1:17" s="15" customFormat="1" ht="39.950000000000003" customHeight="1">
      <c r="A2" s="104" t="s">
        <v>178</v>
      </c>
      <c r="B2" s="104"/>
      <c r="C2" s="13" t="s">
        <v>183</v>
      </c>
      <c r="D2" s="14" t="s">
        <v>184</v>
      </c>
      <c r="E2" s="14" t="s">
        <v>185</v>
      </c>
      <c r="F2" s="10" t="s">
        <v>186</v>
      </c>
      <c r="G2" s="11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26" t="s">
        <v>192</v>
      </c>
      <c r="M2" s="14" t="s">
        <v>194</v>
      </c>
      <c r="N2" s="14" t="s">
        <v>195</v>
      </c>
      <c r="O2" s="14" t="s">
        <v>176</v>
      </c>
      <c r="P2" s="14" t="s">
        <v>193</v>
      </c>
      <c r="Q2" s="13" t="s">
        <v>196</v>
      </c>
    </row>
    <row r="3" spans="1:17" s="24" customFormat="1" ht="26.1" customHeight="1">
      <c r="A3" s="109" t="s">
        <v>180</v>
      </c>
      <c r="B3" s="109"/>
      <c r="C3" s="16" t="s">
        <v>179</v>
      </c>
      <c r="D3" s="19">
        <v>1</v>
      </c>
      <c r="E3" s="20">
        <v>5</v>
      </c>
      <c r="F3" s="21">
        <v>74872</v>
      </c>
      <c r="G3" s="21">
        <v>374360</v>
      </c>
      <c r="H3" s="20">
        <v>0</v>
      </c>
      <c r="I3" s="19">
        <v>0</v>
      </c>
      <c r="J3" s="22">
        <v>0</v>
      </c>
      <c r="K3" s="23">
        <v>374360</v>
      </c>
      <c r="L3" s="18">
        <f t="shared" ref="L3" si="0">K3/4</f>
        <v>93590</v>
      </c>
      <c r="M3" s="17">
        <v>1</v>
      </c>
      <c r="N3" s="17">
        <v>5</v>
      </c>
      <c r="O3" s="18">
        <v>69750</v>
      </c>
      <c r="P3" s="18">
        <v>348750</v>
      </c>
      <c r="Q3" s="18">
        <f t="shared" ref="Q3" si="1">L3+P3</f>
        <v>442340</v>
      </c>
    </row>
    <row r="4" spans="1:17" s="24" customFormat="1" ht="26.1" customHeight="1">
      <c r="A4" s="108" t="s">
        <v>15</v>
      </c>
      <c r="B4" s="108"/>
      <c r="C4" s="108"/>
      <c r="D4" s="92">
        <f t="shared" ref="D4:Q4" si="2">SUM(D3:D3)</f>
        <v>1</v>
      </c>
      <c r="E4" s="93">
        <f t="shared" si="2"/>
        <v>5</v>
      </c>
      <c r="F4" s="94">
        <f t="shared" si="2"/>
        <v>74872</v>
      </c>
      <c r="G4" s="94">
        <f t="shared" si="2"/>
        <v>374360</v>
      </c>
      <c r="H4" s="93">
        <f t="shared" si="2"/>
        <v>0</v>
      </c>
      <c r="I4" s="92">
        <f t="shared" si="2"/>
        <v>0</v>
      </c>
      <c r="J4" s="95">
        <f t="shared" si="2"/>
        <v>0</v>
      </c>
      <c r="K4" s="96">
        <f t="shared" si="2"/>
        <v>374360</v>
      </c>
      <c r="L4" s="27">
        <f t="shared" si="2"/>
        <v>93590</v>
      </c>
      <c r="M4" s="97">
        <f t="shared" si="2"/>
        <v>1</v>
      </c>
      <c r="N4" s="97">
        <f t="shared" si="2"/>
        <v>5</v>
      </c>
      <c r="O4" s="27">
        <f t="shared" si="2"/>
        <v>69750</v>
      </c>
      <c r="P4" s="27">
        <f t="shared" si="2"/>
        <v>348750</v>
      </c>
      <c r="Q4" s="27">
        <f t="shared" si="2"/>
        <v>442340</v>
      </c>
    </row>
    <row r="12" spans="1:17">
      <c r="K12" s="25"/>
    </row>
  </sheetData>
  <mergeCells count="4">
    <mergeCell ref="A2:B2"/>
    <mergeCell ref="A1:Q1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"/>
  <sheetViews>
    <sheetView topLeftCell="B1" workbookViewId="0">
      <selection activeCell="D3" sqref="D1:W1048576"/>
    </sheetView>
  </sheetViews>
  <sheetFormatPr defaultColWidth="9" defaultRowHeight="13.5"/>
  <cols>
    <col min="1" max="1" width="4" style="69" hidden="1" customWidth="1"/>
    <col min="2" max="2" width="27.625" style="69" bestFit="1" customWidth="1"/>
    <col min="3" max="3" width="12.625" style="69" customWidth="1"/>
    <col min="4" max="23" width="9" style="69" hidden="1" customWidth="1"/>
    <col min="24" max="24" width="8.375" style="69" customWidth="1"/>
    <col min="25" max="25" width="9.625" style="69" customWidth="1"/>
    <col min="26" max="26" width="9.375" style="69" customWidth="1"/>
    <col min="27" max="27" width="12.5" style="69" customWidth="1"/>
    <col min="28" max="28" width="9.875" style="69" customWidth="1"/>
    <col min="29" max="29" width="14.75" style="69" customWidth="1"/>
    <col min="30" max="30" width="10.5" style="69" customWidth="1"/>
    <col min="31" max="34" width="9" style="69"/>
    <col min="35" max="35" width="12.375" style="69" customWidth="1"/>
    <col min="36" max="36" width="14.75" style="69" customWidth="1"/>
    <col min="37" max="37" width="14" style="69" customWidth="1"/>
    <col min="38" max="38" width="11.625" style="69" customWidth="1"/>
    <col min="39" max="16384" width="9" style="69"/>
  </cols>
  <sheetData>
    <row r="1" spans="1:37" ht="20.25">
      <c r="A1" s="110" t="s">
        <v>215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</row>
    <row r="2" spans="1:37">
      <c r="A2" s="112" t="s">
        <v>216</v>
      </c>
      <c r="B2" s="114" t="s">
        <v>217</v>
      </c>
      <c r="C2" s="114" t="s">
        <v>218</v>
      </c>
      <c r="D2" s="114" t="s">
        <v>219</v>
      </c>
      <c r="E2" s="114"/>
      <c r="F2" s="114"/>
      <c r="G2" s="114"/>
      <c r="H2" s="114"/>
      <c r="I2" s="115" t="s">
        <v>220</v>
      </c>
      <c r="J2" s="114"/>
      <c r="K2" s="114"/>
      <c r="L2" s="114"/>
      <c r="M2" s="114"/>
      <c r="N2" s="116" t="s">
        <v>221</v>
      </c>
      <c r="O2" s="116"/>
      <c r="P2" s="116"/>
      <c r="Q2" s="116"/>
      <c r="R2" s="116"/>
      <c r="S2" s="116" t="s">
        <v>222</v>
      </c>
      <c r="T2" s="116"/>
      <c r="U2" s="116"/>
      <c r="V2" s="116"/>
      <c r="W2" s="116"/>
      <c r="X2" s="116" t="s">
        <v>223</v>
      </c>
      <c r="Y2" s="116"/>
      <c r="Z2" s="116"/>
      <c r="AA2" s="116"/>
      <c r="AB2" s="116"/>
      <c r="AC2" s="114" t="s">
        <v>224</v>
      </c>
      <c r="AD2" s="114"/>
      <c r="AE2" s="114"/>
      <c r="AF2" s="114"/>
      <c r="AG2" s="114"/>
      <c r="AH2" s="114"/>
      <c r="AI2" s="114"/>
      <c r="AJ2" s="114"/>
      <c r="AK2" s="114"/>
    </row>
    <row r="3" spans="1:37" ht="13.5" customHeight="1">
      <c r="A3" s="113"/>
      <c r="B3" s="114"/>
      <c r="C3" s="114"/>
      <c r="D3" s="70" t="s">
        <v>225</v>
      </c>
      <c r="E3" s="70" t="s">
        <v>226</v>
      </c>
      <c r="F3" s="70" t="s">
        <v>227</v>
      </c>
      <c r="G3" s="70" t="s">
        <v>227</v>
      </c>
      <c r="H3" s="71" t="s">
        <v>7</v>
      </c>
      <c r="I3" s="70" t="s">
        <v>225</v>
      </c>
      <c r="J3" s="70" t="s">
        <v>228</v>
      </c>
      <c r="K3" s="70" t="s">
        <v>229</v>
      </c>
      <c r="L3" s="70" t="s">
        <v>230</v>
      </c>
      <c r="M3" s="71" t="s">
        <v>7</v>
      </c>
      <c r="N3" s="70" t="s">
        <v>225</v>
      </c>
      <c r="O3" s="70" t="s">
        <v>228</v>
      </c>
      <c r="P3" s="70" t="s">
        <v>226</v>
      </c>
      <c r="Q3" s="70" t="s">
        <v>227</v>
      </c>
      <c r="R3" s="70" t="s">
        <v>7</v>
      </c>
      <c r="S3" s="70" t="s">
        <v>225</v>
      </c>
      <c r="T3" s="70" t="s">
        <v>228</v>
      </c>
      <c r="U3" s="70" t="s">
        <v>226</v>
      </c>
      <c r="V3" s="70" t="s">
        <v>227</v>
      </c>
      <c r="W3" s="70" t="s">
        <v>7</v>
      </c>
      <c r="X3" s="70" t="s">
        <v>225</v>
      </c>
      <c r="Y3" s="70" t="s">
        <v>228</v>
      </c>
      <c r="Z3" s="70" t="s">
        <v>226</v>
      </c>
      <c r="AA3" s="70" t="s">
        <v>227</v>
      </c>
      <c r="AB3" s="71" t="s">
        <v>7</v>
      </c>
      <c r="AC3" s="70" t="s">
        <v>231</v>
      </c>
      <c r="AD3" s="70" t="s">
        <v>232</v>
      </c>
      <c r="AE3" s="70" t="s">
        <v>233</v>
      </c>
      <c r="AF3" s="70" t="s">
        <v>234</v>
      </c>
      <c r="AG3" s="70" t="s">
        <v>235</v>
      </c>
      <c r="AH3" s="70" t="s">
        <v>236</v>
      </c>
      <c r="AI3" s="70" t="s">
        <v>237</v>
      </c>
      <c r="AJ3" s="72" t="s">
        <v>238</v>
      </c>
      <c r="AK3" s="71" t="s">
        <v>1</v>
      </c>
    </row>
    <row r="4" spans="1:37">
      <c r="A4" s="73" t="s">
        <v>3</v>
      </c>
      <c r="B4" s="74" t="s">
        <v>239</v>
      </c>
      <c r="C4" s="74" t="s">
        <v>240</v>
      </c>
      <c r="D4" s="76">
        <v>0</v>
      </c>
      <c r="E4" s="76">
        <v>0</v>
      </c>
      <c r="F4" s="76">
        <v>0</v>
      </c>
      <c r="G4" s="76">
        <v>0</v>
      </c>
      <c r="H4" s="73">
        <f t="shared" ref="H4" si="0">SUM(D4:G4)</f>
        <v>0</v>
      </c>
      <c r="I4" s="74"/>
      <c r="J4" s="74"/>
      <c r="K4" s="74"/>
      <c r="L4" s="74"/>
      <c r="M4" s="73">
        <f t="shared" ref="M4" si="1">SUM(I4:L4)</f>
        <v>0</v>
      </c>
      <c r="N4" s="73">
        <f>D4+I4</f>
        <v>0</v>
      </c>
      <c r="O4" s="73">
        <f t="shared" ref="O4:Q4" si="2">E4+J4</f>
        <v>0</v>
      </c>
      <c r="P4" s="73">
        <f t="shared" si="2"/>
        <v>0</v>
      </c>
      <c r="Q4" s="73">
        <f t="shared" si="2"/>
        <v>0</v>
      </c>
      <c r="R4" s="73">
        <f t="shared" ref="R4" si="3">SUM(N4:Q4)</f>
        <v>0</v>
      </c>
      <c r="S4" s="74">
        <v>0</v>
      </c>
      <c r="T4" s="74">
        <v>0</v>
      </c>
      <c r="U4" s="74">
        <v>0</v>
      </c>
      <c r="V4" s="74">
        <v>1</v>
      </c>
      <c r="W4" s="73">
        <f t="shared" ref="W4" si="4">SUM(S4:V4)</f>
        <v>1</v>
      </c>
      <c r="X4" s="74">
        <v>0</v>
      </c>
      <c r="Y4" s="74">
        <v>0</v>
      </c>
      <c r="Z4" s="74">
        <v>0</v>
      </c>
      <c r="AA4" s="74">
        <v>1</v>
      </c>
      <c r="AB4" s="73">
        <f t="shared" ref="AB4" si="5">SUM(X4:AA4)</f>
        <v>1</v>
      </c>
      <c r="AC4" s="73">
        <f t="shared" ref="AC4" si="6">(X4*5917+Y4*5150+Z4*5094+AA4*4150)*12</f>
        <v>49800</v>
      </c>
      <c r="AD4" s="73">
        <f t="shared" ref="AD4" si="7">AB4*4320</f>
        <v>4320</v>
      </c>
      <c r="AE4" s="73">
        <f t="shared" ref="AE4" si="8">AB4*6000</f>
        <v>6000</v>
      </c>
      <c r="AF4" s="73">
        <f t="shared" ref="AF4" si="9">AB4*2400</f>
        <v>2400</v>
      </c>
      <c r="AG4" s="73">
        <f t="shared" ref="AG4" si="10">AB4*8800</f>
        <v>8800</v>
      </c>
      <c r="AH4" s="73">
        <f t="shared" ref="AH4" si="11">AB4*800</f>
        <v>800</v>
      </c>
      <c r="AI4" s="73">
        <f t="shared" ref="AI4" si="12">AB4*960</f>
        <v>960</v>
      </c>
      <c r="AJ4" s="73">
        <f t="shared" ref="AJ4" si="13">ROUND((AC4+AG4+AH4)*0.34,2)</f>
        <v>20196</v>
      </c>
      <c r="AK4" s="75">
        <f t="shared" ref="AK4" si="14">SUM(AC4:AJ4)</f>
        <v>93276</v>
      </c>
    </row>
  </sheetData>
  <mergeCells count="10">
    <mergeCell ref="A1:AK1"/>
    <mergeCell ref="A2:A3"/>
    <mergeCell ref="B2:B3"/>
    <mergeCell ref="C2:C3"/>
    <mergeCell ref="D2:H2"/>
    <mergeCell ref="I2:M2"/>
    <mergeCell ref="N2:R2"/>
    <mergeCell ref="S2:W2"/>
    <mergeCell ref="X2:AB2"/>
    <mergeCell ref="AC2:AK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111" sqref="A111:XFD111"/>
    </sheetView>
  </sheetViews>
  <sheetFormatPr defaultColWidth="15.625" defaultRowHeight="11.25"/>
  <cols>
    <col min="1" max="1" width="4.625" style="59" customWidth="1"/>
    <col min="2" max="2" width="29.25" style="28" customWidth="1"/>
    <col min="3" max="3" width="13" style="28" customWidth="1"/>
    <col min="4" max="4" width="20" style="60" customWidth="1"/>
    <col min="5" max="256" width="15.625" style="28"/>
    <col min="257" max="257" width="4.625" style="28" customWidth="1"/>
    <col min="258" max="258" width="29.25" style="28" customWidth="1"/>
    <col min="259" max="259" width="13" style="28" customWidth="1"/>
    <col min="260" max="260" width="20" style="28" customWidth="1"/>
    <col min="261" max="512" width="15.625" style="28"/>
    <col min="513" max="513" width="4.625" style="28" customWidth="1"/>
    <col min="514" max="514" width="29.25" style="28" customWidth="1"/>
    <col min="515" max="515" width="13" style="28" customWidth="1"/>
    <col min="516" max="516" width="20" style="28" customWidth="1"/>
    <col min="517" max="768" width="15.625" style="28"/>
    <col min="769" max="769" width="4.625" style="28" customWidth="1"/>
    <col min="770" max="770" width="29.25" style="28" customWidth="1"/>
    <col min="771" max="771" width="13" style="28" customWidth="1"/>
    <col min="772" max="772" width="20" style="28" customWidth="1"/>
    <col min="773" max="1024" width="15.625" style="28"/>
    <col min="1025" max="1025" width="4.625" style="28" customWidth="1"/>
    <col min="1026" max="1026" width="29.25" style="28" customWidth="1"/>
    <col min="1027" max="1027" width="13" style="28" customWidth="1"/>
    <col min="1028" max="1028" width="20" style="28" customWidth="1"/>
    <col min="1029" max="1280" width="15.625" style="28"/>
    <col min="1281" max="1281" width="4.625" style="28" customWidth="1"/>
    <col min="1282" max="1282" width="29.25" style="28" customWidth="1"/>
    <col min="1283" max="1283" width="13" style="28" customWidth="1"/>
    <col min="1284" max="1284" width="20" style="28" customWidth="1"/>
    <col min="1285" max="1536" width="15.625" style="28"/>
    <col min="1537" max="1537" width="4.625" style="28" customWidth="1"/>
    <col min="1538" max="1538" width="29.25" style="28" customWidth="1"/>
    <col min="1539" max="1539" width="13" style="28" customWidth="1"/>
    <col min="1540" max="1540" width="20" style="28" customWidth="1"/>
    <col min="1541" max="1792" width="15.625" style="28"/>
    <col min="1793" max="1793" width="4.625" style="28" customWidth="1"/>
    <col min="1794" max="1794" width="29.25" style="28" customWidth="1"/>
    <col min="1795" max="1795" width="13" style="28" customWidth="1"/>
    <col min="1796" max="1796" width="20" style="28" customWidth="1"/>
    <col min="1797" max="2048" width="15.625" style="28"/>
    <col min="2049" max="2049" width="4.625" style="28" customWidth="1"/>
    <col min="2050" max="2050" width="29.25" style="28" customWidth="1"/>
    <col min="2051" max="2051" width="13" style="28" customWidth="1"/>
    <col min="2052" max="2052" width="20" style="28" customWidth="1"/>
    <col min="2053" max="2304" width="15.625" style="28"/>
    <col min="2305" max="2305" width="4.625" style="28" customWidth="1"/>
    <col min="2306" max="2306" width="29.25" style="28" customWidth="1"/>
    <col min="2307" max="2307" width="13" style="28" customWidth="1"/>
    <col min="2308" max="2308" width="20" style="28" customWidth="1"/>
    <col min="2309" max="2560" width="15.625" style="28"/>
    <col min="2561" max="2561" width="4.625" style="28" customWidth="1"/>
    <col min="2562" max="2562" width="29.25" style="28" customWidth="1"/>
    <col min="2563" max="2563" width="13" style="28" customWidth="1"/>
    <col min="2564" max="2564" width="20" style="28" customWidth="1"/>
    <col min="2565" max="2816" width="15.625" style="28"/>
    <col min="2817" max="2817" width="4.625" style="28" customWidth="1"/>
    <col min="2818" max="2818" width="29.25" style="28" customWidth="1"/>
    <col min="2819" max="2819" width="13" style="28" customWidth="1"/>
    <col min="2820" max="2820" width="20" style="28" customWidth="1"/>
    <col min="2821" max="3072" width="15.625" style="28"/>
    <col min="3073" max="3073" width="4.625" style="28" customWidth="1"/>
    <col min="3074" max="3074" width="29.25" style="28" customWidth="1"/>
    <col min="3075" max="3075" width="13" style="28" customWidth="1"/>
    <col min="3076" max="3076" width="20" style="28" customWidth="1"/>
    <col min="3077" max="3328" width="15.625" style="28"/>
    <col min="3329" max="3329" width="4.625" style="28" customWidth="1"/>
    <col min="3330" max="3330" width="29.25" style="28" customWidth="1"/>
    <col min="3331" max="3331" width="13" style="28" customWidth="1"/>
    <col min="3332" max="3332" width="20" style="28" customWidth="1"/>
    <col min="3333" max="3584" width="15.625" style="28"/>
    <col min="3585" max="3585" width="4.625" style="28" customWidth="1"/>
    <col min="3586" max="3586" width="29.25" style="28" customWidth="1"/>
    <col min="3587" max="3587" width="13" style="28" customWidth="1"/>
    <col min="3588" max="3588" width="20" style="28" customWidth="1"/>
    <col min="3589" max="3840" width="15.625" style="28"/>
    <col min="3841" max="3841" width="4.625" style="28" customWidth="1"/>
    <col min="3842" max="3842" width="29.25" style="28" customWidth="1"/>
    <col min="3843" max="3843" width="13" style="28" customWidth="1"/>
    <col min="3844" max="3844" width="20" style="28" customWidth="1"/>
    <col min="3845" max="4096" width="15.625" style="28"/>
    <col min="4097" max="4097" width="4.625" style="28" customWidth="1"/>
    <col min="4098" max="4098" width="29.25" style="28" customWidth="1"/>
    <col min="4099" max="4099" width="13" style="28" customWidth="1"/>
    <col min="4100" max="4100" width="20" style="28" customWidth="1"/>
    <col min="4101" max="4352" width="15.625" style="28"/>
    <col min="4353" max="4353" width="4.625" style="28" customWidth="1"/>
    <col min="4354" max="4354" width="29.25" style="28" customWidth="1"/>
    <col min="4355" max="4355" width="13" style="28" customWidth="1"/>
    <col min="4356" max="4356" width="20" style="28" customWidth="1"/>
    <col min="4357" max="4608" width="15.625" style="28"/>
    <col min="4609" max="4609" width="4.625" style="28" customWidth="1"/>
    <col min="4610" max="4610" width="29.25" style="28" customWidth="1"/>
    <col min="4611" max="4611" width="13" style="28" customWidth="1"/>
    <col min="4612" max="4612" width="20" style="28" customWidth="1"/>
    <col min="4613" max="4864" width="15.625" style="28"/>
    <col min="4865" max="4865" width="4.625" style="28" customWidth="1"/>
    <col min="4866" max="4866" width="29.25" style="28" customWidth="1"/>
    <col min="4867" max="4867" width="13" style="28" customWidth="1"/>
    <col min="4868" max="4868" width="20" style="28" customWidth="1"/>
    <col min="4869" max="5120" width="15.625" style="28"/>
    <col min="5121" max="5121" width="4.625" style="28" customWidth="1"/>
    <col min="5122" max="5122" width="29.25" style="28" customWidth="1"/>
    <col min="5123" max="5123" width="13" style="28" customWidth="1"/>
    <col min="5124" max="5124" width="20" style="28" customWidth="1"/>
    <col min="5125" max="5376" width="15.625" style="28"/>
    <col min="5377" max="5377" width="4.625" style="28" customWidth="1"/>
    <col min="5378" max="5378" width="29.25" style="28" customWidth="1"/>
    <col min="5379" max="5379" width="13" style="28" customWidth="1"/>
    <col min="5380" max="5380" width="20" style="28" customWidth="1"/>
    <col min="5381" max="5632" width="15.625" style="28"/>
    <col min="5633" max="5633" width="4.625" style="28" customWidth="1"/>
    <col min="5634" max="5634" width="29.25" style="28" customWidth="1"/>
    <col min="5635" max="5635" width="13" style="28" customWidth="1"/>
    <col min="5636" max="5636" width="20" style="28" customWidth="1"/>
    <col min="5637" max="5888" width="15.625" style="28"/>
    <col min="5889" max="5889" width="4.625" style="28" customWidth="1"/>
    <col min="5890" max="5890" width="29.25" style="28" customWidth="1"/>
    <col min="5891" max="5891" width="13" style="28" customWidth="1"/>
    <col min="5892" max="5892" width="20" style="28" customWidth="1"/>
    <col min="5893" max="6144" width="15.625" style="28"/>
    <col min="6145" max="6145" width="4.625" style="28" customWidth="1"/>
    <col min="6146" max="6146" width="29.25" style="28" customWidth="1"/>
    <col min="6147" max="6147" width="13" style="28" customWidth="1"/>
    <col min="6148" max="6148" width="20" style="28" customWidth="1"/>
    <col min="6149" max="6400" width="15.625" style="28"/>
    <col min="6401" max="6401" width="4.625" style="28" customWidth="1"/>
    <col min="6402" max="6402" width="29.25" style="28" customWidth="1"/>
    <col min="6403" max="6403" width="13" style="28" customWidth="1"/>
    <col min="6404" max="6404" width="20" style="28" customWidth="1"/>
    <col min="6405" max="6656" width="15.625" style="28"/>
    <col min="6657" max="6657" width="4.625" style="28" customWidth="1"/>
    <col min="6658" max="6658" width="29.25" style="28" customWidth="1"/>
    <col min="6659" max="6659" width="13" style="28" customWidth="1"/>
    <col min="6660" max="6660" width="20" style="28" customWidth="1"/>
    <col min="6661" max="6912" width="15.625" style="28"/>
    <col min="6913" max="6913" width="4.625" style="28" customWidth="1"/>
    <col min="6914" max="6914" width="29.25" style="28" customWidth="1"/>
    <col min="6915" max="6915" width="13" style="28" customWidth="1"/>
    <col min="6916" max="6916" width="20" style="28" customWidth="1"/>
    <col min="6917" max="7168" width="15.625" style="28"/>
    <col min="7169" max="7169" width="4.625" style="28" customWidth="1"/>
    <col min="7170" max="7170" width="29.25" style="28" customWidth="1"/>
    <col min="7171" max="7171" width="13" style="28" customWidth="1"/>
    <col min="7172" max="7172" width="20" style="28" customWidth="1"/>
    <col min="7173" max="7424" width="15.625" style="28"/>
    <col min="7425" max="7425" width="4.625" style="28" customWidth="1"/>
    <col min="7426" max="7426" width="29.25" style="28" customWidth="1"/>
    <col min="7427" max="7427" width="13" style="28" customWidth="1"/>
    <col min="7428" max="7428" width="20" style="28" customWidth="1"/>
    <col min="7429" max="7680" width="15.625" style="28"/>
    <col min="7681" max="7681" width="4.625" style="28" customWidth="1"/>
    <col min="7682" max="7682" width="29.25" style="28" customWidth="1"/>
    <col min="7683" max="7683" width="13" style="28" customWidth="1"/>
    <col min="7684" max="7684" width="20" style="28" customWidth="1"/>
    <col min="7685" max="7936" width="15.625" style="28"/>
    <col min="7937" max="7937" width="4.625" style="28" customWidth="1"/>
    <col min="7938" max="7938" width="29.25" style="28" customWidth="1"/>
    <col min="7939" max="7939" width="13" style="28" customWidth="1"/>
    <col min="7940" max="7940" width="20" style="28" customWidth="1"/>
    <col min="7941" max="8192" width="15.625" style="28"/>
    <col min="8193" max="8193" width="4.625" style="28" customWidth="1"/>
    <col min="8194" max="8194" width="29.25" style="28" customWidth="1"/>
    <col min="8195" max="8195" width="13" style="28" customWidth="1"/>
    <col min="8196" max="8196" width="20" style="28" customWidth="1"/>
    <col min="8197" max="8448" width="15.625" style="28"/>
    <col min="8449" max="8449" width="4.625" style="28" customWidth="1"/>
    <col min="8450" max="8450" width="29.25" style="28" customWidth="1"/>
    <col min="8451" max="8451" width="13" style="28" customWidth="1"/>
    <col min="8452" max="8452" width="20" style="28" customWidth="1"/>
    <col min="8453" max="8704" width="15.625" style="28"/>
    <col min="8705" max="8705" width="4.625" style="28" customWidth="1"/>
    <col min="8706" max="8706" width="29.25" style="28" customWidth="1"/>
    <col min="8707" max="8707" width="13" style="28" customWidth="1"/>
    <col min="8708" max="8708" width="20" style="28" customWidth="1"/>
    <col min="8709" max="8960" width="15.625" style="28"/>
    <col min="8961" max="8961" width="4.625" style="28" customWidth="1"/>
    <col min="8962" max="8962" width="29.25" style="28" customWidth="1"/>
    <col min="8963" max="8963" width="13" style="28" customWidth="1"/>
    <col min="8964" max="8964" width="20" style="28" customWidth="1"/>
    <col min="8965" max="9216" width="15.625" style="28"/>
    <col min="9217" max="9217" width="4.625" style="28" customWidth="1"/>
    <col min="9218" max="9218" width="29.25" style="28" customWidth="1"/>
    <col min="9219" max="9219" width="13" style="28" customWidth="1"/>
    <col min="9220" max="9220" width="20" style="28" customWidth="1"/>
    <col min="9221" max="9472" width="15.625" style="28"/>
    <col min="9473" max="9473" width="4.625" style="28" customWidth="1"/>
    <col min="9474" max="9474" width="29.25" style="28" customWidth="1"/>
    <col min="9475" max="9475" width="13" style="28" customWidth="1"/>
    <col min="9476" max="9476" width="20" style="28" customWidth="1"/>
    <col min="9477" max="9728" width="15.625" style="28"/>
    <col min="9729" max="9729" width="4.625" style="28" customWidth="1"/>
    <col min="9730" max="9730" width="29.25" style="28" customWidth="1"/>
    <col min="9731" max="9731" width="13" style="28" customWidth="1"/>
    <col min="9732" max="9732" width="20" style="28" customWidth="1"/>
    <col min="9733" max="9984" width="15.625" style="28"/>
    <col min="9985" max="9985" width="4.625" style="28" customWidth="1"/>
    <col min="9986" max="9986" width="29.25" style="28" customWidth="1"/>
    <col min="9987" max="9987" width="13" style="28" customWidth="1"/>
    <col min="9988" max="9988" width="20" style="28" customWidth="1"/>
    <col min="9989" max="10240" width="15.625" style="28"/>
    <col min="10241" max="10241" width="4.625" style="28" customWidth="1"/>
    <col min="10242" max="10242" width="29.25" style="28" customWidth="1"/>
    <col min="10243" max="10243" width="13" style="28" customWidth="1"/>
    <col min="10244" max="10244" width="20" style="28" customWidth="1"/>
    <col min="10245" max="10496" width="15.625" style="28"/>
    <col min="10497" max="10497" width="4.625" style="28" customWidth="1"/>
    <col min="10498" max="10498" width="29.25" style="28" customWidth="1"/>
    <col min="10499" max="10499" width="13" style="28" customWidth="1"/>
    <col min="10500" max="10500" width="20" style="28" customWidth="1"/>
    <col min="10501" max="10752" width="15.625" style="28"/>
    <col min="10753" max="10753" width="4.625" style="28" customWidth="1"/>
    <col min="10754" max="10754" width="29.25" style="28" customWidth="1"/>
    <col min="10755" max="10755" width="13" style="28" customWidth="1"/>
    <col min="10756" max="10756" width="20" style="28" customWidth="1"/>
    <col min="10757" max="11008" width="15.625" style="28"/>
    <col min="11009" max="11009" width="4.625" style="28" customWidth="1"/>
    <col min="11010" max="11010" width="29.25" style="28" customWidth="1"/>
    <col min="11011" max="11011" width="13" style="28" customWidth="1"/>
    <col min="11012" max="11012" width="20" style="28" customWidth="1"/>
    <col min="11013" max="11264" width="15.625" style="28"/>
    <col min="11265" max="11265" width="4.625" style="28" customWidth="1"/>
    <col min="11266" max="11266" width="29.25" style="28" customWidth="1"/>
    <col min="11267" max="11267" width="13" style="28" customWidth="1"/>
    <col min="11268" max="11268" width="20" style="28" customWidth="1"/>
    <col min="11269" max="11520" width="15.625" style="28"/>
    <col min="11521" max="11521" width="4.625" style="28" customWidth="1"/>
    <col min="11522" max="11522" width="29.25" style="28" customWidth="1"/>
    <col min="11523" max="11523" width="13" style="28" customWidth="1"/>
    <col min="11524" max="11524" width="20" style="28" customWidth="1"/>
    <col min="11525" max="11776" width="15.625" style="28"/>
    <col min="11777" max="11777" width="4.625" style="28" customWidth="1"/>
    <col min="11778" max="11778" width="29.25" style="28" customWidth="1"/>
    <col min="11779" max="11779" width="13" style="28" customWidth="1"/>
    <col min="11780" max="11780" width="20" style="28" customWidth="1"/>
    <col min="11781" max="12032" width="15.625" style="28"/>
    <col min="12033" max="12033" width="4.625" style="28" customWidth="1"/>
    <col min="12034" max="12034" width="29.25" style="28" customWidth="1"/>
    <col min="12035" max="12035" width="13" style="28" customWidth="1"/>
    <col min="12036" max="12036" width="20" style="28" customWidth="1"/>
    <col min="12037" max="12288" width="15.625" style="28"/>
    <col min="12289" max="12289" width="4.625" style="28" customWidth="1"/>
    <col min="12290" max="12290" width="29.25" style="28" customWidth="1"/>
    <col min="12291" max="12291" width="13" style="28" customWidth="1"/>
    <col min="12292" max="12292" width="20" style="28" customWidth="1"/>
    <col min="12293" max="12544" width="15.625" style="28"/>
    <col min="12545" max="12545" width="4.625" style="28" customWidth="1"/>
    <col min="12546" max="12546" width="29.25" style="28" customWidth="1"/>
    <col min="12547" max="12547" width="13" style="28" customWidth="1"/>
    <col min="12548" max="12548" width="20" style="28" customWidth="1"/>
    <col min="12549" max="12800" width="15.625" style="28"/>
    <col min="12801" max="12801" width="4.625" style="28" customWidth="1"/>
    <col min="12802" max="12802" width="29.25" style="28" customWidth="1"/>
    <col min="12803" max="12803" width="13" style="28" customWidth="1"/>
    <col min="12804" max="12804" width="20" style="28" customWidth="1"/>
    <col min="12805" max="13056" width="15.625" style="28"/>
    <col min="13057" max="13057" width="4.625" style="28" customWidth="1"/>
    <col min="13058" max="13058" width="29.25" style="28" customWidth="1"/>
    <col min="13059" max="13059" width="13" style="28" customWidth="1"/>
    <col min="13060" max="13060" width="20" style="28" customWidth="1"/>
    <col min="13061" max="13312" width="15.625" style="28"/>
    <col min="13313" max="13313" width="4.625" style="28" customWidth="1"/>
    <col min="13314" max="13314" width="29.25" style="28" customWidth="1"/>
    <col min="13315" max="13315" width="13" style="28" customWidth="1"/>
    <col min="13316" max="13316" width="20" style="28" customWidth="1"/>
    <col min="13317" max="13568" width="15.625" style="28"/>
    <col min="13569" max="13569" width="4.625" style="28" customWidth="1"/>
    <col min="13570" max="13570" width="29.25" style="28" customWidth="1"/>
    <col min="13571" max="13571" width="13" style="28" customWidth="1"/>
    <col min="13572" max="13572" width="20" style="28" customWidth="1"/>
    <col min="13573" max="13824" width="15.625" style="28"/>
    <col min="13825" max="13825" width="4.625" style="28" customWidth="1"/>
    <col min="13826" max="13826" width="29.25" style="28" customWidth="1"/>
    <col min="13827" max="13827" width="13" style="28" customWidth="1"/>
    <col min="13828" max="13828" width="20" style="28" customWidth="1"/>
    <col min="13829" max="14080" width="15.625" style="28"/>
    <col min="14081" max="14081" width="4.625" style="28" customWidth="1"/>
    <col min="14082" max="14082" width="29.25" style="28" customWidth="1"/>
    <col min="14083" max="14083" width="13" style="28" customWidth="1"/>
    <col min="14084" max="14084" width="20" style="28" customWidth="1"/>
    <col min="14085" max="14336" width="15.625" style="28"/>
    <col min="14337" max="14337" width="4.625" style="28" customWidth="1"/>
    <col min="14338" max="14338" width="29.25" style="28" customWidth="1"/>
    <col min="14339" max="14339" width="13" style="28" customWidth="1"/>
    <col min="14340" max="14340" width="20" style="28" customWidth="1"/>
    <col min="14341" max="14592" width="15.625" style="28"/>
    <col min="14593" max="14593" width="4.625" style="28" customWidth="1"/>
    <col min="14594" max="14594" width="29.25" style="28" customWidth="1"/>
    <col min="14595" max="14595" width="13" style="28" customWidth="1"/>
    <col min="14596" max="14596" width="20" style="28" customWidth="1"/>
    <col min="14597" max="14848" width="15.625" style="28"/>
    <col min="14849" max="14849" width="4.625" style="28" customWidth="1"/>
    <col min="14850" max="14850" width="29.25" style="28" customWidth="1"/>
    <col min="14851" max="14851" width="13" style="28" customWidth="1"/>
    <col min="14852" max="14852" width="20" style="28" customWidth="1"/>
    <col min="14853" max="15104" width="15.625" style="28"/>
    <col min="15105" max="15105" width="4.625" style="28" customWidth="1"/>
    <col min="15106" max="15106" width="29.25" style="28" customWidth="1"/>
    <col min="15107" max="15107" width="13" style="28" customWidth="1"/>
    <col min="15108" max="15108" width="20" style="28" customWidth="1"/>
    <col min="15109" max="15360" width="15.625" style="28"/>
    <col min="15361" max="15361" width="4.625" style="28" customWidth="1"/>
    <col min="15362" max="15362" width="29.25" style="28" customWidth="1"/>
    <col min="15363" max="15363" width="13" style="28" customWidth="1"/>
    <col min="15364" max="15364" width="20" style="28" customWidth="1"/>
    <col min="15365" max="15616" width="15.625" style="28"/>
    <col min="15617" max="15617" width="4.625" style="28" customWidth="1"/>
    <col min="15618" max="15618" width="29.25" style="28" customWidth="1"/>
    <col min="15619" max="15619" width="13" style="28" customWidth="1"/>
    <col min="15620" max="15620" width="20" style="28" customWidth="1"/>
    <col min="15621" max="15872" width="15.625" style="28"/>
    <col min="15873" max="15873" width="4.625" style="28" customWidth="1"/>
    <col min="15874" max="15874" width="29.25" style="28" customWidth="1"/>
    <col min="15875" max="15875" width="13" style="28" customWidth="1"/>
    <col min="15876" max="15876" width="20" style="28" customWidth="1"/>
    <col min="15877" max="16128" width="15.625" style="28"/>
    <col min="16129" max="16129" width="4.625" style="28" customWidth="1"/>
    <col min="16130" max="16130" width="29.25" style="28" customWidth="1"/>
    <col min="16131" max="16131" width="13" style="28" customWidth="1"/>
    <col min="16132" max="16132" width="20" style="28" customWidth="1"/>
    <col min="16133" max="16384" width="15.625" style="28"/>
  </cols>
  <sheetData>
    <row r="1" spans="1:13" ht="25.5">
      <c r="A1" s="117" t="s">
        <v>198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30" customHeight="1">
      <c r="A2" s="29" t="s">
        <v>0</v>
      </c>
      <c r="B2" s="29" t="s">
        <v>17</v>
      </c>
      <c r="C2" s="29" t="s">
        <v>18</v>
      </c>
      <c r="D2" s="30" t="s">
        <v>19</v>
      </c>
      <c r="E2" s="30" t="s">
        <v>170</v>
      </c>
      <c r="F2" s="30" t="s">
        <v>171</v>
      </c>
      <c r="G2" s="30" t="s">
        <v>172</v>
      </c>
      <c r="H2" s="30" t="s">
        <v>16</v>
      </c>
      <c r="I2" s="30" t="s">
        <v>173</v>
      </c>
      <c r="J2" s="30" t="s">
        <v>174</v>
      </c>
      <c r="K2" s="30" t="s">
        <v>175</v>
      </c>
      <c r="L2" s="30" t="s">
        <v>7</v>
      </c>
      <c r="M2" s="31" t="s">
        <v>181</v>
      </c>
    </row>
    <row r="3" spans="1:13">
      <c r="A3" s="32" t="s">
        <v>20</v>
      </c>
      <c r="B3" s="33" t="s">
        <v>21</v>
      </c>
      <c r="C3" s="33"/>
      <c r="D3" s="34" t="s">
        <v>22</v>
      </c>
      <c r="E3" s="35">
        <f>E4+E32+E53</f>
        <v>30670670.940000001</v>
      </c>
      <c r="F3" s="35">
        <f t="shared" ref="F3:K3" si="0">F4+F32+F53</f>
        <v>25910756.5</v>
      </c>
      <c r="G3" s="35">
        <f t="shared" si="0"/>
        <v>9000171.4299999997</v>
      </c>
      <c r="H3" s="35">
        <f t="shared" si="0"/>
        <v>5768393.4800000004</v>
      </c>
      <c r="I3" s="35">
        <f t="shared" si="0"/>
        <v>11477553.120000001</v>
      </c>
      <c r="J3" s="35">
        <f t="shared" si="0"/>
        <v>15534850.600000001</v>
      </c>
      <c r="K3" s="35">
        <f t="shared" si="0"/>
        <v>1970924.19</v>
      </c>
      <c r="L3" s="35">
        <f t="shared" ref="L3:L66" si="1">SUM(E3:K3)</f>
        <v>100333320.25999999</v>
      </c>
      <c r="M3" s="36"/>
    </row>
    <row r="4" spans="1:13">
      <c r="A4" s="32" t="s">
        <v>23</v>
      </c>
      <c r="B4" s="33" t="s">
        <v>8</v>
      </c>
      <c r="C4" s="33"/>
      <c r="D4" s="34" t="s">
        <v>22</v>
      </c>
      <c r="E4" s="35">
        <f>E5+E8+E13+E17+E20+E22+E25+E27+E29+E30+E31</f>
        <v>26531765.690000001</v>
      </c>
      <c r="F4" s="35">
        <f t="shared" ref="F4:K4" si="2">F5+F8+F13+F17+F20+F22+F25+F27+F29+F30+F31</f>
        <v>21909347</v>
      </c>
      <c r="G4" s="35">
        <f t="shared" si="2"/>
        <v>6471519.1399999997</v>
      </c>
      <c r="H4" s="35">
        <f t="shared" si="2"/>
        <v>4660648.4800000004</v>
      </c>
      <c r="I4" s="35">
        <f t="shared" si="2"/>
        <v>9928470.1900000013</v>
      </c>
      <c r="J4" s="35">
        <f t="shared" si="2"/>
        <v>13057120.4</v>
      </c>
      <c r="K4" s="35">
        <f t="shared" si="2"/>
        <v>1654638.48</v>
      </c>
      <c r="L4" s="35">
        <f t="shared" si="1"/>
        <v>84213509.38000001</v>
      </c>
      <c r="M4" s="36"/>
    </row>
    <row r="5" spans="1:13">
      <c r="A5" s="32" t="s">
        <v>24</v>
      </c>
      <c r="B5" s="33" t="s">
        <v>25</v>
      </c>
      <c r="C5" s="33"/>
      <c r="D5" s="34" t="s">
        <v>22</v>
      </c>
      <c r="E5" s="35">
        <f>E6+E7</f>
        <v>3693792</v>
      </c>
      <c r="F5" s="35">
        <f t="shared" ref="F5:K5" si="3">F6+F7</f>
        <v>2996496</v>
      </c>
      <c r="G5" s="35">
        <f t="shared" si="3"/>
        <v>714274.64</v>
      </c>
      <c r="H5" s="35">
        <f t="shared" si="3"/>
        <v>669516</v>
      </c>
      <c r="I5" s="35">
        <f t="shared" si="3"/>
        <v>1325940</v>
      </c>
      <c r="J5" s="35">
        <f t="shared" si="3"/>
        <v>1600000</v>
      </c>
      <c r="K5" s="35">
        <f t="shared" si="3"/>
        <v>235356</v>
      </c>
      <c r="L5" s="35">
        <f t="shared" si="1"/>
        <v>11235374.640000001</v>
      </c>
      <c r="M5" s="36"/>
    </row>
    <row r="6" spans="1:13">
      <c r="A6" s="32" t="s">
        <v>26</v>
      </c>
      <c r="B6" s="33" t="s">
        <v>27</v>
      </c>
      <c r="C6" s="33" t="s">
        <v>28</v>
      </c>
      <c r="D6" s="34" t="s">
        <v>29</v>
      </c>
      <c r="E6" s="37">
        <v>2080644</v>
      </c>
      <c r="F6" s="37">
        <v>1643316</v>
      </c>
      <c r="G6" s="37">
        <v>481477.44</v>
      </c>
      <c r="H6" s="37">
        <v>383460</v>
      </c>
      <c r="I6" s="37">
        <v>847836</v>
      </c>
      <c r="J6" s="37">
        <v>1050000</v>
      </c>
      <c r="K6" s="37">
        <v>120384</v>
      </c>
      <c r="L6" s="35">
        <f t="shared" si="1"/>
        <v>6607117.4400000004</v>
      </c>
      <c r="M6" s="38"/>
    </row>
    <row r="7" spans="1:13">
      <c r="A7" s="32" t="s">
        <v>30</v>
      </c>
      <c r="B7" s="33" t="s">
        <v>31</v>
      </c>
      <c r="C7" s="33" t="s">
        <v>28</v>
      </c>
      <c r="D7" s="34" t="s">
        <v>29</v>
      </c>
      <c r="E7" s="37">
        <v>1613148</v>
      </c>
      <c r="F7" s="37">
        <v>1353180</v>
      </c>
      <c r="G7" s="37">
        <v>232797.2</v>
      </c>
      <c r="H7" s="37">
        <v>286056</v>
      </c>
      <c r="I7" s="37">
        <v>478104</v>
      </c>
      <c r="J7" s="37">
        <v>550000</v>
      </c>
      <c r="K7" s="37">
        <v>114972</v>
      </c>
      <c r="L7" s="35">
        <f t="shared" si="1"/>
        <v>4628257.2</v>
      </c>
      <c r="M7" s="36"/>
    </row>
    <row r="8" spans="1:13">
      <c r="A8" s="32" t="s">
        <v>32</v>
      </c>
      <c r="B8" s="33" t="s">
        <v>33</v>
      </c>
      <c r="C8" s="33"/>
      <c r="D8" s="34" t="s">
        <v>22</v>
      </c>
      <c r="E8" s="35">
        <f>E9+E10</f>
        <v>434496</v>
      </c>
      <c r="F8" s="35">
        <f t="shared" ref="F8:K8" si="4">F9+F10</f>
        <v>363924</v>
      </c>
      <c r="G8" s="35">
        <f t="shared" si="4"/>
        <v>113387</v>
      </c>
      <c r="H8" s="35">
        <f t="shared" si="4"/>
        <v>86928</v>
      </c>
      <c r="I8" s="35">
        <f t="shared" si="4"/>
        <v>184236</v>
      </c>
      <c r="J8" s="35">
        <f t="shared" si="4"/>
        <v>248292</v>
      </c>
      <c r="K8" s="35">
        <f t="shared" si="4"/>
        <v>27180</v>
      </c>
      <c r="L8" s="35">
        <f t="shared" si="1"/>
        <v>1458443</v>
      </c>
      <c r="M8" s="36"/>
    </row>
    <row r="9" spans="1:13">
      <c r="A9" s="32" t="s">
        <v>34</v>
      </c>
      <c r="B9" s="33" t="s">
        <v>35</v>
      </c>
      <c r="C9" s="33" t="s">
        <v>28</v>
      </c>
      <c r="D9" s="34" t="s">
        <v>29</v>
      </c>
      <c r="E9" s="37">
        <v>6336</v>
      </c>
      <c r="F9" s="37">
        <v>5340</v>
      </c>
      <c r="G9" s="37">
        <v>995</v>
      </c>
      <c r="H9" s="37">
        <v>1296</v>
      </c>
      <c r="I9" s="37">
        <v>2268</v>
      </c>
      <c r="J9" s="37">
        <v>2100</v>
      </c>
      <c r="K9" s="37">
        <v>420</v>
      </c>
      <c r="L9" s="35">
        <f t="shared" si="1"/>
        <v>18755</v>
      </c>
      <c r="M9" s="36"/>
    </row>
    <row r="10" spans="1:13">
      <c r="A10" s="32" t="s">
        <v>36</v>
      </c>
      <c r="B10" s="33" t="s">
        <v>37</v>
      </c>
      <c r="C10" s="33"/>
      <c r="D10" s="34" t="s">
        <v>22</v>
      </c>
      <c r="E10" s="35">
        <f>E11+E12</f>
        <v>428160</v>
      </c>
      <c r="F10" s="35">
        <f t="shared" ref="F10:K10" si="5">F11+F12</f>
        <v>358584</v>
      </c>
      <c r="G10" s="35">
        <f t="shared" si="5"/>
        <v>112392</v>
      </c>
      <c r="H10" s="35">
        <f t="shared" si="5"/>
        <v>85632</v>
      </c>
      <c r="I10" s="35">
        <f t="shared" si="5"/>
        <v>181968</v>
      </c>
      <c r="J10" s="35">
        <f t="shared" si="5"/>
        <v>246192</v>
      </c>
      <c r="K10" s="35">
        <f t="shared" si="5"/>
        <v>26760</v>
      </c>
      <c r="L10" s="35">
        <f t="shared" si="1"/>
        <v>1439688</v>
      </c>
      <c r="M10" s="36"/>
    </row>
    <row r="11" spans="1:13" s="40" customFormat="1">
      <c r="A11" s="32" t="s">
        <v>38</v>
      </c>
      <c r="B11" s="39" t="s">
        <v>39</v>
      </c>
      <c r="C11" s="39" t="s">
        <v>28</v>
      </c>
      <c r="D11" s="36" t="s">
        <v>22</v>
      </c>
      <c r="E11" s="35">
        <f>72*E97</f>
        <v>5760</v>
      </c>
      <c r="F11" s="35">
        <f t="shared" ref="F11:K11" si="6">72*F97</f>
        <v>4824</v>
      </c>
      <c r="G11" s="35">
        <f t="shared" si="6"/>
        <v>1512</v>
      </c>
      <c r="H11" s="35">
        <f t="shared" si="6"/>
        <v>1152</v>
      </c>
      <c r="I11" s="35">
        <f t="shared" si="6"/>
        <v>2448</v>
      </c>
      <c r="J11" s="35">
        <f t="shared" si="6"/>
        <v>3312</v>
      </c>
      <c r="K11" s="35">
        <f t="shared" si="6"/>
        <v>360</v>
      </c>
      <c r="L11" s="35">
        <f t="shared" si="1"/>
        <v>19368</v>
      </c>
      <c r="M11" s="36"/>
    </row>
    <row r="12" spans="1:13" s="40" customFormat="1">
      <c r="A12" s="32" t="s">
        <v>40</v>
      </c>
      <c r="B12" s="39" t="s">
        <v>41</v>
      </c>
      <c r="C12" s="39" t="s">
        <v>28</v>
      </c>
      <c r="D12" s="36" t="s">
        <v>22</v>
      </c>
      <c r="E12" s="35">
        <f>440*12*E97</f>
        <v>422400</v>
      </c>
      <c r="F12" s="35">
        <f t="shared" ref="F12:K12" si="7">440*12*F97</f>
        <v>353760</v>
      </c>
      <c r="G12" s="35">
        <f t="shared" si="7"/>
        <v>110880</v>
      </c>
      <c r="H12" s="35">
        <f t="shared" si="7"/>
        <v>84480</v>
      </c>
      <c r="I12" s="35">
        <f t="shared" si="7"/>
        <v>179520</v>
      </c>
      <c r="J12" s="35">
        <f t="shared" si="7"/>
        <v>242880</v>
      </c>
      <c r="K12" s="35">
        <f t="shared" si="7"/>
        <v>26400</v>
      </c>
      <c r="L12" s="35">
        <f t="shared" si="1"/>
        <v>1420320</v>
      </c>
      <c r="M12" s="36"/>
    </row>
    <row r="13" spans="1:13">
      <c r="A13" s="32" t="s">
        <v>42</v>
      </c>
      <c r="B13" s="33" t="s">
        <v>43</v>
      </c>
      <c r="C13" s="33"/>
      <c r="D13" s="34" t="s">
        <v>44</v>
      </c>
      <c r="E13" s="35">
        <f>E14+E15+E16</f>
        <v>389192.49000000005</v>
      </c>
      <c r="F13" s="35">
        <f t="shared" ref="F13:K13" si="8">F14+F15+F16</f>
        <v>315840</v>
      </c>
      <c r="G13" s="35">
        <f t="shared" si="8"/>
        <v>90964.489999999991</v>
      </c>
      <c r="H13" s="35">
        <f t="shared" si="8"/>
        <v>63348.479999999996</v>
      </c>
      <c r="I13" s="35">
        <f t="shared" si="8"/>
        <v>140372.19</v>
      </c>
      <c r="J13" s="35">
        <f t="shared" si="8"/>
        <v>181382.39999999999</v>
      </c>
      <c r="K13" s="35">
        <f t="shared" si="8"/>
        <v>26717.49</v>
      </c>
      <c r="L13" s="35">
        <f t="shared" si="1"/>
        <v>1207817.5399999998</v>
      </c>
      <c r="M13" s="36"/>
    </row>
    <row r="14" spans="1:13" s="40" customFormat="1">
      <c r="A14" s="32" t="s">
        <v>45</v>
      </c>
      <c r="B14" s="39" t="s">
        <v>199</v>
      </c>
      <c r="C14" s="39" t="s">
        <v>28</v>
      </c>
      <c r="D14" s="36" t="s">
        <v>46</v>
      </c>
      <c r="E14" s="35">
        <f>ROUND(E30/0.07*0.015,2)</f>
        <v>258771.6</v>
      </c>
      <c r="F14" s="35">
        <f t="shared" ref="F14:K14" si="9">ROUND(F30/0.07*0.015,2)</f>
        <v>210000</v>
      </c>
      <c r="G14" s="35">
        <f t="shared" si="9"/>
        <v>60481.71</v>
      </c>
      <c r="H14" s="35">
        <f t="shared" si="9"/>
        <v>42120</v>
      </c>
      <c r="I14" s="35">
        <f t="shared" si="9"/>
        <v>93332.57</v>
      </c>
      <c r="J14" s="35">
        <f t="shared" si="9"/>
        <v>120600</v>
      </c>
      <c r="K14" s="35">
        <f t="shared" si="9"/>
        <v>17764.29</v>
      </c>
      <c r="L14" s="35">
        <f t="shared" si="1"/>
        <v>803070.16999999993</v>
      </c>
      <c r="M14" s="36"/>
    </row>
    <row r="15" spans="1:13" s="40" customFormat="1">
      <c r="A15" s="32" t="s">
        <v>47</v>
      </c>
      <c r="B15" s="39" t="s">
        <v>200</v>
      </c>
      <c r="C15" s="39" t="s">
        <v>28</v>
      </c>
      <c r="D15" s="36" t="s">
        <v>46</v>
      </c>
      <c r="E15" s="35">
        <f>ROUND(E30/0.07*0.00256,2)</f>
        <v>44163.69</v>
      </c>
      <c r="F15" s="35">
        <f t="shared" ref="F15:K15" si="10">ROUND(F30/0.07*0.00256,2)</f>
        <v>35840</v>
      </c>
      <c r="G15" s="35">
        <f t="shared" si="10"/>
        <v>10322.209999999999</v>
      </c>
      <c r="H15" s="35">
        <f t="shared" si="10"/>
        <v>7188.48</v>
      </c>
      <c r="I15" s="35">
        <f t="shared" si="10"/>
        <v>15928.76</v>
      </c>
      <c r="J15" s="35">
        <f t="shared" si="10"/>
        <v>20582.400000000001</v>
      </c>
      <c r="K15" s="35">
        <f t="shared" si="10"/>
        <v>3031.77</v>
      </c>
      <c r="L15" s="35">
        <f t="shared" si="1"/>
        <v>137057.30999999997</v>
      </c>
      <c r="M15" s="36"/>
    </row>
    <row r="16" spans="1:13" s="40" customFormat="1">
      <c r="A16" s="32" t="s">
        <v>48</v>
      </c>
      <c r="B16" s="39" t="s">
        <v>201</v>
      </c>
      <c r="C16" s="39" t="s">
        <v>28</v>
      </c>
      <c r="D16" s="36" t="s">
        <v>46</v>
      </c>
      <c r="E16" s="35">
        <f>ROUND(E30/0.07*0.005,2)</f>
        <v>86257.2</v>
      </c>
      <c r="F16" s="35">
        <f t="shared" ref="F16:K16" si="11">ROUND(F30/0.07*0.005,2)</f>
        <v>70000</v>
      </c>
      <c r="G16" s="35">
        <f t="shared" si="11"/>
        <v>20160.57</v>
      </c>
      <c r="H16" s="35">
        <f t="shared" si="11"/>
        <v>14040</v>
      </c>
      <c r="I16" s="35">
        <f t="shared" si="11"/>
        <v>31110.86</v>
      </c>
      <c r="J16" s="35">
        <f t="shared" si="11"/>
        <v>40200</v>
      </c>
      <c r="K16" s="35">
        <f t="shared" si="11"/>
        <v>5921.43</v>
      </c>
      <c r="L16" s="35">
        <f t="shared" si="1"/>
        <v>267690.06</v>
      </c>
      <c r="M16" s="36"/>
    </row>
    <row r="17" spans="1:13">
      <c r="A17" s="32" t="s">
        <v>49</v>
      </c>
      <c r="B17" s="33" t="s">
        <v>50</v>
      </c>
      <c r="C17" s="33"/>
      <c r="D17" s="34" t="s">
        <v>22</v>
      </c>
      <c r="E17" s="35">
        <f>E18+E19</f>
        <v>13396880</v>
      </c>
      <c r="F17" s="35">
        <f t="shared" ref="F17:K17" si="12">F18+F19</f>
        <v>11219887</v>
      </c>
      <c r="G17" s="35">
        <f t="shared" si="12"/>
        <v>3516681</v>
      </c>
      <c r="H17" s="35">
        <f t="shared" si="12"/>
        <v>2409616</v>
      </c>
      <c r="I17" s="35">
        <f t="shared" si="12"/>
        <v>5120434</v>
      </c>
      <c r="J17" s="35">
        <f t="shared" si="12"/>
        <v>6927646</v>
      </c>
      <c r="K17" s="35">
        <f t="shared" si="12"/>
        <v>778535</v>
      </c>
      <c r="L17" s="35">
        <f t="shared" si="1"/>
        <v>43369679</v>
      </c>
      <c r="M17" s="36"/>
    </row>
    <row r="18" spans="1:13" ht="22.5">
      <c r="A18" s="32" t="s">
        <v>51</v>
      </c>
      <c r="B18" s="41" t="s">
        <v>52</v>
      </c>
      <c r="C18" s="41" t="s">
        <v>28</v>
      </c>
      <c r="D18" s="42" t="s">
        <v>53</v>
      </c>
      <c r="E18" s="43">
        <v>13029756</v>
      </c>
      <c r="F18" s="43">
        <v>10823951</v>
      </c>
      <c r="G18" s="43">
        <v>3407667</v>
      </c>
      <c r="H18" s="43">
        <v>2409616</v>
      </c>
      <c r="I18" s="43">
        <v>4923778</v>
      </c>
      <c r="J18" s="43">
        <v>6750034</v>
      </c>
      <c r="K18" s="43">
        <v>778535</v>
      </c>
      <c r="L18" s="35">
        <f t="shared" si="1"/>
        <v>42123337</v>
      </c>
      <c r="M18" s="42"/>
    </row>
    <row r="19" spans="1:13">
      <c r="A19" s="32" t="s">
        <v>54</v>
      </c>
      <c r="B19" s="41" t="s">
        <v>55</v>
      </c>
      <c r="C19" s="41" t="s">
        <v>28</v>
      </c>
      <c r="D19" s="42" t="s">
        <v>56</v>
      </c>
      <c r="E19" s="43">
        <v>367124</v>
      </c>
      <c r="F19" s="43">
        <v>395936</v>
      </c>
      <c r="G19" s="43">
        <v>109014</v>
      </c>
      <c r="H19" s="43"/>
      <c r="I19" s="43">
        <v>196656</v>
      </c>
      <c r="J19" s="43">
        <v>177612</v>
      </c>
      <c r="K19" s="43"/>
      <c r="L19" s="35">
        <f t="shared" si="1"/>
        <v>1246342</v>
      </c>
      <c r="M19" s="42"/>
    </row>
    <row r="20" spans="1:13">
      <c r="A20" s="32" t="s">
        <v>57</v>
      </c>
      <c r="B20" s="33" t="s">
        <v>58</v>
      </c>
      <c r="C20" s="33"/>
      <c r="D20" s="42" t="s">
        <v>22</v>
      </c>
      <c r="E20" s="44">
        <f>E21</f>
        <v>1811401.2</v>
      </c>
      <c r="F20" s="44">
        <f t="shared" ref="F20:K20" si="13">F21</f>
        <v>1470000</v>
      </c>
      <c r="G20" s="44">
        <f t="shared" si="13"/>
        <v>423372</v>
      </c>
      <c r="H20" s="44">
        <f t="shared" si="13"/>
        <v>294840</v>
      </c>
      <c r="I20" s="44">
        <f t="shared" si="13"/>
        <v>653328</v>
      </c>
      <c r="J20" s="44">
        <f t="shared" si="13"/>
        <v>844200</v>
      </c>
      <c r="K20" s="44">
        <f t="shared" si="13"/>
        <v>124350</v>
      </c>
      <c r="L20" s="35">
        <f t="shared" si="1"/>
        <v>5621491.2000000002</v>
      </c>
      <c r="M20" s="42"/>
    </row>
    <row r="21" spans="1:13">
      <c r="A21" s="32" t="s">
        <v>59</v>
      </c>
      <c r="B21" s="33" t="s">
        <v>202</v>
      </c>
      <c r="C21" s="33" t="s">
        <v>60</v>
      </c>
      <c r="D21" s="42" t="s">
        <v>22</v>
      </c>
      <c r="E21" s="44">
        <f>ROUND(E30/0.07*0.105,2)</f>
        <v>1811401.2</v>
      </c>
      <c r="F21" s="44">
        <f t="shared" ref="F21:K21" si="14">ROUND(F30/0.07*0.105,2)</f>
        <v>1470000</v>
      </c>
      <c r="G21" s="44">
        <f t="shared" si="14"/>
        <v>423372</v>
      </c>
      <c r="H21" s="44">
        <f t="shared" si="14"/>
        <v>294840</v>
      </c>
      <c r="I21" s="44">
        <f t="shared" si="14"/>
        <v>653328</v>
      </c>
      <c r="J21" s="44">
        <f t="shared" si="14"/>
        <v>844200</v>
      </c>
      <c r="K21" s="44">
        <f t="shared" si="14"/>
        <v>124350</v>
      </c>
      <c r="L21" s="35">
        <f t="shared" si="1"/>
        <v>5621491.2000000002</v>
      </c>
      <c r="M21" s="42"/>
    </row>
    <row r="22" spans="1:13">
      <c r="A22" s="32" t="s">
        <v>61</v>
      </c>
      <c r="B22" s="33" t="s">
        <v>62</v>
      </c>
      <c r="C22" s="33"/>
      <c r="D22" s="42" t="s">
        <v>46</v>
      </c>
      <c r="E22" s="44">
        <f>E23+E24</f>
        <v>690057.6</v>
      </c>
      <c r="F22" s="44">
        <f t="shared" ref="F22:K22" si="15">F23+F24</f>
        <v>560000</v>
      </c>
      <c r="G22" s="44">
        <f t="shared" si="15"/>
        <v>161284.57999999999</v>
      </c>
      <c r="H22" s="44">
        <f t="shared" si="15"/>
        <v>112320</v>
      </c>
      <c r="I22" s="44">
        <f t="shared" si="15"/>
        <v>248886.86</v>
      </c>
      <c r="J22" s="44">
        <f t="shared" si="15"/>
        <v>321600</v>
      </c>
      <c r="K22" s="44">
        <f t="shared" si="15"/>
        <v>47371.42</v>
      </c>
      <c r="L22" s="35">
        <f t="shared" si="1"/>
        <v>2141520.46</v>
      </c>
      <c r="M22" s="42"/>
    </row>
    <row r="23" spans="1:13">
      <c r="A23" s="32" t="s">
        <v>63</v>
      </c>
      <c r="B23" s="33" t="s">
        <v>203</v>
      </c>
      <c r="C23" s="33" t="s">
        <v>64</v>
      </c>
      <c r="D23" s="42" t="s">
        <v>46</v>
      </c>
      <c r="E23" s="44">
        <f>ROUND(E30/0.07*0.02,2)</f>
        <v>345028.8</v>
      </c>
      <c r="F23" s="44">
        <f t="shared" ref="F23:K23" si="16">ROUND(F30/0.07*0.02,2)</f>
        <v>280000</v>
      </c>
      <c r="G23" s="44">
        <f t="shared" si="16"/>
        <v>80642.289999999994</v>
      </c>
      <c r="H23" s="44">
        <f t="shared" si="16"/>
        <v>56160</v>
      </c>
      <c r="I23" s="44">
        <f t="shared" si="16"/>
        <v>124443.43</v>
      </c>
      <c r="J23" s="44">
        <f t="shared" si="16"/>
        <v>160800</v>
      </c>
      <c r="K23" s="44">
        <f t="shared" si="16"/>
        <v>23685.71</v>
      </c>
      <c r="L23" s="35">
        <f t="shared" si="1"/>
        <v>1070760.23</v>
      </c>
      <c r="M23" s="42"/>
    </row>
    <row r="24" spans="1:13">
      <c r="A24" s="32" t="s">
        <v>65</v>
      </c>
      <c r="B24" s="33" t="s">
        <v>204</v>
      </c>
      <c r="C24" s="33" t="s">
        <v>64</v>
      </c>
      <c r="D24" s="42" t="s">
        <v>46</v>
      </c>
      <c r="E24" s="44">
        <f>ROUND(E30/0.07*0.02,2)</f>
        <v>345028.8</v>
      </c>
      <c r="F24" s="44">
        <f t="shared" ref="F24:K24" si="17">ROUND(F30/0.07*0.02,2)</f>
        <v>280000</v>
      </c>
      <c r="G24" s="44">
        <f t="shared" si="17"/>
        <v>80642.289999999994</v>
      </c>
      <c r="H24" s="44">
        <f t="shared" si="17"/>
        <v>56160</v>
      </c>
      <c r="I24" s="44">
        <f t="shared" si="17"/>
        <v>124443.43</v>
      </c>
      <c r="J24" s="44">
        <f t="shared" si="17"/>
        <v>160800</v>
      </c>
      <c r="K24" s="44">
        <f t="shared" si="17"/>
        <v>23685.71</v>
      </c>
      <c r="L24" s="35">
        <f t="shared" si="1"/>
        <v>1070760.23</v>
      </c>
      <c r="M24" s="42"/>
    </row>
    <row r="25" spans="1:13">
      <c r="A25" s="32" t="s">
        <v>66</v>
      </c>
      <c r="B25" s="33" t="s">
        <v>67</v>
      </c>
      <c r="C25" s="33"/>
      <c r="D25" s="34" t="s">
        <v>22</v>
      </c>
      <c r="E25" s="35">
        <f>E26</f>
        <v>2760230.4</v>
      </c>
      <c r="F25" s="35">
        <f t="shared" ref="F25:K25" si="18">F26</f>
        <v>2240000</v>
      </c>
      <c r="G25" s="35">
        <f t="shared" si="18"/>
        <v>645138.29</v>
      </c>
      <c r="H25" s="35">
        <f t="shared" si="18"/>
        <v>449280</v>
      </c>
      <c r="I25" s="35">
        <f t="shared" si="18"/>
        <v>995547.43</v>
      </c>
      <c r="J25" s="35">
        <f t="shared" si="18"/>
        <v>1286400</v>
      </c>
      <c r="K25" s="35">
        <f t="shared" si="18"/>
        <v>189485.71</v>
      </c>
      <c r="L25" s="35">
        <f t="shared" si="1"/>
        <v>8566081.8300000001</v>
      </c>
      <c r="M25" s="36"/>
    </row>
    <row r="26" spans="1:13" s="40" customFormat="1">
      <c r="A26" s="32" t="s">
        <v>68</v>
      </c>
      <c r="B26" s="39" t="s">
        <v>205</v>
      </c>
      <c r="C26" s="39" t="s">
        <v>69</v>
      </c>
      <c r="D26" s="36" t="s">
        <v>46</v>
      </c>
      <c r="E26" s="35">
        <f>ROUND(E30/0.07*0.16,2)</f>
        <v>2760230.4</v>
      </c>
      <c r="F26" s="35">
        <f t="shared" ref="F26:K26" si="19">ROUND(F30/0.07*0.16,2)</f>
        <v>2240000</v>
      </c>
      <c r="G26" s="35">
        <f t="shared" si="19"/>
        <v>645138.29</v>
      </c>
      <c r="H26" s="35">
        <f t="shared" si="19"/>
        <v>449280</v>
      </c>
      <c r="I26" s="35">
        <f t="shared" si="19"/>
        <v>995547.43</v>
      </c>
      <c r="J26" s="35">
        <f t="shared" si="19"/>
        <v>1286400</v>
      </c>
      <c r="K26" s="35">
        <f t="shared" si="19"/>
        <v>189485.71</v>
      </c>
      <c r="L26" s="35">
        <f t="shared" si="1"/>
        <v>8566081.8300000001</v>
      </c>
      <c r="M26" s="36"/>
    </row>
    <row r="27" spans="1:13">
      <c r="A27" s="32" t="s">
        <v>70</v>
      </c>
      <c r="B27" s="33" t="s">
        <v>71</v>
      </c>
      <c r="C27" s="33"/>
      <c r="D27" s="34" t="s">
        <v>22</v>
      </c>
      <c r="E27" s="35">
        <f>E28</f>
        <v>1380115.2</v>
      </c>
      <c r="F27" s="35">
        <f t="shared" ref="F27:K27" si="20">F28</f>
        <v>1120000</v>
      </c>
      <c r="G27" s="35">
        <f t="shared" si="20"/>
        <v>322569.14</v>
      </c>
      <c r="H27" s="35">
        <f t="shared" si="20"/>
        <v>224640</v>
      </c>
      <c r="I27" s="35">
        <f t="shared" si="20"/>
        <v>497773.71</v>
      </c>
      <c r="J27" s="35">
        <f t="shared" si="20"/>
        <v>643200</v>
      </c>
      <c r="K27" s="35">
        <f t="shared" si="20"/>
        <v>94742.86</v>
      </c>
      <c r="L27" s="35">
        <f t="shared" si="1"/>
        <v>4283040.91</v>
      </c>
      <c r="M27" s="36"/>
    </row>
    <row r="28" spans="1:13" s="40" customFormat="1">
      <c r="A28" s="32" t="s">
        <v>72</v>
      </c>
      <c r="B28" s="39" t="s">
        <v>73</v>
      </c>
      <c r="C28" s="39" t="s">
        <v>74</v>
      </c>
      <c r="D28" s="36" t="s">
        <v>46</v>
      </c>
      <c r="E28" s="35">
        <f>ROUND(E30/0.07*0.08,2)</f>
        <v>1380115.2</v>
      </c>
      <c r="F28" s="35">
        <f t="shared" ref="F28:K28" si="21">ROUND(F30/0.07*0.08,2)</f>
        <v>1120000</v>
      </c>
      <c r="G28" s="35">
        <f t="shared" si="21"/>
        <v>322569.14</v>
      </c>
      <c r="H28" s="35">
        <f t="shared" si="21"/>
        <v>224640</v>
      </c>
      <c r="I28" s="35">
        <f t="shared" si="21"/>
        <v>497773.71</v>
      </c>
      <c r="J28" s="35">
        <f t="shared" si="21"/>
        <v>643200</v>
      </c>
      <c r="K28" s="35">
        <f t="shared" si="21"/>
        <v>94742.86</v>
      </c>
      <c r="L28" s="35">
        <f t="shared" si="1"/>
        <v>4283040.91</v>
      </c>
      <c r="M28" s="36"/>
    </row>
    <row r="29" spans="1:13" ht="22.5">
      <c r="A29" s="32" t="s">
        <v>75</v>
      </c>
      <c r="B29" s="33" t="s">
        <v>76</v>
      </c>
      <c r="C29" s="41" t="s">
        <v>28</v>
      </c>
      <c r="D29" s="36" t="s">
        <v>77</v>
      </c>
      <c r="E29" s="35">
        <f>9600*E97</f>
        <v>768000</v>
      </c>
      <c r="F29" s="35">
        <f t="shared" ref="F29:K29" si="22">9600*F97</f>
        <v>643200</v>
      </c>
      <c r="G29" s="35">
        <f t="shared" si="22"/>
        <v>201600</v>
      </c>
      <c r="H29" s="35">
        <f t="shared" si="22"/>
        <v>153600</v>
      </c>
      <c r="I29" s="35">
        <f t="shared" si="22"/>
        <v>326400</v>
      </c>
      <c r="J29" s="35">
        <f t="shared" si="22"/>
        <v>441600</v>
      </c>
      <c r="K29" s="35">
        <f t="shared" si="22"/>
        <v>48000</v>
      </c>
      <c r="L29" s="35">
        <f t="shared" si="1"/>
        <v>2582400</v>
      </c>
      <c r="M29" s="36"/>
    </row>
    <row r="30" spans="1:13">
      <c r="A30" s="32" t="s">
        <v>78</v>
      </c>
      <c r="B30" s="33" t="s">
        <v>79</v>
      </c>
      <c r="C30" s="33" t="s">
        <v>79</v>
      </c>
      <c r="D30" s="34" t="s">
        <v>206</v>
      </c>
      <c r="E30" s="43">
        <v>1207600.8</v>
      </c>
      <c r="F30" s="43">
        <v>980000</v>
      </c>
      <c r="G30" s="43">
        <v>282248</v>
      </c>
      <c r="H30" s="43">
        <v>196560</v>
      </c>
      <c r="I30" s="43">
        <v>435552</v>
      </c>
      <c r="J30" s="43">
        <v>562800</v>
      </c>
      <c r="K30" s="43">
        <v>82900</v>
      </c>
      <c r="L30" s="35">
        <f t="shared" si="1"/>
        <v>3747660.8</v>
      </c>
      <c r="M30" s="42"/>
    </row>
    <row r="31" spans="1:13">
      <c r="A31" s="32">
        <v>29</v>
      </c>
      <c r="B31" s="33" t="s">
        <v>207</v>
      </c>
      <c r="C31" s="33" t="s">
        <v>208</v>
      </c>
      <c r="D31" s="36" t="s">
        <v>209</v>
      </c>
      <c r="E31" s="43"/>
      <c r="F31" s="43"/>
      <c r="G31" s="43"/>
      <c r="H31" s="43"/>
      <c r="I31" s="43"/>
      <c r="J31" s="43"/>
      <c r="K31" s="43"/>
      <c r="L31" s="35">
        <f t="shared" si="1"/>
        <v>0</v>
      </c>
      <c r="M31" s="42"/>
    </row>
    <row r="32" spans="1:13">
      <c r="A32" s="32">
        <v>30</v>
      </c>
      <c r="B32" s="33" t="s">
        <v>80</v>
      </c>
      <c r="C32" s="33"/>
      <c r="D32" s="34" t="s">
        <v>22</v>
      </c>
      <c r="E32" s="35">
        <f>E33+E41+E43+E46+E48</f>
        <v>13200</v>
      </c>
      <c r="F32" s="35">
        <f t="shared" ref="F32:K32" si="23">F33+F41+F43+F46+F48</f>
        <v>7680</v>
      </c>
      <c r="G32" s="35">
        <f t="shared" si="23"/>
        <v>6240</v>
      </c>
      <c r="H32" s="35">
        <f t="shared" si="23"/>
        <v>1800</v>
      </c>
      <c r="I32" s="35">
        <f t="shared" si="23"/>
        <v>7680</v>
      </c>
      <c r="J32" s="35">
        <f t="shared" si="23"/>
        <v>9300</v>
      </c>
      <c r="K32" s="35">
        <f t="shared" si="23"/>
        <v>0</v>
      </c>
      <c r="L32" s="35">
        <f t="shared" si="1"/>
        <v>45900</v>
      </c>
      <c r="M32" s="36"/>
    </row>
    <row r="33" spans="1:13">
      <c r="A33" s="32">
        <v>31</v>
      </c>
      <c r="B33" s="33" t="s">
        <v>81</v>
      </c>
      <c r="C33" s="33"/>
      <c r="D33" s="34" t="s">
        <v>22</v>
      </c>
      <c r="E33" s="35">
        <f>E34+E35+E36+E37+E38+E39+E40</f>
        <v>0</v>
      </c>
      <c r="F33" s="35">
        <f t="shared" ref="F33:K33" si="24">F34+F35+F36+F37+F38+F39+F40</f>
        <v>0</v>
      </c>
      <c r="G33" s="35">
        <f t="shared" si="24"/>
        <v>0</v>
      </c>
      <c r="H33" s="35">
        <f t="shared" si="24"/>
        <v>0</v>
      </c>
      <c r="I33" s="35">
        <f t="shared" si="24"/>
        <v>0</v>
      </c>
      <c r="J33" s="35">
        <f t="shared" si="24"/>
        <v>0</v>
      </c>
      <c r="K33" s="35">
        <f t="shared" si="24"/>
        <v>0</v>
      </c>
      <c r="L33" s="35">
        <f t="shared" si="1"/>
        <v>0</v>
      </c>
      <c r="M33" s="36"/>
    </row>
    <row r="34" spans="1:13">
      <c r="A34" s="32">
        <v>32</v>
      </c>
      <c r="B34" s="33" t="s">
        <v>82</v>
      </c>
      <c r="C34" s="33" t="s">
        <v>83</v>
      </c>
      <c r="D34" s="42" t="s">
        <v>84</v>
      </c>
      <c r="E34" s="43"/>
      <c r="F34" s="43"/>
      <c r="G34" s="43"/>
      <c r="H34" s="43"/>
      <c r="I34" s="43"/>
      <c r="J34" s="43"/>
      <c r="K34" s="43"/>
      <c r="L34" s="35">
        <f t="shared" si="1"/>
        <v>0</v>
      </c>
      <c r="M34" s="42"/>
    </row>
    <row r="35" spans="1:13">
      <c r="A35" s="32">
        <v>33</v>
      </c>
      <c r="B35" s="33" t="s">
        <v>85</v>
      </c>
      <c r="C35" s="33" t="s">
        <v>83</v>
      </c>
      <c r="D35" s="42" t="s">
        <v>84</v>
      </c>
      <c r="E35" s="43"/>
      <c r="F35" s="43"/>
      <c r="G35" s="43"/>
      <c r="H35" s="43"/>
      <c r="I35" s="43"/>
      <c r="J35" s="43"/>
      <c r="K35" s="43"/>
      <c r="L35" s="35">
        <f t="shared" si="1"/>
        <v>0</v>
      </c>
      <c r="M35" s="42"/>
    </row>
    <row r="36" spans="1:13">
      <c r="A36" s="32">
        <v>34</v>
      </c>
      <c r="B36" s="33" t="s">
        <v>86</v>
      </c>
      <c r="C36" s="33" t="s">
        <v>83</v>
      </c>
      <c r="D36" s="42" t="s">
        <v>87</v>
      </c>
      <c r="E36" s="43"/>
      <c r="F36" s="43"/>
      <c r="G36" s="43"/>
      <c r="H36" s="43"/>
      <c r="I36" s="43"/>
      <c r="J36" s="43"/>
      <c r="K36" s="43"/>
      <c r="L36" s="35">
        <f t="shared" si="1"/>
        <v>0</v>
      </c>
      <c r="M36" s="42"/>
    </row>
    <row r="37" spans="1:13">
      <c r="A37" s="32">
        <v>35</v>
      </c>
      <c r="B37" s="33" t="s">
        <v>88</v>
      </c>
      <c r="C37" s="33" t="s">
        <v>83</v>
      </c>
      <c r="D37" s="42" t="s">
        <v>84</v>
      </c>
      <c r="E37" s="43"/>
      <c r="F37" s="43"/>
      <c r="G37" s="43"/>
      <c r="H37" s="43"/>
      <c r="I37" s="43"/>
      <c r="J37" s="43"/>
      <c r="K37" s="43"/>
      <c r="L37" s="35">
        <f t="shared" si="1"/>
        <v>0</v>
      </c>
      <c r="M37" s="42"/>
    </row>
    <row r="38" spans="1:13">
      <c r="A38" s="32">
        <v>36</v>
      </c>
      <c r="B38" s="33" t="s">
        <v>89</v>
      </c>
      <c r="C38" s="33" t="s">
        <v>83</v>
      </c>
      <c r="D38" s="42" t="s">
        <v>84</v>
      </c>
      <c r="E38" s="43"/>
      <c r="F38" s="43"/>
      <c r="G38" s="43"/>
      <c r="H38" s="43"/>
      <c r="I38" s="43"/>
      <c r="J38" s="43"/>
      <c r="K38" s="43"/>
      <c r="L38" s="35">
        <f t="shared" si="1"/>
        <v>0</v>
      </c>
      <c r="M38" s="42"/>
    </row>
    <row r="39" spans="1:13">
      <c r="A39" s="32">
        <v>37</v>
      </c>
      <c r="B39" s="33" t="s">
        <v>90</v>
      </c>
      <c r="C39" s="33" t="s">
        <v>83</v>
      </c>
      <c r="D39" s="42" t="s">
        <v>84</v>
      </c>
      <c r="E39" s="43"/>
      <c r="F39" s="43"/>
      <c r="G39" s="43"/>
      <c r="H39" s="43"/>
      <c r="I39" s="43"/>
      <c r="J39" s="43"/>
      <c r="K39" s="43"/>
      <c r="L39" s="35">
        <f t="shared" si="1"/>
        <v>0</v>
      </c>
      <c r="M39" s="42"/>
    </row>
    <row r="40" spans="1:13">
      <c r="A40" s="32">
        <v>38</v>
      </c>
      <c r="B40" s="33" t="s">
        <v>91</v>
      </c>
      <c r="C40" s="33" t="s">
        <v>83</v>
      </c>
      <c r="D40" s="42" t="s">
        <v>84</v>
      </c>
      <c r="E40" s="43"/>
      <c r="F40" s="43"/>
      <c r="G40" s="43"/>
      <c r="H40" s="43"/>
      <c r="I40" s="43"/>
      <c r="J40" s="43"/>
      <c r="K40" s="43"/>
      <c r="L40" s="35">
        <f t="shared" si="1"/>
        <v>0</v>
      </c>
      <c r="M40" s="42"/>
    </row>
    <row r="41" spans="1:13">
      <c r="A41" s="32">
        <v>39</v>
      </c>
      <c r="B41" s="33" t="s">
        <v>92</v>
      </c>
      <c r="C41" s="33"/>
      <c r="D41" s="34" t="s">
        <v>22</v>
      </c>
      <c r="E41" s="35">
        <f>E42</f>
        <v>0</v>
      </c>
      <c r="F41" s="35">
        <f t="shared" ref="F41:K41" si="25">F42</f>
        <v>0</v>
      </c>
      <c r="G41" s="35">
        <f t="shared" si="25"/>
        <v>0</v>
      </c>
      <c r="H41" s="35">
        <f t="shared" si="25"/>
        <v>0</v>
      </c>
      <c r="I41" s="35">
        <f t="shared" si="25"/>
        <v>0</v>
      </c>
      <c r="J41" s="35">
        <f t="shared" si="25"/>
        <v>0</v>
      </c>
      <c r="K41" s="35">
        <f t="shared" si="25"/>
        <v>0</v>
      </c>
      <c r="L41" s="35">
        <f t="shared" si="1"/>
        <v>0</v>
      </c>
      <c r="M41" s="36"/>
    </row>
    <row r="42" spans="1:13" s="40" customFormat="1">
      <c r="A42" s="32">
        <v>40</v>
      </c>
      <c r="B42" s="39" t="s">
        <v>93</v>
      </c>
      <c r="C42" s="39" t="s">
        <v>28</v>
      </c>
      <c r="D42" s="36" t="s">
        <v>94</v>
      </c>
      <c r="E42" s="45"/>
      <c r="F42" s="45"/>
      <c r="G42" s="45"/>
      <c r="H42" s="45"/>
      <c r="I42" s="45"/>
      <c r="J42" s="45"/>
      <c r="K42" s="45"/>
      <c r="L42" s="35">
        <f t="shared" si="1"/>
        <v>0</v>
      </c>
      <c r="M42" s="36"/>
    </row>
    <row r="43" spans="1:13">
      <c r="A43" s="32">
        <v>41</v>
      </c>
      <c r="B43" s="33" t="s">
        <v>95</v>
      </c>
      <c r="C43" s="33"/>
      <c r="D43" s="34" t="s">
        <v>22</v>
      </c>
      <c r="E43" s="35">
        <f>E44+E45</f>
        <v>0</v>
      </c>
      <c r="F43" s="35">
        <f t="shared" ref="F43:K43" si="26">F44+F45</f>
        <v>0</v>
      </c>
      <c r="G43" s="35">
        <f t="shared" si="26"/>
        <v>0</v>
      </c>
      <c r="H43" s="35">
        <f t="shared" si="26"/>
        <v>0</v>
      </c>
      <c r="I43" s="35">
        <f t="shared" si="26"/>
        <v>0</v>
      </c>
      <c r="J43" s="35">
        <f t="shared" si="26"/>
        <v>0</v>
      </c>
      <c r="K43" s="35">
        <f t="shared" si="26"/>
        <v>0</v>
      </c>
      <c r="L43" s="35">
        <f t="shared" si="1"/>
        <v>0</v>
      </c>
      <c r="M43" s="36"/>
    </row>
    <row r="44" spans="1:13" s="40" customFormat="1">
      <c r="A44" s="32">
        <v>42</v>
      </c>
      <c r="B44" s="39" t="s">
        <v>96</v>
      </c>
      <c r="C44" s="39" t="s">
        <v>28</v>
      </c>
      <c r="D44" s="36" t="s">
        <v>87</v>
      </c>
      <c r="E44" s="45"/>
      <c r="F44" s="45"/>
      <c r="G44" s="45"/>
      <c r="H44" s="45"/>
      <c r="I44" s="45"/>
      <c r="J44" s="45"/>
      <c r="K44" s="45"/>
      <c r="L44" s="35">
        <f t="shared" si="1"/>
        <v>0</v>
      </c>
      <c r="M44" s="36"/>
    </row>
    <row r="45" spans="1:13" s="40" customFormat="1">
      <c r="A45" s="32">
        <v>43</v>
      </c>
      <c r="B45" s="39" t="s">
        <v>97</v>
      </c>
      <c r="C45" s="39" t="s">
        <v>28</v>
      </c>
      <c r="D45" s="36" t="s">
        <v>87</v>
      </c>
      <c r="E45" s="45"/>
      <c r="F45" s="45"/>
      <c r="G45" s="45"/>
      <c r="H45" s="45"/>
      <c r="I45" s="45"/>
      <c r="J45" s="45"/>
      <c r="K45" s="45"/>
      <c r="L45" s="35">
        <f t="shared" si="1"/>
        <v>0</v>
      </c>
      <c r="M45" s="36"/>
    </row>
    <row r="46" spans="1:13">
      <c r="A46" s="32">
        <v>44</v>
      </c>
      <c r="B46" s="33" t="s">
        <v>98</v>
      </c>
      <c r="C46" s="33"/>
      <c r="D46" s="34" t="s">
        <v>22</v>
      </c>
      <c r="E46" s="35">
        <f>E47</f>
        <v>5400</v>
      </c>
      <c r="F46" s="35">
        <f t="shared" ref="F46:K46" si="27">F47</f>
        <v>4680</v>
      </c>
      <c r="G46" s="35">
        <f t="shared" si="27"/>
        <v>1440</v>
      </c>
      <c r="H46" s="35">
        <f t="shared" si="27"/>
        <v>1800</v>
      </c>
      <c r="I46" s="35">
        <f t="shared" si="27"/>
        <v>4680</v>
      </c>
      <c r="J46" s="35">
        <f t="shared" si="27"/>
        <v>5800</v>
      </c>
      <c r="K46" s="35">
        <f t="shared" si="27"/>
        <v>0</v>
      </c>
      <c r="L46" s="35">
        <f t="shared" si="1"/>
        <v>23800</v>
      </c>
      <c r="M46" s="36"/>
    </row>
    <row r="47" spans="1:13">
      <c r="A47" s="32">
        <v>45</v>
      </c>
      <c r="B47" s="33" t="s">
        <v>99</v>
      </c>
      <c r="C47" s="33" t="s">
        <v>28</v>
      </c>
      <c r="D47" s="34" t="s">
        <v>29</v>
      </c>
      <c r="E47" s="37">
        <v>5400</v>
      </c>
      <c r="F47" s="37">
        <v>4680</v>
      </c>
      <c r="G47" s="37">
        <v>1440</v>
      </c>
      <c r="H47" s="37">
        <v>1800</v>
      </c>
      <c r="I47" s="37">
        <v>4680</v>
      </c>
      <c r="J47" s="37">
        <v>5800</v>
      </c>
      <c r="K47" s="37"/>
      <c r="L47" s="35">
        <f t="shared" si="1"/>
        <v>23800</v>
      </c>
      <c r="M47" s="36"/>
    </row>
    <row r="48" spans="1:13">
      <c r="A48" s="32">
        <v>46</v>
      </c>
      <c r="B48" s="33" t="s">
        <v>100</v>
      </c>
      <c r="C48" s="33"/>
      <c r="D48" s="34" t="s">
        <v>22</v>
      </c>
      <c r="E48" s="35">
        <f>SUM(E49:E52)</f>
        <v>7800</v>
      </c>
      <c r="F48" s="35">
        <f t="shared" ref="F48:K48" si="28">SUM(F49:F52)</f>
        <v>3000</v>
      </c>
      <c r="G48" s="35">
        <f t="shared" si="28"/>
        <v>4800</v>
      </c>
      <c r="H48" s="35">
        <f t="shared" si="28"/>
        <v>0</v>
      </c>
      <c r="I48" s="35">
        <f t="shared" si="28"/>
        <v>3000</v>
      </c>
      <c r="J48" s="35">
        <f t="shared" si="28"/>
        <v>3500</v>
      </c>
      <c r="K48" s="35">
        <f t="shared" si="28"/>
        <v>0</v>
      </c>
      <c r="L48" s="35">
        <f t="shared" si="1"/>
        <v>22100</v>
      </c>
      <c r="M48" s="36"/>
    </row>
    <row r="49" spans="1:13">
      <c r="A49" s="32">
        <v>47</v>
      </c>
      <c r="B49" s="33" t="s">
        <v>101</v>
      </c>
      <c r="C49" s="33" t="s">
        <v>28</v>
      </c>
      <c r="D49" s="34" t="s">
        <v>102</v>
      </c>
      <c r="E49" s="37">
        <v>7800</v>
      </c>
      <c r="F49" s="37">
        <v>3000</v>
      </c>
      <c r="G49" s="37">
        <v>4800</v>
      </c>
      <c r="H49" s="37"/>
      <c r="I49" s="37">
        <v>3000</v>
      </c>
      <c r="J49" s="37">
        <v>3500</v>
      </c>
      <c r="K49" s="37"/>
      <c r="L49" s="35">
        <f t="shared" si="1"/>
        <v>22100</v>
      </c>
      <c r="M49" s="36"/>
    </row>
    <row r="50" spans="1:13" s="40" customFormat="1">
      <c r="A50" s="32">
        <v>48</v>
      </c>
      <c r="B50" s="39" t="s">
        <v>103</v>
      </c>
      <c r="C50" s="39" t="s">
        <v>28</v>
      </c>
      <c r="D50" s="36" t="s">
        <v>104</v>
      </c>
      <c r="E50" s="45"/>
      <c r="F50" s="45"/>
      <c r="G50" s="45"/>
      <c r="H50" s="45"/>
      <c r="I50" s="45"/>
      <c r="J50" s="45"/>
      <c r="K50" s="45"/>
      <c r="L50" s="35">
        <f t="shared" si="1"/>
        <v>0</v>
      </c>
      <c r="M50" s="36"/>
    </row>
    <row r="51" spans="1:13" s="40" customFormat="1">
      <c r="A51" s="32">
        <v>49</v>
      </c>
      <c r="B51" s="39" t="s">
        <v>105</v>
      </c>
      <c r="C51" s="39" t="s">
        <v>28</v>
      </c>
      <c r="D51" s="36" t="s">
        <v>104</v>
      </c>
      <c r="E51" s="45"/>
      <c r="F51" s="45"/>
      <c r="G51" s="45"/>
      <c r="H51" s="45"/>
      <c r="I51" s="45"/>
      <c r="J51" s="45"/>
      <c r="K51" s="45"/>
      <c r="L51" s="35">
        <f t="shared" si="1"/>
        <v>0</v>
      </c>
      <c r="M51" s="36"/>
    </row>
    <row r="52" spans="1:13" ht="33.75">
      <c r="A52" s="32">
        <v>50</v>
      </c>
      <c r="B52" s="33" t="s">
        <v>106</v>
      </c>
      <c r="C52" s="33" t="s">
        <v>28</v>
      </c>
      <c r="D52" s="42" t="s">
        <v>107</v>
      </c>
      <c r="E52" s="43"/>
      <c r="F52" s="43"/>
      <c r="G52" s="43"/>
      <c r="H52" s="43"/>
      <c r="I52" s="43"/>
      <c r="J52" s="43"/>
      <c r="K52" s="43"/>
      <c r="L52" s="35">
        <f t="shared" si="1"/>
        <v>0</v>
      </c>
      <c r="M52" s="42"/>
    </row>
    <row r="53" spans="1:13">
      <c r="A53" s="32">
        <v>51</v>
      </c>
      <c r="B53" s="33" t="s">
        <v>108</v>
      </c>
      <c r="C53" s="33"/>
      <c r="D53" s="34" t="s">
        <v>22</v>
      </c>
      <c r="E53" s="35">
        <f>E54+E72+E74+E76+E78+E80+E82+E84+E86+E94</f>
        <v>4125705.25</v>
      </c>
      <c r="F53" s="35">
        <f t="shared" ref="F53:K53" si="29">F54+F72+F74+F76+F78+F80+F82+F84+F86+F94</f>
        <v>3993729.5</v>
      </c>
      <c r="G53" s="35">
        <f t="shared" si="29"/>
        <v>2522412.29</v>
      </c>
      <c r="H53" s="35">
        <f t="shared" si="29"/>
        <v>1105945</v>
      </c>
      <c r="I53" s="35">
        <f t="shared" si="29"/>
        <v>1541402.93</v>
      </c>
      <c r="J53" s="35">
        <f t="shared" si="29"/>
        <v>2468430.2000000002</v>
      </c>
      <c r="K53" s="35">
        <f t="shared" si="29"/>
        <v>316285.71000000002</v>
      </c>
      <c r="L53" s="35">
        <f t="shared" si="1"/>
        <v>16073910.879999999</v>
      </c>
      <c r="M53" s="36"/>
    </row>
    <row r="54" spans="1:13">
      <c r="A54" s="32">
        <v>52</v>
      </c>
      <c r="B54" s="33" t="s">
        <v>109</v>
      </c>
      <c r="C54" s="33"/>
      <c r="D54" s="34" t="s">
        <v>110</v>
      </c>
      <c r="E54" s="35">
        <f>SUM(E55:E71)</f>
        <v>2417180</v>
      </c>
      <c r="F54" s="35">
        <f t="shared" ref="F54:K54" si="30">SUM(F55:F71)</f>
        <v>2875210</v>
      </c>
      <c r="G54" s="35">
        <f t="shared" si="30"/>
        <v>1926000</v>
      </c>
      <c r="H54" s="35">
        <f t="shared" si="30"/>
        <v>875460</v>
      </c>
      <c r="I54" s="35">
        <f t="shared" si="30"/>
        <v>1095480</v>
      </c>
      <c r="J54" s="35">
        <f t="shared" si="30"/>
        <v>1767480</v>
      </c>
      <c r="K54" s="35">
        <f t="shared" si="30"/>
        <v>168000</v>
      </c>
      <c r="L54" s="35">
        <f t="shared" si="1"/>
        <v>11124810</v>
      </c>
      <c r="M54" s="36"/>
    </row>
    <row r="55" spans="1:13">
      <c r="A55" s="32">
        <v>53</v>
      </c>
      <c r="B55" s="33" t="s">
        <v>111</v>
      </c>
      <c r="C55" s="33" t="s">
        <v>28</v>
      </c>
      <c r="D55" s="46"/>
      <c r="E55" s="37">
        <v>681321</v>
      </c>
      <c r="F55" s="37">
        <v>500000</v>
      </c>
      <c r="G55" s="37">
        <v>300000</v>
      </c>
      <c r="H55" s="37">
        <v>430000</v>
      </c>
      <c r="I55" s="37">
        <v>520786</v>
      </c>
      <c r="J55" s="37">
        <v>700000</v>
      </c>
      <c r="K55" s="37">
        <v>160000</v>
      </c>
      <c r="L55" s="35">
        <f t="shared" si="1"/>
        <v>3292107</v>
      </c>
      <c r="M55" s="36"/>
    </row>
    <row r="56" spans="1:13">
      <c r="A56" s="32">
        <v>54</v>
      </c>
      <c r="B56" s="33" t="s">
        <v>112</v>
      </c>
      <c r="C56" s="33" t="s">
        <v>28</v>
      </c>
      <c r="D56" s="46"/>
      <c r="E56" s="37">
        <v>40000</v>
      </c>
      <c r="F56" s="37"/>
      <c r="G56" s="37"/>
      <c r="H56" s="37"/>
      <c r="I56" s="37"/>
      <c r="J56" s="37"/>
      <c r="K56" s="37"/>
      <c r="L56" s="35">
        <f t="shared" si="1"/>
        <v>40000</v>
      </c>
      <c r="M56" s="36"/>
    </row>
    <row r="57" spans="1:13">
      <c r="A57" s="32">
        <v>55</v>
      </c>
      <c r="B57" s="33" t="s">
        <v>113</v>
      </c>
      <c r="C57" s="33" t="s">
        <v>28</v>
      </c>
      <c r="D57" s="46"/>
      <c r="E57" s="37"/>
      <c r="F57" s="37"/>
      <c r="G57" s="37"/>
      <c r="H57" s="37">
        <v>6000</v>
      </c>
      <c r="I57" s="37"/>
      <c r="J57" s="37"/>
      <c r="K57" s="37"/>
      <c r="L57" s="35">
        <f t="shared" si="1"/>
        <v>6000</v>
      </c>
      <c r="M57" s="36"/>
    </row>
    <row r="58" spans="1:13">
      <c r="A58" s="32">
        <v>56</v>
      </c>
      <c r="B58" s="33" t="s">
        <v>114</v>
      </c>
      <c r="C58" s="33" t="s">
        <v>28</v>
      </c>
      <c r="D58" s="46"/>
      <c r="E58" s="37">
        <v>50000</v>
      </c>
      <c r="F58" s="37">
        <v>50000</v>
      </c>
      <c r="G58" s="37">
        <v>37712</v>
      </c>
      <c r="H58" s="37">
        <v>6000</v>
      </c>
      <c r="I58" s="37">
        <v>25000</v>
      </c>
      <c r="J58" s="37">
        <v>60000</v>
      </c>
      <c r="K58" s="37"/>
      <c r="L58" s="35">
        <f t="shared" si="1"/>
        <v>228712</v>
      </c>
      <c r="M58" s="36"/>
    </row>
    <row r="59" spans="1:13">
      <c r="A59" s="32">
        <v>57</v>
      </c>
      <c r="B59" s="33" t="s">
        <v>115</v>
      </c>
      <c r="C59" s="33" t="s">
        <v>28</v>
      </c>
      <c r="D59" s="46"/>
      <c r="E59" s="37">
        <v>350000</v>
      </c>
      <c r="F59" s="37">
        <v>100000</v>
      </c>
      <c r="G59" s="37">
        <v>180000</v>
      </c>
      <c r="H59" s="37">
        <v>46000</v>
      </c>
      <c r="I59" s="37">
        <v>100000</v>
      </c>
      <c r="J59" s="37">
        <v>160000</v>
      </c>
      <c r="K59" s="37"/>
      <c r="L59" s="35">
        <f t="shared" si="1"/>
        <v>936000</v>
      </c>
      <c r="M59" s="36"/>
    </row>
    <row r="60" spans="1:13">
      <c r="A60" s="32">
        <v>58</v>
      </c>
      <c r="B60" s="33" t="s">
        <v>116</v>
      </c>
      <c r="C60" s="33" t="s">
        <v>28</v>
      </c>
      <c r="D60" s="46"/>
      <c r="E60" s="37">
        <v>5000</v>
      </c>
      <c r="F60" s="37">
        <v>5000</v>
      </c>
      <c r="G60" s="37">
        <v>1200</v>
      </c>
      <c r="H60" s="37">
        <v>5000</v>
      </c>
      <c r="I60" s="37">
        <v>4000</v>
      </c>
      <c r="J60" s="37">
        <v>6000</v>
      </c>
      <c r="K60" s="37"/>
      <c r="L60" s="35">
        <f t="shared" si="1"/>
        <v>26200</v>
      </c>
      <c r="M60" s="36"/>
    </row>
    <row r="61" spans="1:13">
      <c r="A61" s="32">
        <v>59</v>
      </c>
      <c r="B61" s="33" t="s">
        <v>117</v>
      </c>
      <c r="C61" s="33" t="s">
        <v>28</v>
      </c>
      <c r="D61" s="46"/>
      <c r="E61" s="37">
        <v>30000</v>
      </c>
      <c r="F61" s="37">
        <v>20000</v>
      </c>
      <c r="G61" s="37">
        <v>6000</v>
      </c>
      <c r="H61" s="37">
        <v>10000</v>
      </c>
      <c r="I61" s="37">
        <v>18000</v>
      </c>
      <c r="J61" s="37">
        <v>10000</v>
      </c>
      <c r="K61" s="37"/>
      <c r="L61" s="35">
        <f t="shared" si="1"/>
        <v>94000</v>
      </c>
      <c r="M61" s="36"/>
    </row>
    <row r="62" spans="1:13">
      <c r="A62" s="32">
        <v>60</v>
      </c>
      <c r="B62" s="33" t="s">
        <v>118</v>
      </c>
      <c r="C62" s="33" t="s">
        <v>28</v>
      </c>
      <c r="D62" s="46"/>
      <c r="E62" s="37">
        <v>50000</v>
      </c>
      <c r="F62" s="37">
        <v>160000</v>
      </c>
      <c r="G62" s="37">
        <v>200000</v>
      </c>
      <c r="H62" s="37">
        <f>32626-780+1587</f>
        <v>33433</v>
      </c>
      <c r="I62" s="37">
        <v>100000</v>
      </c>
      <c r="J62" s="37">
        <v>300000</v>
      </c>
      <c r="K62" s="37"/>
      <c r="L62" s="35">
        <f t="shared" si="1"/>
        <v>843433</v>
      </c>
      <c r="M62" s="36"/>
    </row>
    <row r="63" spans="1:13">
      <c r="A63" s="32">
        <v>61</v>
      </c>
      <c r="B63" s="33" t="s">
        <v>119</v>
      </c>
      <c r="C63" s="33" t="s">
        <v>28</v>
      </c>
      <c r="D63" s="46"/>
      <c r="E63" s="37"/>
      <c r="F63" s="37">
        <v>10000</v>
      </c>
      <c r="G63" s="37"/>
      <c r="H63" s="37"/>
      <c r="I63" s="37"/>
      <c r="J63" s="37"/>
      <c r="K63" s="37"/>
      <c r="L63" s="35">
        <f t="shared" si="1"/>
        <v>10000</v>
      </c>
      <c r="M63" s="36"/>
    </row>
    <row r="64" spans="1:13">
      <c r="A64" s="32">
        <v>62</v>
      </c>
      <c r="B64" s="33" t="s">
        <v>210</v>
      </c>
      <c r="C64" s="33" t="s">
        <v>211</v>
      </c>
      <c r="D64" s="46" t="s">
        <v>214</v>
      </c>
      <c r="E64" s="37">
        <v>120859</v>
      </c>
      <c r="F64" s="37">
        <v>143760.5</v>
      </c>
      <c r="G64" s="37">
        <v>41088</v>
      </c>
      <c r="H64" s="37">
        <v>12027</v>
      </c>
      <c r="I64" s="37">
        <v>54774</v>
      </c>
      <c r="J64" s="37">
        <v>88088</v>
      </c>
      <c r="K64" s="37">
        <v>8000</v>
      </c>
      <c r="L64" s="35">
        <f t="shared" si="1"/>
        <v>468596.5</v>
      </c>
      <c r="M64" s="36"/>
    </row>
    <row r="65" spans="1:13">
      <c r="A65" s="32">
        <v>63</v>
      </c>
      <c r="B65" s="33" t="s">
        <v>120</v>
      </c>
      <c r="C65" s="33" t="s">
        <v>28</v>
      </c>
      <c r="D65" s="46"/>
      <c r="E65" s="37">
        <v>10000</v>
      </c>
      <c r="F65" s="37">
        <v>20000</v>
      </c>
      <c r="G65" s="37">
        <v>5000</v>
      </c>
      <c r="H65" s="37">
        <v>2000</v>
      </c>
      <c r="I65" s="37">
        <v>2000</v>
      </c>
      <c r="J65" s="37">
        <v>1000</v>
      </c>
      <c r="K65" s="37"/>
      <c r="L65" s="35">
        <f t="shared" si="1"/>
        <v>40000</v>
      </c>
      <c r="M65" s="36"/>
    </row>
    <row r="66" spans="1:13">
      <c r="A66" s="32">
        <v>64</v>
      </c>
      <c r="B66" s="33" t="s">
        <v>121</v>
      </c>
      <c r="C66" s="33" t="s">
        <v>28</v>
      </c>
      <c r="D66" s="46"/>
      <c r="E66" s="37">
        <v>50000</v>
      </c>
      <c r="F66" s="37">
        <v>200000</v>
      </c>
      <c r="G66" s="37"/>
      <c r="H66" s="37"/>
      <c r="I66" s="37"/>
      <c r="J66" s="37"/>
      <c r="K66" s="37"/>
      <c r="L66" s="35">
        <f t="shared" si="1"/>
        <v>250000</v>
      </c>
      <c r="M66" s="36"/>
    </row>
    <row r="67" spans="1:13">
      <c r="A67" s="32">
        <v>65</v>
      </c>
      <c r="B67" s="33" t="s">
        <v>122</v>
      </c>
      <c r="C67" s="33" t="s">
        <v>28</v>
      </c>
      <c r="D67" s="46"/>
      <c r="E67" s="37">
        <v>30000</v>
      </c>
      <c r="F67" s="37">
        <v>100000</v>
      </c>
      <c r="G67" s="37">
        <v>5000</v>
      </c>
      <c r="H67" s="37">
        <v>20000</v>
      </c>
      <c r="I67" s="37">
        <v>10000</v>
      </c>
      <c r="J67" s="37">
        <v>13732</v>
      </c>
      <c r="K67" s="37"/>
      <c r="L67" s="35">
        <f t="shared" ref="L67:L110" si="31">SUM(E67:K67)</f>
        <v>178732</v>
      </c>
      <c r="M67" s="36"/>
    </row>
    <row r="68" spans="1:13">
      <c r="A68" s="32">
        <v>66</v>
      </c>
      <c r="B68" s="33" t="s">
        <v>123</v>
      </c>
      <c r="C68" s="33" t="s">
        <v>28</v>
      </c>
      <c r="D68" s="46"/>
      <c r="E68" s="37">
        <v>450000</v>
      </c>
      <c r="F68" s="37">
        <v>800000</v>
      </c>
      <c r="G68" s="37">
        <v>640000</v>
      </c>
      <c r="H68" s="37">
        <v>80000</v>
      </c>
      <c r="I68" s="37">
        <v>120000</v>
      </c>
      <c r="J68" s="37">
        <v>202260</v>
      </c>
      <c r="K68" s="37"/>
      <c r="L68" s="35">
        <f t="shared" si="31"/>
        <v>2292260</v>
      </c>
      <c r="M68" s="36"/>
    </row>
    <row r="69" spans="1:13">
      <c r="A69" s="32">
        <v>67</v>
      </c>
      <c r="B69" s="33" t="s">
        <v>124</v>
      </c>
      <c r="C69" s="33" t="s">
        <v>28</v>
      </c>
      <c r="D69" s="46"/>
      <c r="E69" s="37">
        <v>200000</v>
      </c>
      <c r="F69" s="37">
        <v>166449.5</v>
      </c>
      <c r="G69" s="37">
        <v>50000</v>
      </c>
      <c r="H69" s="37">
        <v>15000</v>
      </c>
      <c r="I69" s="37">
        <v>30920</v>
      </c>
      <c r="J69" s="37">
        <v>80000</v>
      </c>
      <c r="K69" s="37"/>
      <c r="L69" s="35">
        <f t="shared" si="31"/>
        <v>542369.5</v>
      </c>
      <c r="M69" s="36"/>
    </row>
    <row r="70" spans="1:13">
      <c r="A70" s="32">
        <v>68</v>
      </c>
      <c r="B70" s="33" t="s">
        <v>125</v>
      </c>
      <c r="C70" s="33" t="s">
        <v>28</v>
      </c>
      <c r="D70" s="46"/>
      <c r="E70" s="37">
        <v>300000</v>
      </c>
      <c r="F70" s="37">
        <v>600000</v>
      </c>
      <c r="G70" s="37"/>
      <c r="H70" s="37">
        <v>150000</v>
      </c>
      <c r="I70" s="37">
        <v>110000</v>
      </c>
      <c r="J70" s="37">
        <v>66400</v>
      </c>
      <c r="K70" s="37"/>
      <c r="L70" s="35">
        <f t="shared" si="31"/>
        <v>1226400</v>
      </c>
      <c r="M70" s="36"/>
    </row>
    <row r="71" spans="1:13">
      <c r="A71" s="32">
        <v>69</v>
      </c>
      <c r="B71" s="33" t="s">
        <v>126</v>
      </c>
      <c r="C71" s="33" t="s">
        <v>28</v>
      </c>
      <c r="D71" s="46"/>
      <c r="E71" s="37">
        <v>50000</v>
      </c>
      <c r="F71" s="37"/>
      <c r="G71" s="37">
        <v>460000</v>
      </c>
      <c r="H71" s="37">
        <v>60000</v>
      </c>
      <c r="I71" s="37"/>
      <c r="J71" s="37">
        <v>80000</v>
      </c>
      <c r="K71" s="37"/>
      <c r="L71" s="35">
        <f t="shared" si="31"/>
        <v>650000</v>
      </c>
      <c r="M71" s="36"/>
    </row>
    <row r="72" spans="1:13">
      <c r="A72" s="32">
        <v>70</v>
      </c>
      <c r="B72" s="33" t="s">
        <v>127</v>
      </c>
      <c r="C72" s="33"/>
      <c r="D72" s="34"/>
      <c r="E72" s="35">
        <f>E73</f>
        <v>32000</v>
      </c>
      <c r="F72" s="35">
        <f t="shared" ref="F72:K72" si="32">F73</f>
        <v>26800</v>
      </c>
      <c r="G72" s="35">
        <f t="shared" si="32"/>
        <v>8400</v>
      </c>
      <c r="H72" s="35">
        <f t="shared" si="32"/>
        <v>6400</v>
      </c>
      <c r="I72" s="35">
        <f t="shared" si="32"/>
        <v>13600</v>
      </c>
      <c r="J72" s="35">
        <f t="shared" si="32"/>
        <v>18400</v>
      </c>
      <c r="K72" s="35">
        <f t="shared" si="32"/>
        <v>2000</v>
      </c>
      <c r="L72" s="35">
        <f t="shared" si="31"/>
        <v>107600</v>
      </c>
      <c r="M72" s="36"/>
    </row>
    <row r="73" spans="1:13" s="40" customFormat="1" ht="22.5">
      <c r="A73" s="32">
        <v>71</v>
      </c>
      <c r="B73" s="39" t="s">
        <v>128</v>
      </c>
      <c r="C73" s="39" t="s">
        <v>28</v>
      </c>
      <c r="D73" s="47" t="s">
        <v>129</v>
      </c>
      <c r="E73" s="35">
        <f>E97*400</f>
        <v>32000</v>
      </c>
      <c r="F73" s="35">
        <f t="shared" ref="F73:K73" si="33">F97*400</f>
        <v>26800</v>
      </c>
      <c r="G73" s="35">
        <f t="shared" si="33"/>
        <v>8400</v>
      </c>
      <c r="H73" s="35">
        <f t="shared" si="33"/>
        <v>6400</v>
      </c>
      <c r="I73" s="35">
        <f t="shared" si="33"/>
        <v>13600</v>
      </c>
      <c r="J73" s="35">
        <f t="shared" si="33"/>
        <v>18400</v>
      </c>
      <c r="K73" s="35">
        <f t="shared" si="33"/>
        <v>2000</v>
      </c>
      <c r="L73" s="35">
        <f t="shared" si="31"/>
        <v>107600</v>
      </c>
      <c r="M73" s="36"/>
    </row>
    <row r="74" spans="1:13">
      <c r="A74" s="32">
        <v>72</v>
      </c>
      <c r="B74" s="33" t="s">
        <v>130</v>
      </c>
      <c r="C74" s="33"/>
      <c r="D74" s="34" t="s">
        <v>22</v>
      </c>
      <c r="E74" s="35">
        <f>E75</f>
        <v>520152.45</v>
      </c>
      <c r="F74" s="35">
        <f t="shared" ref="F74:K74" si="34">F75</f>
        <v>100471.5</v>
      </c>
      <c r="G74" s="35">
        <f t="shared" si="34"/>
        <v>307530</v>
      </c>
      <c r="H74" s="35">
        <f t="shared" si="34"/>
        <v>22725</v>
      </c>
      <c r="I74" s="35">
        <f t="shared" si="34"/>
        <v>86839.5</v>
      </c>
      <c r="J74" s="35">
        <f t="shared" si="34"/>
        <v>224590.2</v>
      </c>
      <c r="K74" s="35">
        <f t="shared" si="34"/>
        <v>45000</v>
      </c>
      <c r="L74" s="35">
        <f t="shared" si="31"/>
        <v>1307308.6499999999</v>
      </c>
      <c r="M74" s="36"/>
    </row>
    <row r="75" spans="1:13" s="40" customFormat="1">
      <c r="A75" s="32">
        <v>73</v>
      </c>
      <c r="B75" s="39" t="s">
        <v>131</v>
      </c>
      <c r="C75" s="39" t="s">
        <v>28</v>
      </c>
      <c r="D75" s="47" t="s">
        <v>132</v>
      </c>
      <c r="E75" s="35">
        <f>E109*15</f>
        <v>520152.45</v>
      </c>
      <c r="F75" s="35">
        <f t="shared" ref="F75:K75" si="35">F109*15</f>
        <v>100471.5</v>
      </c>
      <c r="G75" s="35">
        <f t="shared" si="35"/>
        <v>307530</v>
      </c>
      <c r="H75" s="35">
        <f t="shared" si="35"/>
        <v>22725</v>
      </c>
      <c r="I75" s="35">
        <f t="shared" si="35"/>
        <v>86839.5</v>
      </c>
      <c r="J75" s="35">
        <f t="shared" si="35"/>
        <v>224590.2</v>
      </c>
      <c r="K75" s="35">
        <f t="shared" si="35"/>
        <v>45000</v>
      </c>
      <c r="L75" s="35">
        <f t="shared" si="31"/>
        <v>1307308.6499999999</v>
      </c>
      <c r="M75" s="36"/>
    </row>
    <row r="76" spans="1:13">
      <c r="A76" s="32">
        <v>74</v>
      </c>
      <c r="B76" s="33" t="s">
        <v>133</v>
      </c>
      <c r="C76" s="33"/>
      <c r="D76" s="34" t="s">
        <v>22</v>
      </c>
      <c r="E76" s="35">
        <f>E77</f>
        <v>178864</v>
      </c>
      <c r="F76" s="35">
        <f t="shared" ref="F76:K76" si="36">F77</f>
        <v>40528</v>
      </c>
      <c r="G76" s="35">
        <f t="shared" si="36"/>
        <v>77120</v>
      </c>
      <c r="H76" s="35">
        <f t="shared" si="36"/>
        <v>1600</v>
      </c>
      <c r="I76" s="35">
        <f t="shared" si="36"/>
        <v>28000</v>
      </c>
      <c r="J76" s="35">
        <f t="shared" si="36"/>
        <v>66440</v>
      </c>
      <c r="K76" s="35">
        <f t="shared" si="36"/>
        <v>24000</v>
      </c>
      <c r="L76" s="35">
        <f t="shared" si="31"/>
        <v>416552</v>
      </c>
      <c r="M76" s="36"/>
    </row>
    <row r="77" spans="1:13" s="40" customFormat="1">
      <c r="A77" s="32">
        <v>75</v>
      </c>
      <c r="B77" s="39" t="s">
        <v>134</v>
      </c>
      <c r="C77" s="39" t="s">
        <v>28</v>
      </c>
      <c r="D77" s="47" t="s">
        <v>135</v>
      </c>
      <c r="E77" s="35">
        <f>E110*8</f>
        <v>178864</v>
      </c>
      <c r="F77" s="35">
        <f t="shared" ref="F77:K77" si="37">F110*8</f>
        <v>40528</v>
      </c>
      <c r="G77" s="35">
        <f t="shared" si="37"/>
        <v>77120</v>
      </c>
      <c r="H77" s="35">
        <f t="shared" si="37"/>
        <v>1600</v>
      </c>
      <c r="I77" s="35">
        <f t="shared" si="37"/>
        <v>28000</v>
      </c>
      <c r="J77" s="35">
        <f t="shared" si="37"/>
        <v>66440</v>
      </c>
      <c r="K77" s="35">
        <f t="shared" si="37"/>
        <v>24000</v>
      </c>
      <c r="L77" s="35">
        <f t="shared" si="31"/>
        <v>416552</v>
      </c>
      <c r="M77" s="36"/>
    </row>
    <row r="78" spans="1:13">
      <c r="A78" s="32">
        <v>76</v>
      </c>
      <c r="B78" s="33" t="s">
        <v>136</v>
      </c>
      <c r="C78" s="33"/>
      <c r="D78" s="34" t="s">
        <v>22</v>
      </c>
      <c r="E78" s="35">
        <f>E79</f>
        <v>0</v>
      </c>
      <c r="F78" s="35">
        <f t="shared" ref="F78:K78" si="38">F79</f>
        <v>0</v>
      </c>
      <c r="G78" s="35">
        <f t="shared" si="38"/>
        <v>0</v>
      </c>
      <c r="H78" s="35">
        <f t="shared" si="38"/>
        <v>0</v>
      </c>
      <c r="I78" s="35">
        <f t="shared" si="38"/>
        <v>0</v>
      </c>
      <c r="J78" s="35">
        <f t="shared" si="38"/>
        <v>0</v>
      </c>
      <c r="K78" s="35">
        <f t="shared" si="38"/>
        <v>0</v>
      </c>
      <c r="L78" s="35">
        <f t="shared" si="31"/>
        <v>0</v>
      </c>
      <c r="M78" s="36"/>
    </row>
    <row r="79" spans="1:13" s="40" customFormat="1">
      <c r="A79" s="32">
        <v>77</v>
      </c>
      <c r="B79" s="39" t="s">
        <v>137</v>
      </c>
      <c r="C79" s="39" t="s">
        <v>28</v>
      </c>
      <c r="D79" s="47" t="s">
        <v>104</v>
      </c>
      <c r="E79" s="45"/>
      <c r="F79" s="45"/>
      <c r="G79" s="45"/>
      <c r="H79" s="45"/>
      <c r="I79" s="45"/>
      <c r="J79" s="45"/>
      <c r="K79" s="45"/>
      <c r="L79" s="35">
        <f t="shared" si="31"/>
        <v>0</v>
      </c>
      <c r="M79" s="36"/>
    </row>
    <row r="80" spans="1:13">
      <c r="A80" s="32">
        <v>78</v>
      </c>
      <c r="B80" s="33" t="s">
        <v>138</v>
      </c>
      <c r="C80" s="33"/>
      <c r="D80" s="34" t="s">
        <v>22</v>
      </c>
      <c r="E80" s="35">
        <f>E81</f>
        <v>345600</v>
      </c>
      <c r="F80" s="35">
        <f t="shared" ref="F80:K80" si="39">F81</f>
        <v>289440</v>
      </c>
      <c r="G80" s="35">
        <f t="shared" si="39"/>
        <v>90720</v>
      </c>
      <c r="H80" s="35">
        <f t="shared" si="39"/>
        <v>69120</v>
      </c>
      <c r="I80" s="35">
        <f t="shared" si="39"/>
        <v>146880</v>
      </c>
      <c r="J80" s="35">
        <f t="shared" si="39"/>
        <v>198720</v>
      </c>
      <c r="K80" s="35">
        <f t="shared" si="39"/>
        <v>21600</v>
      </c>
      <c r="L80" s="35">
        <f t="shared" si="31"/>
        <v>1162080</v>
      </c>
      <c r="M80" s="36"/>
    </row>
    <row r="81" spans="1:13" s="40" customFormat="1" ht="22.5">
      <c r="A81" s="32">
        <v>79</v>
      </c>
      <c r="B81" s="39" t="s">
        <v>139</v>
      </c>
      <c r="C81" s="39" t="s">
        <v>28</v>
      </c>
      <c r="D81" s="47" t="s">
        <v>140</v>
      </c>
      <c r="E81" s="35">
        <f>E97*4320</f>
        <v>345600</v>
      </c>
      <c r="F81" s="35">
        <f t="shared" ref="F81:K81" si="40">F97*4320</f>
        <v>289440</v>
      </c>
      <c r="G81" s="35">
        <f t="shared" si="40"/>
        <v>90720</v>
      </c>
      <c r="H81" s="35">
        <f t="shared" si="40"/>
        <v>69120</v>
      </c>
      <c r="I81" s="35">
        <f t="shared" si="40"/>
        <v>146880</v>
      </c>
      <c r="J81" s="35">
        <f t="shared" si="40"/>
        <v>198720</v>
      </c>
      <c r="K81" s="35">
        <f t="shared" si="40"/>
        <v>21600</v>
      </c>
      <c r="L81" s="35">
        <f t="shared" si="31"/>
        <v>1162080</v>
      </c>
      <c r="M81" s="36"/>
    </row>
    <row r="82" spans="1:13">
      <c r="A82" s="32">
        <v>80</v>
      </c>
      <c r="B82" s="33" t="s">
        <v>141</v>
      </c>
      <c r="C82" s="33"/>
      <c r="D82" s="34" t="s">
        <v>22</v>
      </c>
      <c r="E82" s="35">
        <f>E83</f>
        <v>345028.8</v>
      </c>
      <c r="F82" s="35">
        <f t="shared" ref="F82:K82" si="41">F83</f>
        <v>280000</v>
      </c>
      <c r="G82" s="35">
        <f t="shared" si="41"/>
        <v>80642.289999999994</v>
      </c>
      <c r="H82" s="35">
        <f t="shared" si="41"/>
        <v>56160</v>
      </c>
      <c r="I82" s="35">
        <f t="shared" si="41"/>
        <v>124443.43</v>
      </c>
      <c r="J82" s="35">
        <f t="shared" si="41"/>
        <v>160800</v>
      </c>
      <c r="K82" s="35">
        <f t="shared" si="41"/>
        <v>23685.71</v>
      </c>
      <c r="L82" s="35">
        <f t="shared" si="31"/>
        <v>1070760.23</v>
      </c>
      <c r="M82" s="36"/>
    </row>
    <row r="83" spans="1:13" s="40" customFormat="1">
      <c r="A83" s="32">
        <v>81</v>
      </c>
      <c r="B83" s="39" t="s">
        <v>142</v>
      </c>
      <c r="C83" s="39" t="s">
        <v>28</v>
      </c>
      <c r="D83" s="36" t="s">
        <v>46</v>
      </c>
      <c r="E83" s="35">
        <f>ROUND(E30/0.07*0.02,2)</f>
        <v>345028.8</v>
      </c>
      <c r="F83" s="35">
        <f t="shared" ref="F83:K83" si="42">ROUND(F30/0.07*0.02,2)</f>
        <v>280000</v>
      </c>
      <c r="G83" s="35">
        <f t="shared" si="42"/>
        <v>80642.289999999994</v>
      </c>
      <c r="H83" s="35">
        <f t="shared" si="42"/>
        <v>56160</v>
      </c>
      <c r="I83" s="35">
        <f t="shared" si="42"/>
        <v>124443.43</v>
      </c>
      <c r="J83" s="35">
        <f t="shared" si="42"/>
        <v>160800</v>
      </c>
      <c r="K83" s="35">
        <f t="shared" si="42"/>
        <v>23685.71</v>
      </c>
      <c r="L83" s="35">
        <f t="shared" si="31"/>
        <v>1070760.23</v>
      </c>
      <c r="M83" s="36"/>
    </row>
    <row r="84" spans="1:13">
      <c r="A84" s="32">
        <v>82</v>
      </c>
      <c r="B84" s="33" t="s">
        <v>143</v>
      </c>
      <c r="C84" s="33"/>
      <c r="D84" s="34" t="s">
        <v>22</v>
      </c>
      <c r="E84" s="35">
        <f>E85</f>
        <v>32000</v>
      </c>
      <c r="F84" s="35">
        <f t="shared" ref="F84:K84" si="43">F85</f>
        <v>32000</v>
      </c>
      <c r="G84" s="35">
        <f t="shared" si="43"/>
        <v>0</v>
      </c>
      <c r="H84" s="35">
        <f t="shared" si="43"/>
        <v>0</v>
      </c>
      <c r="I84" s="35">
        <f t="shared" si="43"/>
        <v>0</v>
      </c>
      <c r="J84" s="35">
        <f t="shared" si="43"/>
        <v>0</v>
      </c>
      <c r="K84" s="35">
        <f t="shared" si="43"/>
        <v>0</v>
      </c>
      <c r="L84" s="35">
        <f t="shared" si="31"/>
        <v>64000</v>
      </c>
      <c r="M84" s="36"/>
    </row>
    <row r="85" spans="1:13" ht="33.75">
      <c r="A85" s="32">
        <v>83</v>
      </c>
      <c r="B85" s="33" t="s">
        <v>144</v>
      </c>
      <c r="C85" s="33" t="s">
        <v>28</v>
      </c>
      <c r="D85" s="46" t="s">
        <v>145</v>
      </c>
      <c r="E85" s="37">
        <v>32000</v>
      </c>
      <c r="F85" s="37">
        <v>32000</v>
      </c>
      <c r="G85" s="37"/>
      <c r="H85" s="37"/>
      <c r="I85" s="37"/>
      <c r="J85" s="37"/>
      <c r="K85" s="37"/>
      <c r="L85" s="35">
        <f t="shared" si="31"/>
        <v>64000</v>
      </c>
      <c r="M85" s="36"/>
    </row>
    <row r="86" spans="1:13">
      <c r="A86" s="32">
        <v>84</v>
      </c>
      <c r="B86" s="33" t="s">
        <v>146</v>
      </c>
      <c r="C86" s="33"/>
      <c r="D86" s="34" t="s">
        <v>22</v>
      </c>
      <c r="E86" s="35">
        <f>E87+E90+E93</f>
        <v>254880</v>
      </c>
      <c r="F86" s="35">
        <f t="shared" ref="F86:K86" si="44">F87+F90+F93</f>
        <v>349280</v>
      </c>
      <c r="G86" s="35">
        <f t="shared" si="44"/>
        <v>0</v>
      </c>
      <c r="H86" s="35">
        <f t="shared" si="44"/>
        <v>42480</v>
      </c>
      <c r="I86" s="35">
        <f t="shared" si="44"/>
        <v>14160</v>
      </c>
      <c r="J86" s="35">
        <f t="shared" si="44"/>
        <v>0</v>
      </c>
      <c r="K86" s="35">
        <f t="shared" si="44"/>
        <v>0</v>
      </c>
      <c r="L86" s="35">
        <f t="shared" si="31"/>
        <v>660800</v>
      </c>
      <c r="M86" s="36"/>
    </row>
    <row r="87" spans="1:13">
      <c r="A87" s="32">
        <v>85</v>
      </c>
      <c r="B87" s="33" t="s">
        <v>147</v>
      </c>
      <c r="C87" s="33"/>
      <c r="D87" s="34" t="s">
        <v>22</v>
      </c>
      <c r="E87" s="35">
        <f>E88+E89</f>
        <v>0</v>
      </c>
      <c r="F87" s="35">
        <f t="shared" ref="F87:K87" si="45">F88+F89</f>
        <v>0</v>
      </c>
      <c r="G87" s="35">
        <f t="shared" si="45"/>
        <v>0</v>
      </c>
      <c r="H87" s="35">
        <f t="shared" si="45"/>
        <v>0</v>
      </c>
      <c r="I87" s="35">
        <f t="shared" si="45"/>
        <v>0</v>
      </c>
      <c r="J87" s="35">
        <f t="shared" si="45"/>
        <v>0</v>
      </c>
      <c r="K87" s="35">
        <f t="shared" si="45"/>
        <v>0</v>
      </c>
      <c r="L87" s="35">
        <f t="shared" si="31"/>
        <v>0</v>
      </c>
      <c r="M87" s="36"/>
    </row>
    <row r="88" spans="1:13">
      <c r="A88" s="32">
        <v>86</v>
      </c>
      <c r="B88" s="33" t="s">
        <v>148</v>
      </c>
      <c r="C88" s="33" t="s">
        <v>28</v>
      </c>
      <c r="D88" s="46" t="s">
        <v>104</v>
      </c>
      <c r="E88" s="43"/>
      <c r="F88" s="43"/>
      <c r="G88" s="43"/>
      <c r="H88" s="43"/>
      <c r="I88" s="43"/>
      <c r="J88" s="43"/>
      <c r="K88" s="43"/>
      <c r="L88" s="35">
        <f t="shared" si="31"/>
        <v>0</v>
      </c>
      <c r="M88" s="42"/>
    </row>
    <row r="89" spans="1:13">
      <c r="A89" s="32">
        <v>87</v>
      </c>
      <c r="B89" s="33" t="s">
        <v>149</v>
      </c>
      <c r="C89" s="33" t="s">
        <v>28</v>
      </c>
      <c r="D89" s="34" t="s">
        <v>150</v>
      </c>
      <c r="E89" s="43"/>
      <c r="F89" s="43"/>
      <c r="G89" s="43"/>
      <c r="H89" s="43"/>
      <c r="I89" s="43"/>
      <c r="J89" s="43"/>
      <c r="K89" s="43"/>
      <c r="L89" s="35">
        <f t="shared" si="31"/>
        <v>0</v>
      </c>
      <c r="M89" s="42"/>
    </row>
    <row r="90" spans="1:13">
      <c r="A90" s="32">
        <v>88</v>
      </c>
      <c r="B90" s="33" t="s">
        <v>151</v>
      </c>
      <c r="C90" s="33"/>
      <c r="D90" s="34" t="s">
        <v>22</v>
      </c>
      <c r="E90" s="35">
        <f>E91+E92</f>
        <v>254880</v>
      </c>
      <c r="F90" s="35">
        <f t="shared" ref="F90:K90" si="46">F91+F92</f>
        <v>349280</v>
      </c>
      <c r="G90" s="35">
        <f t="shared" si="46"/>
        <v>0</v>
      </c>
      <c r="H90" s="35">
        <f t="shared" si="46"/>
        <v>42480</v>
      </c>
      <c r="I90" s="35">
        <f t="shared" si="46"/>
        <v>14160</v>
      </c>
      <c r="J90" s="35">
        <f t="shared" si="46"/>
        <v>0</v>
      </c>
      <c r="K90" s="35">
        <f t="shared" si="46"/>
        <v>0</v>
      </c>
      <c r="L90" s="35">
        <f t="shared" si="31"/>
        <v>660800</v>
      </c>
      <c r="M90" s="36"/>
    </row>
    <row r="91" spans="1:13" s="40" customFormat="1" ht="22.5">
      <c r="A91" s="32">
        <v>89</v>
      </c>
      <c r="B91" s="39" t="s">
        <v>152</v>
      </c>
      <c r="C91" s="39" t="s">
        <v>28</v>
      </c>
      <c r="D91" s="47" t="s">
        <v>153</v>
      </c>
      <c r="E91" s="35">
        <f>E108*400</f>
        <v>21600</v>
      </c>
      <c r="F91" s="35">
        <f t="shared" ref="F91:K91" si="47">F108*400</f>
        <v>29600</v>
      </c>
      <c r="G91" s="35">
        <f t="shared" si="47"/>
        <v>0</v>
      </c>
      <c r="H91" s="35">
        <f t="shared" si="47"/>
        <v>3600</v>
      </c>
      <c r="I91" s="35">
        <f t="shared" si="47"/>
        <v>1200</v>
      </c>
      <c r="J91" s="35">
        <f t="shared" si="47"/>
        <v>0</v>
      </c>
      <c r="K91" s="35">
        <f t="shared" si="47"/>
        <v>0</v>
      </c>
      <c r="L91" s="35">
        <f t="shared" si="31"/>
        <v>56000</v>
      </c>
      <c r="M91" s="36"/>
    </row>
    <row r="92" spans="1:13" s="40" customFormat="1" ht="22.5">
      <c r="A92" s="32">
        <v>90</v>
      </c>
      <c r="B92" s="39" t="s">
        <v>154</v>
      </c>
      <c r="C92" s="39" t="s">
        <v>28</v>
      </c>
      <c r="D92" s="47" t="s">
        <v>155</v>
      </c>
      <c r="E92" s="35">
        <f>E108*4320</f>
        <v>233280</v>
      </c>
      <c r="F92" s="35">
        <f t="shared" ref="F92:K92" si="48">F108*4320</f>
        <v>319680</v>
      </c>
      <c r="G92" s="35">
        <f t="shared" si="48"/>
        <v>0</v>
      </c>
      <c r="H92" s="35">
        <f t="shared" si="48"/>
        <v>38880</v>
      </c>
      <c r="I92" s="35">
        <f t="shared" si="48"/>
        <v>12960</v>
      </c>
      <c r="J92" s="35">
        <f t="shared" si="48"/>
        <v>0</v>
      </c>
      <c r="K92" s="35">
        <f t="shared" si="48"/>
        <v>0</v>
      </c>
      <c r="L92" s="35">
        <f t="shared" si="31"/>
        <v>604800</v>
      </c>
      <c r="M92" s="36"/>
    </row>
    <row r="93" spans="1:13">
      <c r="A93" s="32">
        <v>91</v>
      </c>
      <c r="B93" s="33" t="s">
        <v>156</v>
      </c>
      <c r="C93" s="33" t="s">
        <v>28</v>
      </c>
      <c r="D93" s="46" t="s">
        <v>104</v>
      </c>
      <c r="E93" s="48"/>
      <c r="F93" s="48"/>
      <c r="G93" s="48"/>
      <c r="H93" s="48"/>
      <c r="I93" s="48"/>
      <c r="J93" s="48"/>
      <c r="K93" s="48"/>
      <c r="L93" s="35">
        <f t="shared" si="31"/>
        <v>0</v>
      </c>
      <c r="M93" s="42"/>
    </row>
    <row r="94" spans="1:13">
      <c r="A94" s="32">
        <v>92</v>
      </c>
      <c r="B94" s="33" t="s">
        <v>157</v>
      </c>
      <c r="C94" s="33"/>
      <c r="D94" s="34" t="s">
        <v>22</v>
      </c>
      <c r="E94" s="35">
        <f>E95</f>
        <v>0</v>
      </c>
      <c r="F94" s="35">
        <f t="shared" ref="F94:K94" si="49">F95</f>
        <v>0</v>
      </c>
      <c r="G94" s="35">
        <f t="shared" si="49"/>
        <v>32000</v>
      </c>
      <c r="H94" s="35">
        <f t="shared" si="49"/>
        <v>32000</v>
      </c>
      <c r="I94" s="35">
        <f t="shared" si="49"/>
        <v>32000</v>
      </c>
      <c r="J94" s="35">
        <f t="shared" si="49"/>
        <v>32000</v>
      </c>
      <c r="K94" s="35">
        <f t="shared" si="49"/>
        <v>32000</v>
      </c>
      <c r="L94" s="35">
        <f t="shared" si="31"/>
        <v>160000</v>
      </c>
      <c r="M94" s="36"/>
    </row>
    <row r="95" spans="1:13" ht="68.25" thickBot="1">
      <c r="A95" s="32">
        <v>93</v>
      </c>
      <c r="B95" s="49" t="s">
        <v>158</v>
      </c>
      <c r="C95" s="33" t="s">
        <v>28</v>
      </c>
      <c r="D95" s="50" t="s">
        <v>182</v>
      </c>
      <c r="E95" s="51"/>
      <c r="F95" s="51"/>
      <c r="G95" s="37">
        <v>32000</v>
      </c>
      <c r="H95" s="37">
        <v>32000</v>
      </c>
      <c r="I95" s="37">
        <v>32000</v>
      </c>
      <c r="J95" s="37">
        <v>32000</v>
      </c>
      <c r="K95" s="37">
        <v>32000</v>
      </c>
      <c r="L95" s="35">
        <f t="shared" si="31"/>
        <v>160000</v>
      </c>
      <c r="M95" s="52"/>
    </row>
    <row r="96" spans="1:13" ht="23.25" customHeight="1" thickTop="1">
      <c r="A96" s="32">
        <v>94</v>
      </c>
      <c r="B96" s="53" t="s">
        <v>159</v>
      </c>
      <c r="C96" s="53"/>
      <c r="D96" s="54"/>
      <c r="E96" s="55"/>
      <c r="F96" s="55"/>
      <c r="G96" s="55"/>
      <c r="H96" s="55"/>
      <c r="I96" s="55"/>
      <c r="J96" s="55"/>
      <c r="K96" s="55"/>
      <c r="L96" s="35">
        <f t="shared" si="31"/>
        <v>0</v>
      </c>
      <c r="M96" s="56"/>
    </row>
    <row r="97" spans="1:13" ht="22.5">
      <c r="A97" s="32">
        <v>95</v>
      </c>
      <c r="B97" s="33" t="s">
        <v>160</v>
      </c>
      <c r="C97" s="33"/>
      <c r="D97" s="34" t="s">
        <v>212</v>
      </c>
      <c r="E97" s="35">
        <f>E98+E99+E100+E101</f>
        <v>80</v>
      </c>
      <c r="F97" s="35">
        <f t="shared" ref="F97:K97" si="50">F98+F99+F100+F101</f>
        <v>67</v>
      </c>
      <c r="G97" s="35">
        <f t="shared" si="50"/>
        <v>21</v>
      </c>
      <c r="H97" s="35">
        <f t="shared" si="50"/>
        <v>16</v>
      </c>
      <c r="I97" s="35">
        <f t="shared" si="50"/>
        <v>34</v>
      </c>
      <c r="J97" s="35">
        <f t="shared" si="50"/>
        <v>46</v>
      </c>
      <c r="K97" s="35">
        <f t="shared" si="50"/>
        <v>5</v>
      </c>
      <c r="L97" s="35">
        <f t="shared" si="31"/>
        <v>269</v>
      </c>
      <c r="M97" s="36"/>
    </row>
    <row r="98" spans="1:13">
      <c r="A98" s="32">
        <v>96</v>
      </c>
      <c r="B98" s="57" t="s">
        <v>161</v>
      </c>
      <c r="C98" s="57"/>
      <c r="D98" s="42"/>
      <c r="E98" s="43">
        <v>80</v>
      </c>
      <c r="F98" s="43"/>
      <c r="G98" s="43"/>
      <c r="H98" s="43"/>
      <c r="I98" s="43"/>
      <c r="J98" s="43"/>
      <c r="K98" s="43"/>
      <c r="L98" s="35">
        <f t="shared" si="31"/>
        <v>80</v>
      </c>
      <c r="M98" s="36"/>
    </row>
    <row r="99" spans="1:13">
      <c r="A99" s="32">
        <v>97</v>
      </c>
      <c r="B99" s="57" t="s">
        <v>162</v>
      </c>
      <c r="C99" s="57"/>
      <c r="D99" s="34"/>
      <c r="E99" s="37"/>
      <c r="F99" s="37">
        <v>67</v>
      </c>
      <c r="G99" s="37">
        <v>21</v>
      </c>
      <c r="H99" s="37"/>
      <c r="I99" s="37"/>
      <c r="J99" s="37"/>
      <c r="K99" s="37"/>
      <c r="L99" s="35">
        <f t="shared" si="31"/>
        <v>88</v>
      </c>
      <c r="M99" s="36"/>
    </row>
    <row r="100" spans="1:13">
      <c r="A100" s="32">
        <v>98</v>
      </c>
      <c r="B100" s="57" t="s">
        <v>163</v>
      </c>
      <c r="C100" s="57"/>
      <c r="D100" s="42"/>
      <c r="E100" s="43"/>
      <c r="F100" s="43"/>
      <c r="G100" s="43"/>
      <c r="H100" s="43">
        <v>16</v>
      </c>
      <c r="I100" s="43">
        <v>34</v>
      </c>
      <c r="J100" s="43">
        <v>46</v>
      </c>
      <c r="K100" s="43"/>
      <c r="L100" s="35">
        <f t="shared" si="31"/>
        <v>96</v>
      </c>
      <c r="M100" s="36"/>
    </row>
    <row r="101" spans="1:13">
      <c r="A101" s="32">
        <v>99</v>
      </c>
      <c r="B101" s="57" t="s">
        <v>164</v>
      </c>
      <c r="C101" s="57"/>
      <c r="D101" s="42"/>
      <c r="E101" s="43"/>
      <c r="F101" s="43"/>
      <c r="G101" s="43"/>
      <c r="H101" s="43"/>
      <c r="I101" s="43"/>
      <c r="J101" s="43"/>
      <c r="K101" s="43">
        <v>5</v>
      </c>
      <c r="L101" s="35">
        <f t="shared" si="31"/>
        <v>5</v>
      </c>
      <c r="M101" s="36"/>
    </row>
    <row r="102" spans="1:13" ht="22.5">
      <c r="A102" s="32">
        <v>100</v>
      </c>
      <c r="B102" s="33" t="s">
        <v>165</v>
      </c>
      <c r="C102" s="33"/>
      <c r="D102" s="34" t="s">
        <v>213</v>
      </c>
      <c r="E102" s="35">
        <f>E103+E104+E105+E106</f>
        <v>712</v>
      </c>
      <c r="F102" s="35">
        <f t="shared" ref="F102:K102" si="51">F103+F104+F105+F106</f>
        <v>894</v>
      </c>
      <c r="G102" s="35">
        <f t="shared" si="51"/>
        <v>256</v>
      </c>
      <c r="H102" s="35">
        <f t="shared" si="51"/>
        <v>78</v>
      </c>
      <c r="I102" s="35">
        <f t="shared" si="51"/>
        <v>381</v>
      </c>
      <c r="J102" s="35">
        <f t="shared" si="51"/>
        <v>616</v>
      </c>
      <c r="K102" s="35">
        <f t="shared" si="51"/>
        <v>0</v>
      </c>
      <c r="L102" s="35">
        <f t="shared" si="31"/>
        <v>2937</v>
      </c>
      <c r="M102" s="36"/>
    </row>
    <row r="103" spans="1:13">
      <c r="A103" s="32">
        <v>101</v>
      </c>
      <c r="B103" s="57" t="s">
        <v>161</v>
      </c>
      <c r="C103" s="57"/>
      <c r="D103" s="42"/>
      <c r="E103" s="43">
        <v>712</v>
      </c>
      <c r="F103" s="43"/>
      <c r="G103" s="43"/>
      <c r="H103" s="43"/>
      <c r="I103" s="43"/>
      <c r="J103" s="43"/>
      <c r="K103" s="43"/>
      <c r="L103" s="35">
        <f t="shared" si="31"/>
        <v>712</v>
      </c>
      <c r="M103" s="36"/>
    </row>
    <row r="104" spans="1:13">
      <c r="A104" s="32">
        <v>102</v>
      </c>
      <c r="B104" s="57" t="s">
        <v>162</v>
      </c>
      <c r="C104" s="57"/>
      <c r="D104" s="34"/>
      <c r="E104" s="37"/>
      <c r="F104" s="37">
        <v>894</v>
      </c>
      <c r="G104" s="37">
        <v>256</v>
      </c>
      <c r="H104" s="37"/>
      <c r="I104" s="37"/>
      <c r="J104" s="37"/>
      <c r="K104" s="37"/>
      <c r="L104" s="35">
        <f t="shared" si="31"/>
        <v>1150</v>
      </c>
      <c r="M104" s="36"/>
    </row>
    <row r="105" spans="1:13">
      <c r="A105" s="32">
        <v>103</v>
      </c>
      <c r="B105" s="57" t="s">
        <v>163</v>
      </c>
      <c r="C105" s="57"/>
      <c r="D105" s="42"/>
      <c r="E105" s="43"/>
      <c r="F105" s="43"/>
      <c r="G105" s="43"/>
      <c r="H105" s="43">
        <v>78</v>
      </c>
      <c r="I105" s="43">
        <v>381</v>
      </c>
      <c r="J105" s="43">
        <v>616</v>
      </c>
      <c r="K105" s="43"/>
      <c r="L105" s="35">
        <f t="shared" si="31"/>
        <v>1075</v>
      </c>
      <c r="M105" s="36"/>
    </row>
    <row r="106" spans="1:13">
      <c r="A106" s="32">
        <v>104</v>
      </c>
      <c r="B106" s="57" t="s">
        <v>164</v>
      </c>
      <c r="C106" s="57"/>
      <c r="D106" s="42"/>
      <c r="E106" s="43"/>
      <c r="F106" s="43"/>
      <c r="G106" s="43"/>
      <c r="H106" s="43"/>
      <c r="I106" s="43"/>
      <c r="J106" s="43"/>
      <c r="K106" s="43"/>
      <c r="L106" s="35">
        <f t="shared" si="31"/>
        <v>0</v>
      </c>
      <c r="M106" s="36"/>
    </row>
    <row r="107" spans="1:13">
      <c r="A107" s="32">
        <v>105</v>
      </c>
      <c r="B107" s="33" t="s">
        <v>166</v>
      </c>
      <c r="C107" s="33"/>
      <c r="D107" s="46"/>
      <c r="E107" s="58"/>
      <c r="F107" s="58"/>
      <c r="G107" s="58"/>
      <c r="H107" s="58"/>
      <c r="I107" s="58"/>
      <c r="J107" s="58"/>
      <c r="K107" s="58"/>
      <c r="L107" s="35">
        <f t="shared" si="31"/>
        <v>0</v>
      </c>
      <c r="M107" s="36"/>
    </row>
    <row r="108" spans="1:13">
      <c r="A108" s="32">
        <v>106</v>
      </c>
      <c r="B108" s="33" t="s">
        <v>167</v>
      </c>
      <c r="C108" s="33"/>
      <c r="D108" s="34"/>
      <c r="E108" s="37">
        <v>54</v>
      </c>
      <c r="F108" s="37">
        <v>74</v>
      </c>
      <c r="G108" s="37"/>
      <c r="H108" s="37">
        <v>9</v>
      </c>
      <c r="I108" s="37">
        <v>3</v>
      </c>
      <c r="J108" s="37"/>
      <c r="K108" s="37"/>
      <c r="L108" s="35">
        <f t="shared" si="31"/>
        <v>140</v>
      </c>
      <c r="M108" s="36"/>
    </row>
    <row r="109" spans="1:13">
      <c r="A109" s="32">
        <v>107</v>
      </c>
      <c r="B109" s="57" t="s">
        <v>168</v>
      </c>
      <c r="C109" s="57"/>
      <c r="D109" s="46"/>
      <c r="E109" s="37">
        <v>34676.83</v>
      </c>
      <c r="F109" s="61">
        <v>6698.1</v>
      </c>
      <c r="G109" s="62">
        <v>20502</v>
      </c>
      <c r="H109" s="62">
        <v>1515</v>
      </c>
      <c r="I109" s="62">
        <v>5789.3</v>
      </c>
      <c r="J109" s="62">
        <v>14972.68</v>
      </c>
      <c r="K109" s="62">
        <v>3000</v>
      </c>
      <c r="L109" s="63">
        <f t="shared" si="31"/>
        <v>87153.91</v>
      </c>
      <c r="M109" s="64"/>
    </row>
    <row r="110" spans="1:13">
      <c r="A110" s="65">
        <v>108</v>
      </c>
      <c r="B110" s="66" t="s">
        <v>169</v>
      </c>
      <c r="C110" s="66"/>
      <c r="D110" s="67"/>
      <c r="E110" s="62">
        <v>22358</v>
      </c>
      <c r="F110" s="61">
        <v>5066</v>
      </c>
      <c r="G110" s="62">
        <v>9640</v>
      </c>
      <c r="H110" s="62">
        <v>200</v>
      </c>
      <c r="I110" s="62">
        <v>3500</v>
      </c>
      <c r="J110" s="62">
        <v>8305</v>
      </c>
      <c r="K110" s="62">
        <v>3000</v>
      </c>
      <c r="L110" s="63">
        <f t="shared" si="31"/>
        <v>52069</v>
      </c>
      <c r="M110" s="64"/>
    </row>
    <row r="111" spans="1:13">
      <c r="E111" s="68"/>
      <c r="K111" s="68"/>
    </row>
  </sheetData>
  <protectedRanges>
    <protectedRange password="E9C1" sqref="B32:D110 A4:D12 B13:D28 A13:A110 L4:M21 D30 L23:M110 M22 A2:M3" name="区域1_1"/>
    <protectedRange password="E9C1" sqref="B29:C31" name="区域1_1_1"/>
    <protectedRange password="E9C1" sqref="D29" name="区域1"/>
    <protectedRange password="E9C1" sqref="D31" name="区域1_2"/>
  </protectedRanges>
  <mergeCells count="1">
    <mergeCell ref="A1:M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吴泾镇</vt:lpstr>
      <vt:lpstr>社区教育</vt:lpstr>
      <vt:lpstr>志愿者联盟</vt:lpstr>
      <vt:lpstr>保安经费</vt:lpstr>
      <vt:lpstr>补充公用经费</vt:lpstr>
      <vt:lpstr>吴泾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2021-12-21T06:15:26Z</cp:lastPrinted>
  <dcterms:created xsi:type="dcterms:W3CDTF">2019-11-08T06:57:41Z</dcterms:created>
  <dcterms:modified xsi:type="dcterms:W3CDTF">2021-12-21T06:15:43Z</dcterms:modified>
</cp:coreProperties>
</file>