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虹桥镇" sheetId="34" r:id="rId1"/>
    <sheet name="社区教育" sheetId="2" state="hidden" r:id="rId2"/>
    <sheet name="志愿者联盟" sheetId="3" state="hidden" r:id="rId3"/>
    <sheet name="虹桥" sheetId="23" state="hidden" r:id="rId4"/>
  </sheets>
  <definedNames>
    <definedName name="_xlnm.Print_Area" localSheetId="3">虹桥!#REF!</definedName>
    <definedName name="_xlnm.Print_Titles" localSheetId="3">虹桥!#REF!</definedName>
  </definedNames>
  <calcPr calcId="145621"/>
</workbook>
</file>

<file path=xl/calcChain.xml><?xml version="1.0" encoding="utf-8"?>
<calcChain xmlns="http://schemas.openxmlformats.org/spreadsheetml/2006/main">
  <c r="B4" i="2" l="1"/>
  <c r="O110" i="23" l="1"/>
  <c r="O109" i="23"/>
  <c r="O108" i="23"/>
  <c r="O107" i="23"/>
  <c r="O106" i="23"/>
  <c r="O105" i="23"/>
  <c r="O104" i="23"/>
  <c r="O103" i="23"/>
  <c r="N102" i="23"/>
  <c r="M102" i="23"/>
  <c r="L102" i="23"/>
  <c r="K102" i="23"/>
  <c r="J102" i="23"/>
  <c r="I102" i="23"/>
  <c r="H102" i="23"/>
  <c r="G102" i="23"/>
  <c r="F102" i="23"/>
  <c r="O102" i="23" s="1"/>
  <c r="E102" i="23"/>
  <c r="O101" i="23"/>
  <c r="O100" i="23"/>
  <c r="O99" i="23"/>
  <c r="O98" i="23"/>
  <c r="N97" i="23"/>
  <c r="M97" i="23"/>
  <c r="M73" i="23" s="1"/>
  <c r="M72" i="23" s="1"/>
  <c r="L97" i="23"/>
  <c r="K97" i="23"/>
  <c r="K73" i="23" s="1"/>
  <c r="K72" i="23" s="1"/>
  <c r="J97" i="23"/>
  <c r="I97" i="23"/>
  <c r="I73" i="23" s="1"/>
  <c r="I72" i="23" s="1"/>
  <c r="H97" i="23"/>
  <c r="G97" i="23"/>
  <c r="G73" i="23" s="1"/>
  <c r="G72" i="23" s="1"/>
  <c r="F97" i="23"/>
  <c r="E97" i="23"/>
  <c r="E73" i="23" s="1"/>
  <c r="O96" i="23"/>
  <c r="O95" i="23"/>
  <c r="N94" i="23"/>
  <c r="M94" i="23"/>
  <c r="L94" i="23"/>
  <c r="K94" i="23"/>
  <c r="J94" i="23"/>
  <c r="I94" i="23"/>
  <c r="H94" i="23"/>
  <c r="G94" i="23"/>
  <c r="F94" i="23"/>
  <c r="O94" i="23" s="1"/>
  <c r="E94" i="23"/>
  <c r="O93" i="23"/>
  <c r="N92" i="23"/>
  <c r="M92" i="23"/>
  <c r="L92" i="23"/>
  <c r="L90" i="23" s="1"/>
  <c r="L86" i="23" s="1"/>
  <c r="K92" i="23"/>
  <c r="J92" i="23"/>
  <c r="I92" i="23"/>
  <c r="H92" i="23"/>
  <c r="H90" i="23" s="1"/>
  <c r="H86" i="23" s="1"/>
  <c r="G92" i="23"/>
  <c r="F92" i="23"/>
  <c r="O92" i="23" s="1"/>
  <c r="E92" i="23"/>
  <c r="N91" i="23"/>
  <c r="M91" i="23"/>
  <c r="M90" i="23" s="1"/>
  <c r="L91" i="23"/>
  <c r="K91" i="23"/>
  <c r="K90" i="23" s="1"/>
  <c r="J91" i="23"/>
  <c r="I91" i="23"/>
  <c r="I90" i="23" s="1"/>
  <c r="H91" i="23"/>
  <c r="G91" i="23"/>
  <c r="G90" i="23" s="1"/>
  <c r="F91" i="23"/>
  <c r="E91" i="23"/>
  <c r="E90" i="23" s="1"/>
  <c r="O90" i="23" s="1"/>
  <c r="N90" i="23"/>
  <c r="J90" i="23"/>
  <c r="F90" i="23"/>
  <c r="O89" i="23"/>
  <c r="O88" i="23"/>
  <c r="N87" i="23"/>
  <c r="M87" i="23"/>
  <c r="L87" i="23"/>
  <c r="K87" i="23"/>
  <c r="K86" i="23" s="1"/>
  <c r="J87" i="23"/>
  <c r="I87" i="23"/>
  <c r="H87" i="23"/>
  <c r="G87" i="23"/>
  <c r="G86" i="23" s="1"/>
  <c r="F87" i="23"/>
  <c r="E87" i="23"/>
  <c r="N86" i="23"/>
  <c r="J86" i="23"/>
  <c r="F86" i="23"/>
  <c r="O85" i="23"/>
  <c r="N84" i="23"/>
  <c r="M84" i="23"/>
  <c r="L84" i="23"/>
  <c r="K84" i="23"/>
  <c r="J84" i="23"/>
  <c r="I84" i="23"/>
  <c r="H84" i="23"/>
  <c r="G84" i="23"/>
  <c r="F84" i="23"/>
  <c r="E84" i="23"/>
  <c r="O84" i="23" s="1"/>
  <c r="N83" i="23"/>
  <c r="M83" i="23"/>
  <c r="L83" i="23"/>
  <c r="L82" i="23" s="1"/>
  <c r="K83" i="23"/>
  <c r="K82" i="23" s="1"/>
  <c r="J83" i="23"/>
  <c r="I83" i="23"/>
  <c r="H83" i="23"/>
  <c r="H82" i="23" s="1"/>
  <c r="G83" i="23"/>
  <c r="G82" i="23" s="1"/>
  <c r="F83" i="23"/>
  <c r="E83" i="23"/>
  <c r="N82" i="23"/>
  <c r="M82" i="23"/>
  <c r="J82" i="23"/>
  <c r="I82" i="23"/>
  <c r="E82" i="23"/>
  <c r="N81" i="23"/>
  <c r="M81" i="23"/>
  <c r="M80" i="23" s="1"/>
  <c r="L81" i="23"/>
  <c r="K81" i="23"/>
  <c r="K80" i="23" s="1"/>
  <c r="J81" i="23"/>
  <c r="I81" i="23"/>
  <c r="I80" i="23" s="1"/>
  <c r="H81" i="23"/>
  <c r="G81" i="23"/>
  <c r="G80" i="23" s="1"/>
  <c r="F81" i="23"/>
  <c r="E81" i="23"/>
  <c r="E80" i="23" s="1"/>
  <c r="N80" i="23"/>
  <c r="L80" i="23"/>
  <c r="J80" i="23"/>
  <c r="H80" i="23"/>
  <c r="F80" i="23"/>
  <c r="O79" i="23"/>
  <c r="N78" i="23"/>
  <c r="M78" i="23"/>
  <c r="L78" i="23"/>
  <c r="K78" i="23"/>
  <c r="J78" i="23"/>
  <c r="I78" i="23"/>
  <c r="H78" i="23"/>
  <c r="G78" i="23"/>
  <c r="F78" i="23"/>
  <c r="E78" i="23"/>
  <c r="O78" i="23" s="1"/>
  <c r="N77" i="23"/>
  <c r="M77" i="23"/>
  <c r="M76" i="23" s="1"/>
  <c r="L77" i="23"/>
  <c r="L76" i="23" s="1"/>
  <c r="K77" i="23"/>
  <c r="J77" i="23"/>
  <c r="I77" i="23"/>
  <c r="I76" i="23" s="1"/>
  <c r="H77" i="23"/>
  <c r="H76" i="23" s="1"/>
  <c r="G77" i="23"/>
  <c r="F77" i="23"/>
  <c r="E77" i="23"/>
  <c r="E76" i="23" s="1"/>
  <c r="N76" i="23"/>
  <c r="K76" i="23"/>
  <c r="J76" i="23"/>
  <c r="G76" i="23"/>
  <c r="F76" i="23"/>
  <c r="N75" i="23"/>
  <c r="N74" i="23" s="1"/>
  <c r="M75" i="23"/>
  <c r="L75" i="23"/>
  <c r="L74" i="23" s="1"/>
  <c r="K75" i="23"/>
  <c r="J75" i="23"/>
  <c r="J74" i="23" s="1"/>
  <c r="I75" i="23"/>
  <c r="H75" i="23"/>
  <c r="H74" i="23" s="1"/>
  <c r="G75" i="23"/>
  <c r="F75" i="23"/>
  <c r="F74" i="23" s="1"/>
  <c r="E75" i="23"/>
  <c r="O75" i="23" s="1"/>
  <c r="M74" i="23"/>
  <c r="K74" i="23"/>
  <c r="I74" i="23"/>
  <c r="G74" i="23"/>
  <c r="E74" i="23"/>
  <c r="O74" i="23" s="1"/>
  <c r="N73" i="23"/>
  <c r="L73" i="23"/>
  <c r="L72" i="23" s="1"/>
  <c r="J73" i="23"/>
  <c r="H73" i="23"/>
  <c r="H72" i="23" s="1"/>
  <c r="F73" i="23"/>
  <c r="N72" i="23"/>
  <c r="J72" i="23"/>
  <c r="J53" i="23" s="1"/>
  <c r="F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I55" i="23"/>
  <c r="H55" i="23"/>
  <c r="H54" i="23" s="1"/>
  <c r="G55" i="23"/>
  <c r="F55" i="23"/>
  <c r="F54" i="23" s="1"/>
  <c r="O54" i="23" s="1"/>
  <c r="E55" i="23"/>
  <c r="N54" i="23"/>
  <c r="M54" i="23"/>
  <c r="L54" i="23"/>
  <c r="K54" i="23"/>
  <c r="J54" i="23"/>
  <c r="I54" i="23"/>
  <c r="G54" i="23"/>
  <c r="E54" i="23"/>
  <c r="O52" i="23"/>
  <c r="O51" i="23"/>
  <c r="O50" i="23"/>
  <c r="O49" i="23"/>
  <c r="N48" i="23"/>
  <c r="M48" i="23"/>
  <c r="L48" i="23"/>
  <c r="K48" i="23"/>
  <c r="J48" i="23"/>
  <c r="I48" i="23"/>
  <c r="H48" i="23"/>
  <c r="G48" i="23"/>
  <c r="F48" i="23"/>
  <c r="E48" i="23"/>
  <c r="O48" i="23" s="1"/>
  <c r="O47" i="23"/>
  <c r="N46" i="23"/>
  <c r="M46" i="23"/>
  <c r="L46" i="23"/>
  <c r="K46" i="23"/>
  <c r="J46" i="23"/>
  <c r="I46" i="23"/>
  <c r="I32" i="23" s="1"/>
  <c r="H46" i="23"/>
  <c r="G46" i="23"/>
  <c r="F46" i="23"/>
  <c r="E46" i="23"/>
  <c r="O46" i="23" s="1"/>
  <c r="O45" i="23"/>
  <c r="O44" i="23"/>
  <c r="N43" i="23"/>
  <c r="M43" i="23"/>
  <c r="L43" i="23"/>
  <c r="K43" i="23"/>
  <c r="J43" i="23"/>
  <c r="I43" i="23"/>
  <c r="H43" i="23"/>
  <c r="G43" i="23"/>
  <c r="F43" i="23"/>
  <c r="E43" i="23"/>
  <c r="O43" i="23" s="1"/>
  <c r="O42" i="23"/>
  <c r="N41" i="23"/>
  <c r="M41" i="23"/>
  <c r="L41" i="23"/>
  <c r="K41" i="23"/>
  <c r="J41" i="23"/>
  <c r="I41" i="23"/>
  <c r="H41" i="23"/>
  <c r="G41" i="23"/>
  <c r="F41" i="23"/>
  <c r="E41" i="23"/>
  <c r="O41" i="23" s="1"/>
  <c r="O40" i="23"/>
  <c r="O39" i="23"/>
  <c r="O38" i="23"/>
  <c r="O37" i="23"/>
  <c r="O36" i="23"/>
  <c r="O35" i="23"/>
  <c r="O34" i="23"/>
  <c r="N33" i="23"/>
  <c r="N32" i="23" s="1"/>
  <c r="M33" i="23"/>
  <c r="L33" i="23"/>
  <c r="L32" i="23" s="1"/>
  <c r="K33" i="23"/>
  <c r="J33" i="23"/>
  <c r="J32" i="23" s="1"/>
  <c r="I33" i="23"/>
  <c r="H33" i="23"/>
  <c r="H32" i="23" s="1"/>
  <c r="G33" i="23"/>
  <c r="F33" i="23"/>
  <c r="O33" i="23" s="1"/>
  <c r="E33" i="23"/>
  <c r="M32" i="23"/>
  <c r="K32" i="23"/>
  <c r="G32" i="23"/>
  <c r="E32" i="23"/>
  <c r="O31" i="23"/>
  <c r="O30" i="23"/>
  <c r="N29" i="23"/>
  <c r="L29" i="23"/>
  <c r="J29" i="23"/>
  <c r="H29" i="23"/>
  <c r="F29" i="23"/>
  <c r="N28" i="23"/>
  <c r="N27" i="23" s="1"/>
  <c r="M28" i="23"/>
  <c r="M27" i="23" s="1"/>
  <c r="L28" i="23"/>
  <c r="K28" i="23"/>
  <c r="J28" i="23"/>
  <c r="J27" i="23" s="1"/>
  <c r="I28" i="23"/>
  <c r="I27" i="23" s="1"/>
  <c r="H28" i="23"/>
  <c r="G28" i="23"/>
  <c r="G27" i="23" s="1"/>
  <c r="F28" i="23"/>
  <c r="E28" i="23"/>
  <c r="L27" i="23"/>
  <c r="K27" i="23"/>
  <c r="H27" i="23"/>
  <c r="E27" i="23"/>
  <c r="N26" i="23"/>
  <c r="M26" i="23"/>
  <c r="L26" i="23"/>
  <c r="L25" i="23" s="1"/>
  <c r="K26" i="23"/>
  <c r="K25" i="23" s="1"/>
  <c r="J26" i="23"/>
  <c r="I26" i="23"/>
  <c r="H26" i="23"/>
  <c r="H25" i="23" s="1"/>
  <c r="G26" i="23"/>
  <c r="G25" i="23" s="1"/>
  <c r="F26" i="23"/>
  <c r="F25" i="23" s="1"/>
  <c r="E26" i="23"/>
  <c r="N25" i="23"/>
  <c r="M25" i="23"/>
  <c r="J25" i="23"/>
  <c r="I25" i="23"/>
  <c r="E25" i="23"/>
  <c r="N24" i="23"/>
  <c r="M24" i="23"/>
  <c r="L24" i="23"/>
  <c r="K24" i="23"/>
  <c r="J24" i="23"/>
  <c r="I24" i="23"/>
  <c r="H24" i="23"/>
  <c r="G24" i="23"/>
  <c r="F24" i="23"/>
  <c r="E24" i="23"/>
  <c r="N23" i="23"/>
  <c r="M23" i="23"/>
  <c r="M22" i="23" s="1"/>
  <c r="L23" i="23"/>
  <c r="L22" i="23" s="1"/>
  <c r="K23" i="23"/>
  <c r="J23" i="23"/>
  <c r="I23" i="23"/>
  <c r="I22" i="23" s="1"/>
  <c r="H23" i="23"/>
  <c r="H22" i="23" s="1"/>
  <c r="G23" i="23"/>
  <c r="F23" i="23"/>
  <c r="E23" i="23"/>
  <c r="E22" i="23" s="1"/>
  <c r="N22" i="23"/>
  <c r="K22" i="23"/>
  <c r="J22" i="23"/>
  <c r="G22" i="23"/>
  <c r="N21" i="23"/>
  <c r="M21" i="23"/>
  <c r="L21" i="23"/>
  <c r="L20" i="23" s="1"/>
  <c r="K21" i="23"/>
  <c r="K20" i="23" s="1"/>
  <c r="J21" i="23"/>
  <c r="I21" i="23"/>
  <c r="H21" i="23"/>
  <c r="H20" i="23" s="1"/>
  <c r="G21" i="23"/>
  <c r="G20" i="23" s="1"/>
  <c r="F21" i="23"/>
  <c r="E21" i="23"/>
  <c r="N20" i="23"/>
  <c r="M20" i="23"/>
  <c r="J20" i="23"/>
  <c r="I20" i="23"/>
  <c r="E20" i="23"/>
  <c r="O19" i="23"/>
  <c r="O18" i="23"/>
  <c r="N17" i="23"/>
  <c r="M17" i="23"/>
  <c r="L17" i="23"/>
  <c r="K17" i="23"/>
  <c r="J17" i="23"/>
  <c r="I17" i="23"/>
  <c r="H17" i="23"/>
  <c r="G17" i="23"/>
  <c r="F17" i="23"/>
  <c r="E17" i="23"/>
  <c r="O17" i="23" s="1"/>
  <c r="N16" i="23"/>
  <c r="M16" i="23"/>
  <c r="L16" i="23"/>
  <c r="K16" i="23"/>
  <c r="J16" i="23"/>
  <c r="I16" i="23"/>
  <c r="H16" i="23"/>
  <c r="G16" i="23"/>
  <c r="F16" i="23"/>
  <c r="E16" i="23"/>
  <c r="N15" i="23"/>
  <c r="M15" i="23"/>
  <c r="L15" i="23"/>
  <c r="K15" i="23"/>
  <c r="J15" i="23"/>
  <c r="I15" i="23"/>
  <c r="H15" i="23"/>
  <c r="G15" i="23"/>
  <c r="F15" i="23"/>
  <c r="E15" i="23"/>
  <c r="N14" i="23"/>
  <c r="M14" i="23"/>
  <c r="L14" i="23"/>
  <c r="L13" i="23" s="1"/>
  <c r="K14" i="23"/>
  <c r="K13" i="23" s="1"/>
  <c r="J14" i="23"/>
  <c r="I14" i="23"/>
  <c r="H14" i="23"/>
  <c r="H13" i="23" s="1"/>
  <c r="G14" i="23"/>
  <c r="F14" i="23"/>
  <c r="F13" i="23" s="1"/>
  <c r="E14" i="23"/>
  <c r="N13" i="23"/>
  <c r="M13" i="23"/>
  <c r="J13" i="23"/>
  <c r="I13" i="23"/>
  <c r="E13" i="23"/>
  <c r="N12" i="23"/>
  <c r="L12" i="23"/>
  <c r="L10" i="23" s="1"/>
  <c r="L8" i="23" s="1"/>
  <c r="J12" i="23"/>
  <c r="H12" i="23"/>
  <c r="H10" i="23" s="1"/>
  <c r="H8" i="23" s="1"/>
  <c r="F12" i="23"/>
  <c r="O11" i="23"/>
  <c r="N11" i="23"/>
  <c r="M11" i="23"/>
  <c r="L11" i="23"/>
  <c r="K11" i="23"/>
  <c r="J11" i="23"/>
  <c r="I11" i="23"/>
  <c r="H11" i="23"/>
  <c r="G11" i="23"/>
  <c r="F11" i="23"/>
  <c r="E11" i="23"/>
  <c r="N10" i="23"/>
  <c r="N8" i="23" s="1"/>
  <c r="N4" i="23" s="1"/>
  <c r="J10" i="23"/>
  <c r="J8" i="23" s="1"/>
  <c r="F10" i="23"/>
  <c r="F8" i="23" s="1"/>
  <c r="O9" i="23"/>
  <c r="O7" i="23"/>
  <c r="O6" i="23"/>
  <c r="N5" i="23"/>
  <c r="M5" i="23"/>
  <c r="L5" i="23"/>
  <c r="K5" i="23"/>
  <c r="J5" i="23"/>
  <c r="I5" i="23"/>
  <c r="H5" i="23"/>
  <c r="G5" i="23"/>
  <c r="F5" i="23"/>
  <c r="E5" i="23"/>
  <c r="M53" i="23" l="1"/>
  <c r="E86" i="23"/>
  <c r="I86" i="23"/>
  <c r="I53" i="23" s="1"/>
  <c r="M86" i="23"/>
  <c r="O73" i="23"/>
  <c r="E72" i="23"/>
  <c r="H53" i="23"/>
  <c r="L53" i="23"/>
  <c r="O80" i="23"/>
  <c r="J4" i="23"/>
  <c r="H4" i="23"/>
  <c r="H3" i="23" s="1"/>
  <c r="L4" i="23"/>
  <c r="L3" i="23" s="1"/>
  <c r="E53" i="23"/>
  <c r="K53" i="23"/>
  <c r="O72" i="23"/>
  <c r="O81" i="23"/>
  <c r="O87" i="23"/>
  <c r="O91" i="23"/>
  <c r="O97" i="23"/>
  <c r="E12" i="23"/>
  <c r="O12" i="23" s="1"/>
  <c r="I12" i="23"/>
  <c r="I10" i="23" s="1"/>
  <c r="I8" i="23" s="1"/>
  <c r="I4" i="23" s="1"/>
  <c r="I3" i="23" s="1"/>
  <c r="M12" i="23"/>
  <c r="M10" i="23" s="1"/>
  <c r="M8" i="23" s="1"/>
  <c r="M4" i="23" s="1"/>
  <c r="M3" i="23" s="1"/>
  <c r="G13" i="23"/>
  <c r="O23" i="23"/>
  <c r="E29" i="23"/>
  <c r="I29" i="23"/>
  <c r="M29" i="23"/>
  <c r="O77" i="23"/>
  <c r="O55" i="23"/>
  <c r="G12" i="23"/>
  <c r="G10" i="23" s="1"/>
  <c r="G8" i="23" s="1"/>
  <c r="G4" i="23" s="1"/>
  <c r="G3" i="23" s="1"/>
  <c r="K12" i="23"/>
  <c r="K10" i="23" s="1"/>
  <c r="K8" i="23" s="1"/>
  <c r="K4" i="23" s="1"/>
  <c r="K3" i="23" s="1"/>
  <c r="O14" i="23"/>
  <c r="G29" i="23"/>
  <c r="K29" i="23"/>
  <c r="F32" i="23"/>
  <c r="O32" i="23" s="1"/>
  <c r="C6" i="34" s="1"/>
  <c r="N53" i="23"/>
  <c r="N3" i="23" s="1"/>
  <c r="O76" i="23"/>
  <c r="G53" i="23"/>
  <c r="O15" i="23"/>
  <c r="O26" i="23"/>
  <c r="O83" i="23"/>
  <c r="O13" i="23"/>
  <c r="O24" i="23"/>
  <c r="O28" i="23"/>
  <c r="O16" i="23"/>
  <c r="O21" i="23"/>
  <c r="O25" i="23"/>
  <c r="O5" i="23"/>
  <c r="F22" i="23"/>
  <c r="O22" i="23" s="1"/>
  <c r="F27" i="23"/>
  <c r="O27" i="23" s="1"/>
  <c r="F82" i="23"/>
  <c r="O82" i="23" s="1"/>
  <c r="F20" i="23"/>
  <c r="O20" i="23" s="1"/>
  <c r="F53" i="23"/>
  <c r="J3" i="23"/>
  <c r="E10" i="23" l="1"/>
  <c r="O53" i="23"/>
  <c r="C5" i="34" s="1"/>
  <c r="O29" i="23"/>
  <c r="O86" i="23"/>
  <c r="F4" i="23"/>
  <c r="O10" i="23" l="1"/>
  <c r="E8" i="23"/>
  <c r="F3" i="23"/>
  <c r="E4" i="23" l="1"/>
  <c r="O8" i="23"/>
  <c r="C4" i="3"/>
  <c r="C8" i="34" s="1"/>
  <c r="C3" i="2"/>
  <c r="C4" i="2" s="1"/>
  <c r="C7" i="34" s="1"/>
  <c r="E3" i="23" l="1"/>
  <c r="O3" i="23" s="1"/>
  <c r="O4" i="23"/>
  <c r="C4" i="34" s="1"/>
  <c r="C9" i="34" s="1"/>
</calcChain>
</file>

<file path=xl/sharedStrings.xml><?xml version="1.0" encoding="utf-8"?>
<sst xmlns="http://schemas.openxmlformats.org/spreadsheetml/2006/main" count="317" uniqueCount="208">
  <si>
    <t>序号</t>
  </si>
  <si>
    <t>合计</t>
    <phoneticPr fontId="1" type="noConversion"/>
  </si>
  <si>
    <t>镇属</t>
    <phoneticPr fontId="1" type="noConversion"/>
  </si>
  <si>
    <t>虹桥</t>
  </si>
  <si>
    <t>序号</t>
    <phoneticPr fontId="2" type="noConversion"/>
  </si>
  <si>
    <t>虹桥镇社区学校</t>
    <phoneticPr fontId="2" type="noConversion"/>
  </si>
  <si>
    <t>镇级合计</t>
    <phoneticPr fontId="2" type="noConversion"/>
  </si>
  <si>
    <t>合计</t>
  </si>
  <si>
    <t>上虹中学</t>
  </si>
  <si>
    <t>龙柏中学</t>
  </si>
  <si>
    <t>虹桥小学</t>
  </si>
  <si>
    <t>龙柏一小</t>
  </si>
  <si>
    <t>虹鹿幼儿园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</si>
  <si>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</si>
  <si>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</si>
  <si>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</si>
  <si>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</si>
  <si>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</si>
  <si>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</si>
  <si>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</si>
  <si>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</si>
  <si>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</si>
  <si>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</si>
  <si>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</si>
  <si>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</si>
  <si>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</si>
  <si>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</si>
  <si>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</si>
  <si>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</si>
  <si>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</si>
  <si>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</si>
  <si>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</si>
  <si>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</si>
  <si>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</si>
  <si>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</si>
  <si>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</si>
  <si>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</si>
  <si>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</si>
  <si>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</si>
  <si>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</si>
  <si>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</si>
  <si>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</si>
  <si>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</si>
  <si>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</si>
  <si>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</si>
  <si>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</si>
  <si>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</si>
  <si>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</si>
  <si>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</si>
  <si>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</si>
  <si>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</si>
  <si>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</si>
  <si>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</si>
  <si>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</si>
  <si>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</si>
  <si>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</si>
  <si>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</si>
  <si>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</si>
  <si>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</si>
  <si>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</si>
  <si>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</si>
  <si>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</si>
  <si>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</si>
  <si>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</si>
  <si>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</si>
  <si>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</si>
  <si>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</si>
  <si>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</si>
  <si>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</si>
  <si>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</si>
  <si>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</si>
  <si>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</si>
  <si>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</si>
  <si>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</si>
  <si>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</si>
  <si>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</si>
  <si>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</si>
  <si>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</si>
  <si>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</si>
  <si>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</si>
  <si>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</si>
  <si>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</si>
  <si>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</si>
  <si>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</si>
  <si>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</si>
  <si>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</si>
  <si>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</si>
  <si>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</si>
  <si>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</si>
  <si>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</si>
  <si>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</si>
  <si>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</si>
  <si>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</si>
  <si>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</si>
  <si>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</si>
  <si>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抚恤金</t>
  </si>
  <si>
    <t>　　　　1、抚恤金</t>
  </si>
  <si>
    <t>年初预算为0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</si>
  <si>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</si>
  <si>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</si>
  <si>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</si>
  <si>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</si>
  <si>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</si>
  <si>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</si>
  <si>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</si>
  <si>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</si>
  <si>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</si>
  <si>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</si>
  <si>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</si>
  <si>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</si>
  <si>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</si>
  <si>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</si>
  <si>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</si>
  <si>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</si>
  <si>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</si>
  <si>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</si>
  <si>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</si>
  <si>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</si>
  <si>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</si>
  <si>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</si>
  <si>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</si>
  <si>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</si>
  <si>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</si>
  <si>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</si>
  <si>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</si>
  <si>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</si>
  <si>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</si>
  <si>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</si>
  <si>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</si>
  <si>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</si>
  <si>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</si>
  <si>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</si>
  <si>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</si>
  <si>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</si>
  <si>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</si>
  <si>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</si>
  <si>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</si>
  <si>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</si>
  <si>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</si>
  <si>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</si>
  <si>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</si>
  <si>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</si>
  <si>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</si>
  <si>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</si>
  <si>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</si>
  <si>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</si>
  <si>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</si>
  <si>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</si>
  <si>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</si>
  <si>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</si>
  <si>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</si>
  <si>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</si>
  <si>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</si>
  <si>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</si>
  <si>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</si>
  <si>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</si>
  <si>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</si>
  <si>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</si>
  <si>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</si>
  <si>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</si>
  <si>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</si>
  <si>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</si>
  <si>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</si>
  <si>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</si>
  <si>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</si>
  <si>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</si>
  <si>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</si>
  <si>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</si>
  <si>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</si>
  <si>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</si>
  <si>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</si>
  <si>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</si>
  <si>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</si>
  <si>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中心幼儿园</t>
  </si>
  <si>
    <t>社区学校</t>
  </si>
  <si>
    <t>金汇实验</t>
  </si>
  <si>
    <t>龙柏一幼</t>
  </si>
  <si>
    <t>龙柏二幼</t>
  </si>
  <si>
    <t>备注</t>
  </si>
  <si>
    <t xml:space="preserve">
有车但机关局无编制的车辆按32000元编制预算
机关局有编制的车辆，每分校增加10000元，每个分园增加5000元编制预算</t>
  </si>
  <si>
    <r>
      <t>202</t>
    </r>
    <r>
      <rPr>
        <b/>
        <sz val="20"/>
        <color indexed="8"/>
        <rFont val="宋体"/>
        <family val="3"/>
        <charset val="134"/>
      </rPr>
      <t>2</t>
    </r>
    <r>
      <rPr>
        <b/>
        <sz val="20"/>
        <color indexed="8"/>
        <rFont val="宋体"/>
        <family val="3"/>
        <charset val="134"/>
      </rPr>
      <t>年基本支出预算表</t>
    </r>
    <phoneticPr fontId="14" type="noConversion"/>
  </si>
  <si>
    <t>　　　　1、残疾人就业保障金1.5%</t>
    <phoneticPr fontId="14" type="noConversion"/>
  </si>
  <si>
    <t>　　　　2、工伤保险费0.256%</t>
    <phoneticPr fontId="14" type="noConversion"/>
  </si>
  <si>
    <t>　　　　3、失业保险0.5%</t>
    <phoneticPr fontId="14" type="noConversion"/>
  </si>
  <si>
    <t xml:space="preserve">        1、医疗保险费10.5%</t>
    <phoneticPr fontId="14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</si>
  <si>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</si>
  <si>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</si>
  <si>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14" type="noConversion"/>
  </si>
  <si>
    <t>根据人事口径按实编制</t>
    <phoneticPr fontId="14" type="noConversion"/>
  </si>
  <si>
    <t>其他工资福利</t>
    <phoneticPr fontId="14" type="noConversion"/>
  </si>
  <si>
    <t>其他</t>
    <phoneticPr fontId="14" type="noConversion"/>
  </si>
  <si>
    <t>年初预算为0</t>
    <phoneticPr fontId="14" type="noConversion"/>
  </si>
  <si>
    <t xml:space="preserve">       10、培训费</t>
    <phoneticPr fontId="14" type="noConversion"/>
  </si>
  <si>
    <t>主款项</t>
    <phoneticPr fontId="14" type="noConversion"/>
  </si>
  <si>
    <t>生均定额5%</t>
    <phoneticPr fontId="14" type="noConversion"/>
  </si>
  <si>
    <t>填写2021年9月在编教职工人数</t>
    <phoneticPr fontId="14" type="noConversion"/>
  </si>
  <si>
    <t>填写2021年秋季学期学生人数，以招办人数为准</t>
    <phoneticPr fontId="14" type="noConversion"/>
  </si>
  <si>
    <t>2022年教育统筹经费第一次分配明细表</t>
    <phoneticPr fontId="1" type="noConversion"/>
  </si>
  <si>
    <t>序号</t>
    <phoneticPr fontId="2" type="noConversion"/>
  </si>
  <si>
    <t>项目</t>
    <phoneticPr fontId="2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</si>
  <si>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</si>
  <si>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</si>
  <si>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</si>
  <si>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</si>
  <si>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</si>
  <si>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</si>
  <si>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虹桥镇：</t>
    <phoneticPr fontId="2" type="noConversion"/>
  </si>
  <si>
    <t>一次分配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</si>
</sst>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66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4" borderId="0" xfId="0" applyFont="1" applyFill="1" applyAlignment="1" applyProtection="1">
      <protection locked="0"/>
    </xf>
    <xf numFmtId="0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NumberFormat="1" applyFont="1" applyFill="1" applyBorder="1" applyAlignment="1" applyProtection="1">
      <alignment horizontal="center"/>
      <protection locked="0"/>
    </xf>
    <xf numFmtId="49" fontId="17" fillId="4" borderId="1" xfId="0" applyNumberFormat="1" applyFont="1" applyFill="1" applyBorder="1" applyAlignment="1" applyProtection="1">
      <protection locked="0"/>
    </xf>
    <xf numFmtId="49" fontId="17" fillId="4" borderId="1" xfId="0" applyNumberFormat="1" applyFont="1" applyFill="1" applyBorder="1" applyAlignment="1" applyProtection="1">
      <alignment wrapText="1"/>
      <protection locked="0"/>
    </xf>
    <xf numFmtId="177" fontId="18" fillId="4" borderId="1" xfId="0" applyNumberFormat="1" applyFont="1" applyFill="1" applyBorder="1" applyAlignment="1" applyProtection="1"/>
    <xf numFmtId="49" fontId="18" fillId="4" borderId="1" xfId="0" applyNumberFormat="1" applyFont="1" applyFill="1" applyBorder="1" applyAlignment="1" applyProtection="1">
      <alignment wrapText="1"/>
      <protection locked="0"/>
    </xf>
    <xf numFmtId="177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49" fontId="18" fillId="4" borderId="1" xfId="0" applyNumberFormat="1" applyFont="1" applyFill="1" applyBorder="1" applyAlignment="1" applyProtection="1">
      <protection locked="0"/>
    </xf>
    <xf numFmtId="0" fontId="18" fillId="4" borderId="0" xfId="0" applyFont="1" applyFill="1" applyAlignment="1" applyProtection="1">
      <protection locked="0"/>
    </xf>
    <xf numFmtId="49" fontId="14" fillId="4" borderId="1" xfId="0" applyNumberFormat="1" applyFont="1" applyFill="1" applyBorder="1" applyAlignment="1" applyProtection="1">
      <protection locked="0"/>
    </xf>
    <xf numFmtId="49" fontId="14" fillId="4" borderId="1" xfId="0" applyNumberFormat="1" applyFont="1" applyFill="1" applyBorder="1" applyAlignment="1" applyProtection="1">
      <alignment wrapText="1"/>
      <protection locked="0"/>
    </xf>
    <xf numFmtId="177" fontId="14" fillId="4" borderId="1" xfId="0" applyNumberFormat="1" applyFont="1" applyFill="1" applyBorder="1" applyAlignment="1" applyProtection="1">
      <protection locked="0"/>
    </xf>
    <xf numFmtId="177" fontId="14" fillId="4" borderId="1" xfId="0" applyNumberFormat="1" applyFont="1" applyFill="1" applyBorder="1" applyAlignment="1" applyProtection="1"/>
    <xf numFmtId="178" fontId="18" fillId="4" borderId="1" xfId="0" applyNumberFormat="1" applyFont="1" applyFill="1" applyBorder="1" applyAlignment="1" applyProtection="1"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178" fontId="14" fillId="4" borderId="1" xfId="0" applyNumberFormat="1" applyFont="1" applyFill="1" applyBorder="1" applyAlignment="1" applyProtection="1">
      <protection locked="0"/>
    </xf>
    <xf numFmtId="49" fontId="17" fillId="4" borderId="4" xfId="0" applyNumberFormat="1" applyFont="1" applyFill="1" applyBorder="1" applyAlignment="1" applyProtection="1">
      <alignment vertical="center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177" fontId="14" fillId="4" borderId="4" xfId="0" applyNumberFormat="1" applyFont="1" applyFill="1" applyBorder="1" applyAlignment="1" applyProtection="1">
      <protection locked="0"/>
    </xf>
    <xf numFmtId="49" fontId="14" fillId="4" borderId="4" xfId="0" applyNumberFormat="1" applyFont="1" applyFill="1" applyBorder="1" applyAlignment="1" applyProtection="1">
      <alignment wrapText="1"/>
      <protection locked="0"/>
    </xf>
    <xf numFmtId="49" fontId="17" fillId="4" borderId="3" xfId="0" applyNumberFormat="1" applyFont="1" applyFill="1" applyBorder="1" applyAlignment="1" applyProtection="1">
      <alignment vertical="center"/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77" fontId="14" fillId="4" borderId="3" xfId="0" applyNumberFormat="1" applyFont="1" applyFill="1" applyBorder="1" applyAlignment="1" applyProtection="1">
      <protection locked="0"/>
    </xf>
    <xf numFmtId="49" fontId="14" fillId="4" borderId="3" xfId="0" applyNumberFormat="1" applyFont="1" applyFill="1" applyBorder="1" applyAlignment="1" applyProtection="1">
      <alignment wrapText="1"/>
      <protection locked="0"/>
    </xf>
    <xf numFmtId="49" fontId="17" fillId="4" borderId="1" xfId="0" applyNumberFormat="1" applyFont="1" applyFill="1" applyBorder="1" applyAlignment="1" applyProtection="1">
      <alignment horizontal="left"/>
      <protection locked="0"/>
    </xf>
    <xf numFmtId="176" fontId="14" fillId="4" borderId="1" xfId="0" applyNumberFormat="1" applyFont="1" applyFill="1" applyBorder="1" applyAlignment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wrapText="1"/>
      <protection locked="0"/>
    </xf>
    <xf numFmtId="0" fontId="14" fillId="3" borderId="0" xfId="0" applyFont="1" applyFill="1" applyAlignment="1" applyProtection="1">
      <protection locked="0"/>
    </xf>
    <xf numFmtId="0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176" fontId="22" fillId="0" borderId="5" xfId="0" applyNumberFormat="1" applyFont="1" applyBorder="1">
      <alignment vertical="center"/>
    </xf>
    <xf numFmtId="176" fontId="21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43" fontId="0" fillId="0" borderId="1" xfId="3" applyFont="1" applyBorder="1" applyAlignment="1">
      <alignment horizontal="center" vertical="center"/>
    </xf>
    <xf numFmtId="43" fontId="0" fillId="2" borderId="1" xfId="3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20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NumberFormat="1" applyFont="1" applyFill="1" applyBorder="1" applyAlignment="1" applyProtection="1">
      <alignment horizontal="center" vertical="center"/>
      <protection locked="0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9" sqref="C19"/>
    </sheetView>
  </sheetViews>
  <sheetFormatPr defaultColWidth="9" defaultRowHeight="13.5" x14ac:dyDescent="0.15"/>
  <cols>
    <col min="1" max="1" width="10.625" style="45" customWidth="1"/>
    <col min="2" max="2" width="30.625" style="50" customWidth="1"/>
    <col min="3" max="3" width="30.625" style="45" customWidth="1"/>
    <col min="4" max="4" width="20.5" style="45" bestFit="1" customWidth="1"/>
    <col min="5" max="5" width="18.625" style="45" hidden="1" customWidth="1"/>
    <col min="6" max="6" width="18.375" style="45" bestFit="1" customWidth="1"/>
    <col min="7" max="7" width="14.375" style="45" hidden="1" customWidth="1"/>
    <col min="8" max="8" width="14.25" style="45" hidden="1" customWidth="1"/>
    <col min="9" max="252" width="9" style="45"/>
    <col min="253" max="253" width="6.625" style="45" customWidth="1"/>
    <col min="254" max="255" width="21.625" style="45" customWidth="1"/>
    <col min="256" max="256" width="16.125" style="45" bestFit="1" customWidth="1"/>
    <col min="257" max="257" width="13.875" style="45" bestFit="1" customWidth="1"/>
    <col min="258" max="258" width="17.25" style="45" bestFit="1" customWidth="1"/>
    <col min="259" max="260" width="20.5" style="45" bestFit="1" customWidth="1"/>
    <col min="261" max="261" width="0" style="45" hidden="1" customWidth="1"/>
    <col min="262" max="262" width="18.375" style="45" bestFit="1" customWidth="1"/>
    <col min="263" max="264" width="0" style="45" hidden="1" customWidth="1"/>
    <col min="265" max="508" width="9" style="45"/>
    <col min="509" max="509" width="6.625" style="45" customWidth="1"/>
    <col min="510" max="511" width="21.625" style="45" customWidth="1"/>
    <col min="512" max="512" width="16.125" style="45" bestFit="1" customWidth="1"/>
    <col min="513" max="513" width="13.875" style="45" bestFit="1" customWidth="1"/>
    <col min="514" max="514" width="17.25" style="45" bestFit="1" customWidth="1"/>
    <col min="515" max="516" width="20.5" style="45" bestFit="1" customWidth="1"/>
    <col min="517" max="517" width="0" style="45" hidden="1" customWidth="1"/>
    <col min="518" max="518" width="18.375" style="45" bestFit="1" customWidth="1"/>
    <col min="519" max="520" width="0" style="45" hidden="1" customWidth="1"/>
    <col min="521" max="764" width="9" style="45"/>
    <col min="765" max="765" width="6.625" style="45" customWidth="1"/>
    <col min="766" max="767" width="21.625" style="45" customWidth="1"/>
    <col min="768" max="768" width="16.125" style="45" bestFit="1" customWidth="1"/>
    <col min="769" max="769" width="13.875" style="45" bestFit="1" customWidth="1"/>
    <col min="770" max="770" width="17.25" style="45" bestFit="1" customWidth="1"/>
    <col min="771" max="772" width="20.5" style="45" bestFit="1" customWidth="1"/>
    <col min="773" max="773" width="0" style="45" hidden="1" customWidth="1"/>
    <col min="774" max="774" width="18.375" style="45" bestFit="1" customWidth="1"/>
    <col min="775" max="776" width="0" style="45" hidden="1" customWidth="1"/>
    <col min="777" max="1020" width="9" style="45"/>
    <col min="1021" max="1021" width="6.625" style="45" customWidth="1"/>
    <col min="1022" max="1023" width="21.625" style="45" customWidth="1"/>
    <col min="1024" max="1024" width="16.125" style="45" bestFit="1" customWidth="1"/>
    <col min="1025" max="1025" width="13.875" style="45" bestFit="1" customWidth="1"/>
    <col min="1026" max="1026" width="17.25" style="45" bestFit="1" customWidth="1"/>
    <col min="1027" max="1028" width="20.5" style="45" bestFit="1" customWidth="1"/>
    <col min="1029" max="1029" width="0" style="45" hidden="1" customWidth="1"/>
    <col min="1030" max="1030" width="18.375" style="45" bestFit="1" customWidth="1"/>
    <col min="1031" max="1032" width="0" style="45" hidden="1" customWidth="1"/>
    <col min="1033" max="1276" width="9" style="45"/>
    <col min="1277" max="1277" width="6.625" style="45" customWidth="1"/>
    <col min="1278" max="1279" width="21.625" style="45" customWidth="1"/>
    <col min="1280" max="1280" width="16.125" style="45" bestFit="1" customWidth="1"/>
    <col min="1281" max="1281" width="13.875" style="45" bestFit="1" customWidth="1"/>
    <col min="1282" max="1282" width="17.25" style="45" bestFit="1" customWidth="1"/>
    <col min="1283" max="1284" width="20.5" style="45" bestFit="1" customWidth="1"/>
    <col min="1285" max="1285" width="0" style="45" hidden="1" customWidth="1"/>
    <col min="1286" max="1286" width="18.375" style="45" bestFit="1" customWidth="1"/>
    <col min="1287" max="1288" width="0" style="45" hidden="1" customWidth="1"/>
    <col min="1289" max="1532" width="9" style="45"/>
    <col min="1533" max="1533" width="6.625" style="45" customWidth="1"/>
    <col min="1534" max="1535" width="21.625" style="45" customWidth="1"/>
    <col min="1536" max="1536" width="16.125" style="45" bestFit="1" customWidth="1"/>
    <col min="1537" max="1537" width="13.875" style="45" bestFit="1" customWidth="1"/>
    <col min="1538" max="1538" width="17.25" style="45" bestFit="1" customWidth="1"/>
    <col min="1539" max="1540" width="20.5" style="45" bestFit="1" customWidth="1"/>
    <col min="1541" max="1541" width="0" style="45" hidden="1" customWidth="1"/>
    <col min="1542" max="1542" width="18.375" style="45" bestFit="1" customWidth="1"/>
    <col min="1543" max="1544" width="0" style="45" hidden="1" customWidth="1"/>
    <col min="1545" max="1788" width="9" style="45"/>
    <col min="1789" max="1789" width="6.625" style="45" customWidth="1"/>
    <col min="1790" max="1791" width="21.625" style="45" customWidth="1"/>
    <col min="1792" max="1792" width="16.125" style="45" bestFit="1" customWidth="1"/>
    <col min="1793" max="1793" width="13.875" style="45" bestFit="1" customWidth="1"/>
    <col min="1794" max="1794" width="17.25" style="45" bestFit="1" customWidth="1"/>
    <col min="1795" max="1796" width="20.5" style="45" bestFit="1" customWidth="1"/>
    <col min="1797" max="1797" width="0" style="45" hidden="1" customWidth="1"/>
    <col min="1798" max="1798" width="18.375" style="45" bestFit="1" customWidth="1"/>
    <col min="1799" max="1800" width="0" style="45" hidden="1" customWidth="1"/>
    <col min="1801" max="2044" width="9" style="45"/>
    <col min="2045" max="2045" width="6.625" style="45" customWidth="1"/>
    <col min="2046" max="2047" width="21.625" style="45" customWidth="1"/>
    <col min="2048" max="2048" width="16.125" style="45" bestFit="1" customWidth="1"/>
    <col min="2049" max="2049" width="13.875" style="45" bestFit="1" customWidth="1"/>
    <col min="2050" max="2050" width="17.25" style="45" bestFit="1" customWidth="1"/>
    <col min="2051" max="2052" width="20.5" style="45" bestFit="1" customWidth="1"/>
    <col min="2053" max="2053" width="0" style="45" hidden="1" customWidth="1"/>
    <col min="2054" max="2054" width="18.375" style="45" bestFit="1" customWidth="1"/>
    <col min="2055" max="2056" width="0" style="45" hidden="1" customWidth="1"/>
    <col min="2057" max="2300" width="9" style="45"/>
    <col min="2301" max="2301" width="6.625" style="45" customWidth="1"/>
    <col min="2302" max="2303" width="21.625" style="45" customWidth="1"/>
    <col min="2304" max="2304" width="16.125" style="45" bestFit="1" customWidth="1"/>
    <col min="2305" max="2305" width="13.875" style="45" bestFit="1" customWidth="1"/>
    <col min="2306" max="2306" width="17.25" style="45" bestFit="1" customWidth="1"/>
    <col min="2307" max="2308" width="20.5" style="45" bestFit="1" customWidth="1"/>
    <col min="2309" max="2309" width="0" style="45" hidden="1" customWidth="1"/>
    <col min="2310" max="2310" width="18.375" style="45" bestFit="1" customWidth="1"/>
    <col min="2311" max="2312" width="0" style="45" hidden="1" customWidth="1"/>
    <col min="2313" max="2556" width="9" style="45"/>
    <col min="2557" max="2557" width="6.625" style="45" customWidth="1"/>
    <col min="2558" max="2559" width="21.625" style="45" customWidth="1"/>
    <col min="2560" max="2560" width="16.125" style="45" bestFit="1" customWidth="1"/>
    <col min="2561" max="2561" width="13.875" style="45" bestFit="1" customWidth="1"/>
    <col min="2562" max="2562" width="17.25" style="45" bestFit="1" customWidth="1"/>
    <col min="2563" max="2564" width="20.5" style="45" bestFit="1" customWidth="1"/>
    <col min="2565" max="2565" width="0" style="45" hidden="1" customWidth="1"/>
    <col min="2566" max="2566" width="18.375" style="45" bestFit="1" customWidth="1"/>
    <col min="2567" max="2568" width="0" style="45" hidden="1" customWidth="1"/>
    <col min="2569" max="2812" width="9" style="45"/>
    <col min="2813" max="2813" width="6.625" style="45" customWidth="1"/>
    <col min="2814" max="2815" width="21.625" style="45" customWidth="1"/>
    <col min="2816" max="2816" width="16.125" style="45" bestFit="1" customWidth="1"/>
    <col min="2817" max="2817" width="13.875" style="45" bestFit="1" customWidth="1"/>
    <col min="2818" max="2818" width="17.25" style="45" bestFit="1" customWidth="1"/>
    <col min="2819" max="2820" width="20.5" style="45" bestFit="1" customWidth="1"/>
    <col min="2821" max="2821" width="0" style="45" hidden="1" customWidth="1"/>
    <col min="2822" max="2822" width="18.375" style="45" bestFit="1" customWidth="1"/>
    <col min="2823" max="2824" width="0" style="45" hidden="1" customWidth="1"/>
    <col min="2825" max="3068" width="9" style="45"/>
    <col min="3069" max="3069" width="6.625" style="45" customWidth="1"/>
    <col min="3070" max="3071" width="21.625" style="45" customWidth="1"/>
    <col min="3072" max="3072" width="16.125" style="45" bestFit="1" customWidth="1"/>
    <col min="3073" max="3073" width="13.875" style="45" bestFit="1" customWidth="1"/>
    <col min="3074" max="3074" width="17.25" style="45" bestFit="1" customWidth="1"/>
    <col min="3075" max="3076" width="20.5" style="45" bestFit="1" customWidth="1"/>
    <col min="3077" max="3077" width="0" style="45" hidden="1" customWidth="1"/>
    <col min="3078" max="3078" width="18.375" style="45" bestFit="1" customWidth="1"/>
    <col min="3079" max="3080" width="0" style="45" hidden="1" customWidth="1"/>
    <col min="3081" max="3324" width="9" style="45"/>
    <col min="3325" max="3325" width="6.625" style="45" customWidth="1"/>
    <col min="3326" max="3327" width="21.625" style="45" customWidth="1"/>
    <col min="3328" max="3328" width="16.125" style="45" bestFit="1" customWidth="1"/>
    <col min="3329" max="3329" width="13.875" style="45" bestFit="1" customWidth="1"/>
    <col min="3330" max="3330" width="17.25" style="45" bestFit="1" customWidth="1"/>
    <col min="3331" max="3332" width="20.5" style="45" bestFit="1" customWidth="1"/>
    <col min="3333" max="3333" width="0" style="45" hidden="1" customWidth="1"/>
    <col min="3334" max="3334" width="18.375" style="45" bestFit="1" customWidth="1"/>
    <col min="3335" max="3336" width="0" style="45" hidden="1" customWidth="1"/>
    <col min="3337" max="3580" width="9" style="45"/>
    <col min="3581" max="3581" width="6.625" style="45" customWidth="1"/>
    <col min="3582" max="3583" width="21.625" style="45" customWidth="1"/>
    <col min="3584" max="3584" width="16.125" style="45" bestFit="1" customWidth="1"/>
    <col min="3585" max="3585" width="13.875" style="45" bestFit="1" customWidth="1"/>
    <col min="3586" max="3586" width="17.25" style="45" bestFit="1" customWidth="1"/>
    <col min="3587" max="3588" width="20.5" style="45" bestFit="1" customWidth="1"/>
    <col min="3589" max="3589" width="0" style="45" hidden="1" customWidth="1"/>
    <col min="3590" max="3590" width="18.375" style="45" bestFit="1" customWidth="1"/>
    <col min="3591" max="3592" width="0" style="45" hidden="1" customWidth="1"/>
    <col min="3593" max="3836" width="9" style="45"/>
    <col min="3837" max="3837" width="6.625" style="45" customWidth="1"/>
    <col min="3838" max="3839" width="21.625" style="45" customWidth="1"/>
    <col min="3840" max="3840" width="16.125" style="45" bestFit="1" customWidth="1"/>
    <col min="3841" max="3841" width="13.875" style="45" bestFit="1" customWidth="1"/>
    <col min="3842" max="3842" width="17.25" style="45" bestFit="1" customWidth="1"/>
    <col min="3843" max="3844" width="20.5" style="45" bestFit="1" customWidth="1"/>
    <col min="3845" max="3845" width="0" style="45" hidden="1" customWidth="1"/>
    <col min="3846" max="3846" width="18.375" style="45" bestFit="1" customWidth="1"/>
    <col min="3847" max="3848" width="0" style="45" hidden="1" customWidth="1"/>
    <col min="3849" max="4092" width="9" style="45"/>
    <col min="4093" max="4093" width="6.625" style="45" customWidth="1"/>
    <col min="4094" max="4095" width="21.625" style="45" customWidth="1"/>
    <col min="4096" max="4096" width="16.125" style="45" bestFit="1" customWidth="1"/>
    <col min="4097" max="4097" width="13.875" style="45" bestFit="1" customWidth="1"/>
    <col min="4098" max="4098" width="17.25" style="45" bestFit="1" customWidth="1"/>
    <col min="4099" max="4100" width="20.5" style="45" bestFit="1" customWidth="1"/>
    <col min="4101" max="4101" width="0" style="45" hidden="1" customWidth="1"/>
    <col min="4102" max="4102" width="18.375" style="45" bestFit="1" customWidth="1"/>
    <col min="4103" max="4104" width="0" style="45" hidden="1" customWidth="1"/>
    <col min="4105" max="4348" width="9" style="45"/>
    <col min="4349" max="4349" width="6.625" style="45" customWidth="1"/>
    <col min="4350" max="4351" width="21.625" style="45" customWidth="1"/>
    <col min="4352" max="4352" width="16.125" style="45" bestFit="1" customWidth="1"/>
    <col min="4353" max="4353" width="13.875" style="45" bestFit="1" customWidth="1"/>
    <col min="4354" max="4354" width="17.25" style="45" bestFit="1" customWidth="1"/>
    <col min="4355" max="4356" width="20.5" style="45" bestFit="1" customWidth="1"/>
    <col min="4357" max="4357" width="0" style="45" hidden="1" customWidth="1"/>
    <col min="4358" max="4358" width="18.375" style="45" bestFit="1" customWidth="1"/>
    <col min="4359" max="4360" width="0" style="45" hidden="1" customWidth="1"/>
    <col min="4361" max="4604" width="9" style="45"/>
    <col min="4605" max="4605" width="6.625" style="45" customWidth="1"/>
    <col min="4606" max="4607" width="21.625" style="45" customWidth="1"/>
    <col min="4608" max="4608" width="16.125" style="45" bestFit="1" customWidth="1"/>
    <col min="4609" max="4609" width="13.875" style="45" bestFit="1" customWidth="1"/>
    <col min="4610" max="4610" width="17.25" style="45" bestFit="1" customWidth="1"/>
    <col min="4611" max="4612" width="20.5" style="45" bestFit="1" customWidth="1"/>
    <col min="4613" max="4613" width="0" style="45" hidden="1" customWidth="1"/>
    <col min="4614" max="4614" width="18.375" style="45" bestFit="1" customWidth="1"/>
    <col min="4615" max="4616" width="0" style="45" hidden="1" customWidth="1"/>
    <col min="4617" max="4860" width="9" style="45"/>
    <col min="4861" max="4861" width="6.625" style="45" customWidth="1"/>
    <col min="4862" max="4863" width="21.625" style="45" customWidth="1"/>
    <col min="4864" max="4864" width="16.125" style="45" bestFit="1" customWidth="1"/>
    <col min="4865" max="4865" width="13.875" style="45" bestFit="1" customWidth="1"/>
    <col min="4866" max="4866" width="17.25" style="45" bestFit="1" customWidth="1"/>
    <col min="4867" max="4868" width="20.5" style="45" bestFit="1" customWidth="1"/>
    <col min="4869" max="4869" width="0" style="45" hidden="1" customWidth="1"/>
    <col min="4870" max="4870" width="18.375" style="45" bestFit="1" customWidth="1"/>
    <col min="4871" max="4872" width="0" style="45" hidden="1" customWidth="1"/>
    <col min="4873" max="5116" width="9" style="45"/>
    <col min="5117" max="5117" width="6.625" style="45" customWidth="1"/>
    <col min="5118" max="5119" width="21.625" style="45" customWidth="1"/>
    <col min="5120" max="5120" width="16.125" style="45" bestFit="1" customWidth="1"/>
    <col min="5121" max="5121" width="13.875" style="45" bestFit="1" customWidth="1"/>
    <col min="5122" max="5122" width="17.25" style="45" bestFit="1" customWidth="1"/>
    <col min="5123" max="5124" width="20.5" style="45" bestFit="1" customWidth="1"/>
    <col min="5125" max="5125" width="0" style="45" hidden="1" customWidth="1"/>
    <col min="5126" max="5126" width="18.375" style="45" bestFit="1" customWidth="1"/>
    <col min="5127" max="5128" width="0" style="45" hidden="1" customWidth="1"/>
    <col min="5129" max="5372" width="9" style="45"/>
    <col min="5373" max="5373" width="6.625" style="45" customWidth="1"/>
    <col min="5374" max="5375" width="21.625" style="45" customWidth="1"/>
    <col min="5376" max="5376" width="16.125" style="45" bestFit="1" customWidth="1"/>
    <col min="5377" max="5377" width="13.875" style="45" bestFit="1" customWidth="1"/>
    <col min="5378" max="5378" width="17.25" style="45" bestFit="1" customWidth="1"/>
    <col min="5379" max="5380" width="20.5" style="45" bestFit="1" customWidth="1"/>
    <col min="5381" max="5381" width="0" style="45" hidden="1" customWidth="1"/>
    <col min="5382" max="5382" width="18.375" style="45" bestFit="1" customWidth="1"/>
    <col min="5383" max="5384" width="0" style="45" hidden="1" customWidth="1"/>
    <col min="5385" max="5628" width="9" style="45"/>
    <col min="5629" max="5629" width="6.625" style="45" customWidth="1"/>
    <col min="5630" max="5631" width="21.625" style="45" customWidth="1"/>
    <col min="5632" max="5632" width="16.125" style="45" bestFit="1" customWidth="1"/>
    <col min="5633" max="5633" width="13.875" style="45" bestFit="1" customWidth="1"/>
    <col min="5634" max="5634" width="17.25" style="45" bestFit="1" customWidth="1"/>
    <col min="5635" max="5636" width="20.5" style="45" bestFit="1" customWidth="1"/>
    <col min="5637" max="5637" width="0" style="45" hidden="1" customWidth="1"/>
    <col min="5638" max="5638" width="18.375" style="45" bestFit="1" customWidth="1"/>
    <col min="5639" max="5640" width="0" style="45" hidden="1" customWidth="1"/>
    <col min="5641" max="5884" width="9" style="45"/>
    <col min="5885" max="5885" width="6.625" style="45" customWidth="1"/>
    <col min="5886" max="5887" width="21.625" style="45" customWidth="1"/>
    <col min="5888" max="5888" width="16.125" style="45" bestFit="1" customWidth="1"/>
    <col min="5889" max="5889" width="13.875" style="45" bestFit="1" customWidth="1"/>
    <col min="5890" max="5890" width="17.25" style="45" bestFit="1" customWidth="1"/>
    <col min="5891" max="5892" width="20.5" style="45" bestFit="1" customWidth="1"/>
    <col min="5893" max="5893" width="0" style="45" hidden="1" customWidth="1"/>
    <col min="5894" max="5894" width="18.375" style="45" bestFit="1" customWidth="1"/>
    <col min="5895" max="5896" width="0" style="45" hidden="1" customWidth="1"/>
    <col min="5897" max="6140" width="9" style="45"/>
    <col min="6141" max="6141" width="6.625" style="45" customWidth="1"/>
    <col min="6142" max="6143" width="21.625" style="45" customWidth="1"/>
    <col min="6144" max="6144" width="16.125" style="45" bestFit="1" customWidth="1"/>
    <col min="6145" max="6145" width="13.875" style="45" bestFit="1" customWidth="1"/>
    <col min="6146" max="6146" width="17.25" style="45" bestFit="1" customWidth="1"/>
    <col min="6147" max="6148" width="20.5" style="45" bestFit="1" customWidth="1"/>
    <col min="6149" max="6149" width="0" style="45" hidden="1" customWidth="1"/>
    <col min="6150" max="6150" width="18.375" style="45" bestFit="1" customWidth="1"/>
    <col min="6151" max="6152" width="0" style="45" hidden="1" customWidth="1"/>
    <col min="6153" max="6396" width="9" style="45"/>
    <col min="6397" max="6397" width="6.625" style="45" customWidth="1"/>
    <col min="6398" max="6399" width="21.625" style="45" customWidth="1"/>
    <col min="6400" max="6400" width="16.125" style="45" bestFit="1" customWidth="1"/>
    <col min="6401" max="6401" width="13.875" style="45" bestFit="1" customWidth="1"/>
    <col min="6402" max="6402" width="17.25" style="45" bestFit="1" customWidth="1"/>
    <col min="6403" max="6404" width="20.5" style="45" bestFit="1" customWidth="1"/>
    <col min="6405" max="6405" width="0" style="45" hidden="1" customWidth="1"/>
    <col min="6406" max="6406" width="18.375" style="45" bestFit="1" customWidth="1"/>
    <col min="6407" max="6408" width="0" style="45" hidden="1" customWidth="1"/>
    <col min="6409" max="6652" width="9" style="45"/>
    <col min="6653" max="6653" width="6.625" style="45" customWidth="1"/>
    <col min="6654" max="6655" width="21.625" style="45" customWidth="1"/>
    <col min="6656" max="6656" width="16.125" style="45" bestFit="1" customWidth="1"/>
    <col min="6657" max="6657" width="13.875" style="45" bestFit="1" customWidth="1"/>
    <col min="6658" max="6658" width="17.25" style="45" bestFit="1" customWidth="1"/>
    <col min="6659" max="6660" width="20.5" style="45" bestFit="1" customWidth="1"/>
    <col min="6661" max="6661" width="0" style="45" hidden="1" customWidth="1"/>
    <col min="6662" max="6662" width="18.375" style="45" bestFit="1" customWidth="1"/>
    <col min="6663" max="6664" width="0" style="45" hidden="1" customWidth="1"/>
    <col min="6665" max="6908" width="9" style="45"/>
    <col min="6909" max="6909" width="6.625" style="45" customWidth="1"/>
    <col min="6910" max="6911" width="21.625" style="45" customWidth="1"/>
    <col min="6912" max="6912" width="16.125" style="45" bestFit="1" customWidth="1"/>
    <col min="6913" max="6913" width="13.875" style="45" bestFit="1" customWidth="1"/>
    <col min="6914" max="6914" width="17.25" style="45" bestFit="1" customWidth="1"/>
    <col min="6915" max="6916" width="20.5" style="45" bestFit="1" customWidth="1"/>
    <col min="6917" max="6917" width="0" style="45" hidden="1" customWidth="1"/>
    <col min="6918" max="6918" width="18.375" style="45" bestFit="1" customWidth="1"/>
    <col min="6919" max="6920" width="0" style="45" hidden="1" customWidth="1"/>
    <col min="6921" max="7164" width="9" style="45"/>
    <col min="7165" max="7165" width="6.625" style="45" customWidth="1"/>
    <col min="7166" max="7167" width="21.625" style="45" customWidth="1"/>
    <col min="7168" max="7168" width="16.125" style="45" bestFit="1" customWidth="1"/>
    <col min="7169" max="7169" width="13.875" style="45" bestFit="1" customWidth="1"/>
    <col min="7170" max="7170" width="17.25" style="45" bestFit="1" customWidth="1"/>
    <col min="7171" max="7172" width="20.5" style="45" bestFit="1" customWidth="1"/>
    <col min="7173" max="7173" width="0" style="45" hidden="1" customWidth="1"/>
    <col min="7174" max="7174" width="18.375" style="45" bestFit="1" customWidth="1"/>
    <col min="7175" max="7176" width="0" style="45" hidden="1" customWidth="1"/>
    <col min="7177" max="7420" width="9" style="45"/>
    <col min="7421" max="7421" width="6.625" style="45" customWidth="1"/>
    <col min="7422" max="7423" width="21.625" style="45" customWidth="1"/>
    <col min="7424" max="7424" width="16.125" style="45" bestFit="1" customWidth="1"/>
    <col min="7425" max="7425" width="13.875" style="45" bestFit="1" customWidth="1"/>
    <col min="7426" max="7426" width="17.25" style="45" bestFit="1" customWidth="1"/>
    <col min="7427" max="7428" width="20.5" style="45" bestFit="1" customWidth="1"/>
    <col min="7429" max="7429" width="0" style="45" hidden="1" customWidth="1"/>
    <col min="7430" max="7430" width="18.375" style="45" bestFit="1" customWidth="1"/>
    <col min="7431" max="7432" width="0" style="45" hidden="1" customWidth="1"/>
    <col min="7433" max="7676" width="9" style="45"/>
    <col min="7677" max="7677" width="6.625" style="45" customWidth="1"/>
    <col min="7678" max="7679" width="21.625" style="45" customWidth="1"/>
    <col min="7680" max="7680" width="16.125" style="45" bestFit="1" customWidth="1"/>
    <col min="7681" max="7681" width="13.875" style="45" bestFit="1" customWidth="1"/>
    <col min="7682" max="7682" width="17.25" style="45" bestFit="1" customWidth="1"/>
    <col min="7683" max="7684" width="20.5" style="45" bestFit="1" customWidth="1"/>
    <col min="7685" max="7685" width="0" style="45" hidden="1" customWidth="1"/>
    <col min="7686" max="7686" width="18.375" style="45" bestFit="1" customWidth="1"/>
    <col min="7687" max="7688" width="0" style="45" hidden="1" customWidth="1"/>
    <col min="7689" max="7932" width="9" style="45"/>
    <col min="7933" max="7933" width="6.625" style="45" customWidth="1"/>
    <col min="7934" max="7935" width="21.625" style="45" customWidth="1"/>
    <col min="7936" max="7936" width="16.125" style="45" bestFit="1" customWidth="1"/>
    <col min="7937" max="7937" width="13.875" style="45" bestFit="1" customWidth="1"/>
    <col min="7938" max="7938" width="17.25" style="45" bestFit="1" customWidth="1"/>
    <col min="7939" max="7940" width="20.5" style="45" bestFit="1" customWidth="1"/>
    <col min="7941" max="7941" width="0" style="45" hidden="1" customWidth="1"/>
    <col min="7942" max="7942" width="18.375" style="45" bestFit="1" customWidth="1"/>
    <col min="7943" max="7944" width="0" style="45" hidden="1" customWidth="1"/>
    <col min="7945" max="8188" width="9" style="45"/>
    <col min="8189" max="8189" width="6.625" style="45" customWidth="1"/>
    <col min="8190" max="8191" width="21.625" style="45" customWidth="1"/>
    <col min="8192" max="8192" width="16.125" style="45" bestFit="1" customWidth="1"/>
    <col min="8193" max="8193" width="13.875" style="45" bestFit="1" customWidth="1"/>
    <col min="8194" max="8194" width="17.25" style="45" bestFit="1" customWidth="1"/>
    <col min="8195" max="8196" width="20.5" style="45" bestFit="1" customWidth="1"/>
    <col min="8197" max="8197" width="0" style="45" hidden="1" customWidth="1"/>
    <col min="8198" max="8198" width="18.375" style="45" bestFit="1" customWidth="1"/>
    <col min="8199" max="8200" width="0" style="45" hidden="1" customWidth="1"/>
    <col min="8201" max="8444" width="9" style="45"/>
    <col min="8445" max="8445" width="6.625" style="45" customWidth="1"/>
    <col min="8446" max="8447" width="21.625" style="45" customWidth="1"/>
    <col min="8448" max="8448" width="16.125" style="45" bestFit="1" customWidth="1"/>
    <col min="8449" max="8449" width="13.875" style="45" bestFit="1" customWidth="1"/>
    <col min="8450" max="8450" width="17.25" style="45" bestFit="1" customWidth="1"/>
    <col min="8451" max="8452" width="20.5" style="45" bestFit="1" customWidth="1"/>
    <col min="8453" max="8453" width="0" style="45" hidden="1" customWidth="1"/>
    <col min="8454" max="8454" width="18.375" style="45" bestFit="1" customWidth="1"/>
    <col min="8455" max="8456" width="0" style="45" hidden="1" customWidth="1"/>
    <col min="8457" max="8700" width="9" style="45"/>
    <col min="8701" max="8701" width="6.625" style="45" customWidth="1"/>
    <col min="8702" max="8703" width="21.625" style="45" customWidth="1"/>
    <col min="8704" max="8704" width="16.125" style="45" bestFit="1" customWidth="1"/>
    <col min="8705" max="8705" width="13.875" style="45" bestFit="1" customWidth="1"/>
    <col min="8706" max="8706" width="17.25" style="45" bestFit="1" customWidth="1"/>
    <col min="8707" max="8708" width="20.5" style="45" bestFit="1" customWidth="1"/>
    <col min="8709" max="8709" width="0" style="45" hidden="1" customWidth="1"/>
    <col min="8710" max="8710" width="18.375" style="45" bestFit="1" customWidth="1"/>
    <col min="8711" max="8712" width="0" style="45" hidden="1" customWidth="1"/>
    <col min="8713" max="8956" width="9" style="45"/>
    <col min="8957" max="8957" width="6.625" style="45" customWidth="1"/>
    <col min="8958" max="8959" width="21.625" style="45" customWidth="1"/>
    <col min="8960" max="8960" width="16.125" style="45" bestFit="1" customWidth="1"/>
    <col min="8961" max="8961" width="13.875" style="45" bestFit="1" customWidth="1"/>
    <col min="8962" max="8962" width="17.25" style="45" bestFit="1" customWidth="1"/>
    <col min="8963" max="8964" width="20.5" style="45" bestFit="1" customWidth="1"/>
    <col min="8965" max="8965" width="0" style="45" hidden="1" customWidth="1"/>
    <col min="8966" max="8966" width="18.375" style="45" bestFit="1" customWidth="1"/>
    <col min="8967" max="8968" width="0" style="45" hidden="1" customWidth="1"/>
    <col min="8969" max="9212" width="9" style="45"/>
    <col min="9213" max="9213" width="6.625" style="45" customWidth="1"/>
    <col min="9214" max="9215" width="21.625" style="45" customWidth="1"/>
    <col min="9216" max="9216" width="16.125" style="45" bestFit="1" customWidth="1"/>
    <col min="9217" max="9217" width="13.875" style="45" bestFit="1" customWidth="1"/>
    <col min="9218" max="9218" width="17.25" style="45" bestFit="1" customWidth="1"/>
    <col min="9219" max="9220" width="20.5" style="45" bestFit="1" customWidth="1"/>
    <col min="9221" max="9221" width="0" style="45" hidden="1" customWidth="1"/>
    <col min="9222" max="9222" width="18.375" style="45" bestFit="1" customWidth="1"/>
    <col min="9223" max="9224" width="0" style="45" hidden="1" customWidth="1"/>
    <col min="9225" max="9468" width="9" style="45"/>
    <col min="9469" max="9469" width="6.625" style="45" customWidth="1"/>
    <col min="9470" max="9471" width="21.625" style="45" customWidth="1"/>
    <col min="9472" max="9472" width="16.125" style="45" bestFit="1" customWidth="1"/>
    <col min="9473" max="9473" width="13.875" style="45" bestFit="1" customWidth="1"/>
    <col min="9474" max="9474" width="17.25" style="45" bestFit="1" customWidth="1"/>
    <col min="9475" max="9476" width="20.5" style="45" bestFit="1" customWidth="1"/>
    <col min="9477" max="9477" width="0" style="45" hidden="1" customWidth="1"/>
    <col min="9478" max="9478" width="18.375" style="45" bestFit="1" customWidth="1"/>
    <col min="9479" max="9480" width="0" style="45" hidden="1" customWidth="1"/>
    <col min="9481" max="9724" width="9" style="45"/>
    <col min="9725" max="9725" width="6.625" style="45" customWidth="1"/>
    <col min="9726" max="9727" width="21.625" style="45" customWidth="1"/>
    <col min="9728" max="9728" width="16.125" style="45" bestFit="1" customWidth="1"/>
    <col min="9729" max="9729" width="13.875" style="45" bestFit="1" customWidth="1"/>
    <col min="9730" max="9730" width="17.25" style="45" bestFit="1" customWidth="1"/>
    <col min="9731" max="9732" width="20.5" style="45" bestFit="1" customWidth="1"/>
    <col min="9733" max="9733" width="0" style="45" hidden="1" customWidth="1"/>
    <col min="9734" max="9734" width="18.375" style="45" bestFit="1" customWidth="1"/>
    <col min="9735" max="9736" width="0" style="45" hidden="1" customWidth="1"/>
    <col min="9737" max="9980" width="9" style="45"/>
    <col min="9981" max="9981" width="6.625" style="45" customWidth="1"/>
    <col min="9982" max="9983" width="21.625" style="45" customWidth="1"/>
    <col min="9984" max="9984" width="16.125" style="45" bestFit="1" customWidth="1"/>
    <col min="9985" max="9985" width="13.875" style="45" bestFit="1" customWidth="1"/>
    <col min="9986" max="9986" width="17.25" style="45" bestFit="1" customWidth="1"/>
    <col min="9987" max="9988" width="20.5" style="45" bestFit="1" customWidth="1"/>
    <col min="9989" max="9989" width="0" style="45" hidden="1" customWidth="1"/>
    <col min="9990" max="9990" width="18.375" style="45" bestFit="1" customWidth="1"/>
    <col min="9991" max="9992" width="0" style="45" hidden="1" customWidth="1"/>
    <col min="9993" max="10236" width="9" style="45"/>
    <col min="10237" max="10237" width="6.625" style="45" customWidth="1"/>
    <col min="10238" max="10239" width="21.625" style="45" customWidth="1"/>
    <col min="10240" max="10240" width="16.125" style="45" bestFit="1" customWidth="1"/>
    <col min="10241" max="10241" width="13.875" style="45" bestFit="1" customWidth="1"/>
    <col min="10242" max="10242" width="17.25" style="45" bestFit="1" customWidth="1"/>
    <col min="10243" max="10244" width="20.5" style="45" bestFit="1" customWidth="1"/>
    <col min="10245" max="10245" width="0" style="45" hidden="1" customWidth="1"/>
    <col min="10246" max="10246" width="18.375" style="45" bestFit="1" customWidth="1"/>
    <col min="10247" max="10248" width="0" style="45" hidden="1" customWidth="1"/>
    <col min="10249" max="10492" width="9" style="45"/>
    <col min="10493" max="10493" width="6.625" style="45" customWidth="1"/>
    <col min="10494" max="10495" width="21.625" style="45" customWidth="1"/>
    <col min="10496" max="10496" width="16.125" style="45" bestFit="1" customWidth="1"/>
    <col min="10497" max="10497" width="13.875" style="45" bestFit="1" customWidth="1"/>
    <col min="10498" max="10498" width="17.25" style="45" bestFit="1" customWidth="1"/>
    <col min="10499" max="10500" width="20.5" style="45" bestFit="1" customWidth="1"/>
    <col min="10501" max="10501" width="0" style="45" hidden="1" customWidth="1"/>
    <col min="10502" max="10502" width="18.375" style="45" bestFit="1" customWidth="1"/>
    <col min="10503" max="10504" width="0" style="45" hidden="1" customWidth="1"/>
    <col min="10505" max="10748" width="9" style="45"/>
    <col min="10749" max="10749" width="6.625" style="45" customWidth="1"/>
    <col min="10750" max="10751" width="21.625" style="45" customWidth="1"/>
    <col min="10752" max="10752" width="16.125" style="45" bestFit="1" customWidth="1"/>
    <col min="10753" max="10753" width="13.875" style="45" bestFit="1" customWidth="1"/>
    <col min="10754" max="10754" width="17.25" style="45" bestFit="1" customWidth="1"/>
    <col min="10755" max="10756" width="20.5" style="45" bestFit="1" customWidth="1"/>
    <col min="10757" max="10757" width="0" style="45" hidden="1" customWidth="1"/>
    <col min="10758" max="10758" width="18.375" style="45" bestFit="1" customWidth="1"/>
    <col min="10759" max="10760" width="0" style="45" hidden="1" customWidth="1"/>
    <col min="10761" max="11004" width="9" style="45"/>
    <col min="11005" max="11005" width="6.625" style="45" customWidth="1"/>
    <col min="11006" max="11007" width="21.625" style="45" customWidth="1"/>
    <col min="11008" max="11008" width="16.125" style="45" bestFit="1" customWidth="1"/>
    <col min="11009" max="11009" width="13.875" style="45" bestFit="1" customWidth="1"/>
    <col min="11010" max="11010" width="17.25" style="45" bestFit="1" customWidth="1"/>
    <col min="11011" max="11012" width="20.5" style="45" bestFit="1" customWidth="1"/>
    <col min="11013" max="11013" width="0" style="45" hidden="1" customWidth="1"/>
    <col min="11014" max="11014" width="18.375" style="45" bestFit="1" customWidth="1"/>
    <col min="11015" max="11016" width="0" style="45" hidden="1" customWidth="1"/>
    <col min="11017" max="11260" width="9" style="45"/>
    <col min="11261" max="11261" width="6.625" style="45" customWidth="1"/>
    <col min="11262" max="11263" width="21.625" style="45" customWidth="1"/>
    <col min="11264" max="11264" width="16.125" style="45" bestFit="1" customWidth="1"/>
    <col min="11265" max="11265" width="13.875" style="45" bestFit="1" customWidth="1"/>
    <col min="11266" max="11266" width="17.25" style="45" bestFit="1" customWidth="1"/>
    <col min="11267" max="11268" width="20.5" style="45" bestFit="1" customWidth="1"/>
    <col min="11269" max="11269" width="0" style="45" hidden="1" customWidth="1"/>
    <col min="11270" max="11270" width="18.375" style="45" bestFit="1" customWidth="1"/>
    <col min="11271" max="11272" width="0" style="45" hidden="1" customWidth="1"/>
    <col min="11273" max="11516" width="9" style="45"/>
    <col min="11517" max="11517" width="6.625" style="45" customWidth="1"/>
    <col min="11518" max="11519" width="21.625" style="45" customWidth="1"/>
    <col min="11520" max="11520" width="16.125" style="45" bestFit="1" customWidth="1"/>
    <col min="11521" max="11521" width="13.875" style="45" bestFit="1" customWidth="1"/>
    <col min="11522" max="11522" width="17.25" style="45" bestFit="1" customWidth="1"/>
    <col min="11523" max="11524" width="20.5" style="45" bestFit="1" customWidth="1"/>
    <col min="11525" max="11525" width="0" style="45" hidden="1" customWidth="1"/>
    <col min="11526" max="11526" width="18.375" style="45" bestFit="1" customWidth="1"/>
    <col min="11527" max="11528" width="0" style="45" hidden="1" customWidth="1"/>
    <col min="11529" max="11772" width="9" style="45"/>
    <col min="11773" max="11773" width="6.625" style="45" customWidth="1"/>
    <col min="11774" max="11775" width="21.625" style="45" customWidth="1"/>
    <col min="11776" max="11776" width="16.125" style="45" bestFit="1" customWidth="1"/>
    <col min="11777" max="11777" width="13.875" style="45" bestFit="1" customWidth="1"/>
    <col min="11778" max="11778" width="17.25" style="45" bestFit="1" customWidth="1"/>
    <col min="11779" max="11780" width="20.5" style="45" bestFit="1" customWidth="1"/>
    <col min="11781" max="11781" width="0" style="45" hidden="1" customWidth="1"/>
    <col min="11782" max="11782" width="18.375" style="45" bestFit="1" customWidth="1"/>
    <col min="11783" max="11784" width="0" style="45" hidden="1" customWidth="1"/>
    <col min="11785" max="12028" width="9" style="45"/>
    <col min="12029" max="12029" width="6.625" style="45" customWidth="1"/>
    <col min="12030" max="12031" width="21.625" style="45" customWidth="1"/>
    <col min="12032" max="12032" width="16.125" style="45" bestFit="1" customWidth="1"/>
    <col min="12033" max="12033" width="13.875" style="45" bestFit="1" customWidth="1"/>
    <col min="12034" max="12034" width="17.25" style="45" bestFit="1" customWidth="1"/>
    <col min="12035" max="12036" width="20.5" style="45" bestFit="1" customWidth="1"/>
    <col min="12037" max="12037" width="0" style="45" hidden="1" customWidth="1"/>
    <col min="12038" max="12038" width="18.375" style="45" bestFit="1" customWidth="1"/>
    <col min="12039" max="12040" width="0" style="45" hidden="1" customWidth="1"/>
    <col min="12041" max="12284" width="9" style="45"/>
    <col min="12285" max="12285" width="6.625" style="45" customWidth="1"/>
    <col min="12286" max="12287" width="21.625" style="45" customWidth="1"/>
    <col min="12288" max="12288" width="16.125" style="45" bestFit="1" customWidth="1"/>
    <col min="12289" max="12289" width="13.875" style="45" bestFit="1" customWidth="1"/>
    <col min="12290" max="12290" width="17.25" style="45" bestFit="1" customWidth="1"/>
    <col min="12291" max="12292" width="20.5" style="45" bestFit="1" customWidth="1"/>
    <col min="12293" max="12293" width="0" style="45" hidden="1" customWidth="1"/>
    <col min="12294" max="12294" width="18.375" style="45" bestFit="1" customWidth="1"/>
    <col min="12295" max="12296" width="0" style="45" hidden="1" customWidth="1"/>
    <col min="12297" max="12540" width="9" style="45"/>
    <col min="12541" max="12541" width="6.625" style="45" customWidth="1"/>
    <col min="12542" max="12543" width="21.625" style="45" customWidth="1"/>
    <col min="12544" max="12544" width="16.125" style="45" bestFit="1" customWidth="1"/>
    <col min="12545" max="12545" width="13.875" style="45" bestFit="1" customWidth="1"/>
    <col min="12546" max="12546" width="17.25" style="45" bestFit="1" customWidth="1"/>
    <col min="12547" max="12548" width="20.5" style="45" bestFit="1" customWidth="1"/>
    <col min="12549" max="12549" width="0" style="45" hidden="1" customWidth="1"/>
    <col min="12550" max="12550" width="18.375" style="45" bestFit="1" customWidth="1"/>
    <col min="12551" max="12552" width="0" style="45" hidden="1" customWidth="1"/>
    <col min="12553" max="12796" width="9" style="45"/>
    <col min="12797" max="12797" width="6.625" style="45" customWidth="1"/>
    <col min="12798" max="12799" width="21.625" style="45" customWidth="1"/>
    <col min="12800" max="12800" width="16.125" style="45" bestFit="1" customWidth="1"/>
    <col min="12801" max="12801" width="13.875" style="45" bestFit="1" customWidth="1"/>
    <col min="12802" max="12802" width="17.25" style="45" bestFit="1" customWidth="1"/>
    <col min="12803" max="12804" width="20.5" style="45" bestFit="1" customWidth="1"/>
    <col min="12805" max="12805" width="0" style="45" hidden="1" customWidth="1"/>
    <col min="12806" max="12806" width="18.375" style="45" bestFit="1" customWidth="1"/>
    <col min="12807" max="12808" width="0" style="45" hidden="1" customWidth="1"/>
    <col min="12809" max="13052" width="9" style="45"/>
    <col min="13053" max="13053" width="6.625" style="45" customWidth="1"/>
    <col min="13054" max="13055" width="21.625" style="45" customWidth="1"/>
    <col min="13056" max="13056" width="16.125" style="45" bestFit="1" customWidth="1"/>
    <col min="13057" max="13057" width="13.875" style="45" bestFit="1" customWidth="1"/>
    <col min="13058" max="13058" width="17.25" style="45" bestFit="1" customWidth="1"/>
    <col min="13059" max="13060" width="20.5" style="45" bestFit="1" customWidth="1"/>
    <col min="13061" max="13061" width="0" style="45" hidden="1" customWidth="1"/>
    <col min="13062" max="13062" width="18.375" style="45" bestFit="1" customWidth="1"/>
    <col min="13063" max="13064" width="0" style="45" hidden="1" customWidth="1"/>
    <col min="13065" max="13308" width="9" style="45"/>
    <col min="13309" max="13309" width="6.625" style="45" customWidth="1"/>
    <col min="13310" max="13311" width="21.625" style="45" customWidth="1"/>
    <col min="13312" max="13312" width="16.125" style="45" bestFit="1" customWidth="1"/>
    <col min="13313" max="13313" width="13.875" style="45" bestFit="1" customWidth="1"/>
    <col min="13314" max="13314" width="17.25" style="45" bestFit="1" customWidth="1"/>
    <col min="13315" max="13316" width="20.5" style="45" bestFit="1" customWidth="1"/>
    <col min="13317" max="13317" width="0" style="45" hidden="1" customWidth="1"/>
    <col min="13318" max="13318" width="18.375" style="45" bestFit="1" customWidth="1"/>
    <col min="13319" max="13320" width="0" style="45" hidden="1" customWidth="1"/>
    <col min="13321" max="13564" width="9" style="45"/>
    <col min="13565" max="13565" width="6.625" style="45" customWidth="1"/>
    <col min="13566" max="13567" width="21.625" style="45" customWidth="1"/>
    <col min="13568" max="13568" width="16.125" style="45" bestFit="1" customWidth="1"/>
    <col min="13569" max="13569" width="13.875" style="45" bestFit="1" customWidth="1"/>
    <col min="13570" max="13570" width="17.25" style="45" bestFit="1" customWidth="1"/>
    <col min="13571" max="13572" width="20.5" style="45" bestFit="1" customWidth="1"/>
    <col min="13573" max="13573" width="0" style="45" hidden="1" customWidth="1"/>
    <col min="13574" max="13574" width="18.375" style="45" bestFit="1" customWidth="1"/>
    <col min="13575" max="13576" width="0" style="45" hidden="1" customWidth="1"/>
    <col min="13577" max="13820" width="9" style="45"/>
    <col min="13821" max="13821" width="6.625" style="45" customWidth="1"/>
    <col min="13822" max="13823" width="21.625" style="45" customWidth="1"/>
    <col min="13824" max="13824" width="16.125" style="45" bestFit="1" customWidth="1"/>
    <col min="13825" max="13825" width="13.875" style="45" bestFit="1" customWidth="1"/>
    <col min="13826" max="13826" width="17.25" style="45" bestFit="1" customWidth="1"/>
    <col min="13827" max="13828" width="20.5" style="45" bestFit="1" customWidth="1"/>
    <col min="13829" max="13829" width="0" style="45" hidden="1" customWidth="1"/>
    <col min="13830" max="13830" width="18.375" style="45" bestFit="1" customWidth="1"/>
    <col min="13831" max="13832" width="0" style="45" hidden="1" customWidth="1"/>
    <col min="13833" max="14076" width="9" style="45"/>
    <col min="14077" max="14077" width="6.625" style="45" customWidth="1"/>
    <col min="14078" max="14079" width="21.625" style="45" customWidth="1"/>
    <col min="14080" max="14080" width="16.125" style="45" bestFit="1" customWidth="1"/>
    <col min="14081" max="14081" width="13.875" style="45" bestFit="1" customWidth="1"/>
    <col min="14082" max="14082" width="17.25" style="45" bestFit="1" customWidth="1"/>
    <col min="14083" max="14084" width="20.5" style="45" bestFit="1" customWidth="1"/>
    <col min="14085" max="14085" width="0" style="45" hidden="1" customWidth="1"/>
    <col min="14086" max="14086" width="18.375" style="45" bestFit="1" customWidth="1"/>
    <col min="14087" max="14088" width="0" style="45" hidden="1" customWidth="1"/>
    <col min="14089" max="14332" width="9" style="45"/>
    <col min="14333" max="14333" width="6.625" style="45" customWidth="1"/>
    <col min="14334" max="14335" width="21.625" style="45" customWidth="1"/>
    <col min="14336" max="14336" width="16.125" style="45" bestFit="1" customWidth="1"/>
    <col min="14337" max="14337" width="13.875" style="45" bestFit="1" customWidth="1"/>
    <col min="14338" max="14338" width="17.25" style="45" bestFit="1" customWidth="1"/>
    <col min="14339" max="14340" width="20.5" style="45" bestFit="1" customWidth="1"/>
    <col min="14341" max="14341" width="0" style="45" hidden="1" customWidth="1"/>
    <col min="14342" max="14342" width="18.375" style="45" bestFit="1" customWidth="1"/>
    <col min="14343" max="14344" width="0" style="45" hidden="1" customWidth="1"/>
    <col min="14345" max="14588" width="9" style="45"/>
    <col min="14589" max="14589" width="6.625" style="45" customWidth="1"/>
    <col min="14590" max="14591" width="21.625" style="45" customWidth="1"/>
    <col min="14592" max="14592" width="16.125" style="45" bestFit="1" customWidth="1"/>
    <col min="14593" max="14593" width="13.875" style="45" bestFit="1" customWidth="1"/>
    <col min="14594" max="14594" width="17.25" style="45" bestFit="1" customWidth="1"/>
    <col min="14595" max="14596" width="20.5" style="45" bestFit="1" customWidth="1"/>
    <col min="14597" max="14597" width="0" style="45" hidden="1" customWidth="1"/>
    <col min="14598" max="14598" width="18.375" style="45" bestFit="1" customWidth="1"/>
    <col min="14599" max="14600" width="0" style="45" hidden="1" customWidth="1"/>
    <col min="14601" max="14844" width="9" style="45"/>
    <col min="14845" max="14845" width="6.625" style="45" customWidth="1"/>
    <col min="14846" max="14847" width="21.625" style="45" customWidth="1"/>
    <col min="14848" max="14848" width="16.125" style="45" bestFit="1" customWidth="1"/>
    <col min="14849" max="14849" width="13.875" style="45" bestFit="1" customWidth="1"/>
    <col min="14850" max="14850" width="17.25" style="45" bestFit="1" customWidth="1"/>
    <col min="14851" max="14852" width="20.5" style="45" bestFit="1" customWidth="1"/>
    <col min="14853" max="14853" width="0" style="45" hidden="1" customWidth="1"/>
    <col min="14854" max="14854" width="18.375" style="45" bestFit="1" customWidth="1"/>
    <col min="14855" max="14856" width="0" style="45" hidden="1" customWidth="1"/>
    <col min="14857" max="15100" width="9" style="45"/>
    <col min="15101" max="15101" width="6.625" style="45" customWidth="1"/>
    <col min="15102" max="15103" width="21.625" style="45" customWidth="1"/>
    <col min="15104" max="15104" width="16.125" style="45" bestFit="1" customWidth="1"/>
    <col min="15105" max="15105" width="13.875" style="45" bestFit="1" customWidth="1"/>
    <col min="15106" max="15106" width="17.25" style="45" bestFit="1" customWidth="1"/>
    <col min="15107" max="15108" width="20.5" style="45" bestFit="1" customWidth="1"/>
    <col min="15109" max="15109" width="0" style="45" hidden="1" customWidth="1"/>
    <col min="15110" max="15110" width="18.375" style="45" bestFit="1" customWidth="1"/>
    <col min="15111" max="15112" width="0" style="45" hidden="1" customWidth="1"/>
    <col min="15113" max="15356" width="9" style="45"/>
    <col min="15357" max="15357" width="6.625" style="45" customWidth="1"/>
    <col min="15358" max="15359" width="21.625" style="45" customWidth="1"/>
    <col min="15360" max="15360" width="16.125" style="45" bestFit="1" customWidth="1"/>
    <col min="15361" max="15361" width="13.875" style="45" bestFit="1" customWidth="1"/>
    <col min="15362" max="15362" width="17.25" style="45" bestFit="1" customWidth="1"/>
    <col min="15363" max="15364" width="20.5" style="45" bestFit="1" customWidth="1"/>
    <col min="15365" max="15365" width="0" style="45" hidden="1" customWidth="1"/>
    <col min="15366" max="15366" width="18.375" style="45" bestFit="1" customWidth="1"/>
    <col min="15367" max="15368" width="0" style="45" hidden="1" customWidth="1"/>
    <col min="15369" max="15612" width="9" style="45"/>
    <col min="15613" max="15613" width="6.625" style="45" customWidth="1"/>
    <col min="15614" max="15615" width="21.625" style="45" customWidth="1"/>
    <col min="15616" max="15616" width="16.125" style="45" bestFit="1" customWidth="1"/>
    <col min="15617" max="15617" width="13.875" style="45" bestFit="1" customWidth="1"/>
    <col min="15618" max="15618" width="17.25" style="45" bestFit="1" customWidth="1"/>
    <col min="15619" max="15620" width="20.5" style="45" bestFit="1" customWidth="1"/>
    <col min="15621" max="15621" width="0" style="45" hidden="1" customWidth="1"/>
    <col min="15622" max="15622" width="18.375" style="45" bestFit="1" customWidth="1"/>
    <col min="15623" max="15624" width="0" style="45" hidden="1" customWidth="1"/>
    <col min="15625" max="15868" width="9" style="45"/>
    <col min="15869" max="15869" width="6.625" style="45" customWidth="1"/>
    <col min="15870" max="15871" width="21.625" style="45" customWidth="1"/>
    <col min="15872" max="15872" width="16.125" style="45" bestFit="1" customWidth="1"/>
    <col min="15873" max="15873" width="13.875" style="45" bestFit="1" customWidth="1"/>
    <col min="15874" max="15874" width="17.25" style="45" bestFit="1" customWidth="1"/>
    <col min="15875" max="15876" width="20.5" style="45" bestFit="1" customWidth="1"/>
    <col min="15877" max="15877" width="0" style="45" hidden="1" customWidth="1"/>
    <col min="15878" max="15878" width="18.375" style="45" bestFit="1" customWidth="1"/>
    <col min="15879" max="15880" width="0" style="45" hidden="1" customWidth="1"/>
    <col min="15881" max="16124" width="9" style="45"/>
    <col min="16125" max="16125" width="6.625" style="45" customWidth="1"/>
    <col min="16126" max="16127" width="21.625" style="45" customWidth="1"/>
    <col min="16128" max="16128" width="16.125" style="45" bestFit="1" customWidth="1"/>
    <col min="16129" max="16129" width="13.875" style="45" bestFit="1" customWidth="1"/>
    <col min="16130" max="16130" width="17.25" style="45" bestFit="1" customWidth="1"/>
    <col min="16131" max="16132" width="20.5" style="45" bestFit="1" customWidth="1"/>
    <col min="16133" max="16133" width="0" style="45" hidden="1" customWidth="1"/>
    <col min="16134" max="16134" width="18.375" style="45" bestFit="1" customWidth="1"/>
    <col min="16135" max="16136" width="0" style="45" hidden="1" customWidth="1"/>
    <col min="16137" max="16384" width="9" style="45"/>
  </cols>
  <sheetData>
    <row r="1" spans="1:3" ht="20.25" x14ac:dyDescent="0.15">
      <c r="A1" s="58" t="s">
        <v>197</v>
      </c>
      <c r="B1" s="59"/>
      <c r="C1" s="59"/>
    </row>
    <row r="2" spans="1:3" ht="35.1" customHeight="1" x14ac:dyDescent="0.15">
      <c r="A2" s="60" t="s">
        <v>206</v>
      </c>
      <c r="B2" s="61"/>
    </row>
    <row r="3" spans="1:3" ht="30" customHeight="1" x14ac:dyDescent="0.15">
      <c r="A3" s="46" t="s">
        <v>198</v>
      </c>
      <c r="B3" s="46" t="s">
        <v>199</v>
      </c>
      <c r="C3" s="47" t="s">
        <v>207</v>
      </c>
    </row>
    <row r="4" spans="1:3" ht="30" customHeight="1" x14ac:dyDescent="0.15">
      <c r="A4" s="46">
        <v>1</v>
      </c>
      <c r="B4" s="46" t="s">
        <v>200</v>
      </c>
      <c r="C4" s="48">
        <f>虹桥!O4</f>
        <v>192502419.19999999</v>
      </c>
    </row>
    <row r="5" spans="1:3" ht="30" customHeight="1" x14ac:dyDescent="0.15">
      <c r="A5" s="46">
        <v>2</v>
      </c>
      <c r="B5" s="46" t="s">
        <v>201</v>
      </c>
      <c r="C5" s="48">
        <f>虹桥!O53</f>
        <v>30307770.52</v>
      </c>
    </row>
    <row r="6" spans="1:3" ht="30" customHeight="1" x14ac:dyDescent="0.15">
      <c r="A6" s="46">
        <v>3</v>
      </c>
      <c r="B6" s="46" t="s">
        <v>202</v>
      </c>
      <c r="C6" s="48">
        <f>虹桥!O32</f>
        <v>68010</v>
      </c>
    </row>
    <row r="7" spans="1:3" ht="30" customHeight="1" x14ac:dyDescent="0.15">
      <c r="A7" s="46">
        <v>4</v>
      </c>
      <c r="B7" s="46" t="s">
        <v>203</v>
      </c>
      <c r="C7" s="48">
        <f>社区教育!C4</f>
        <v>477957</v>
      </c>
    </row>
    <row r="8" spans="1:3" ht="30" customHeight="1" x14ac:dyDescent="0.15">
      <c r="A8" s="46">
        <v>5</v>
      </c>
      <c r="B8" s="46" t="s">
        <v>204</v>
      </c>
      <c r="C8" s="48">
        <f>志愿者联盟!C4</f>
        <v>40000</v>
      </c>
    </row>
    <row r="9" spans="1:3" ht="30" customHeight="1" x14ac:dyDescent="0.15">
      <c r="A9" s="46"/>
      <c r="B9" s="46" t="s">
        <v>205</v>
      </c>
      <c r="C9" s="49">
        <f>SUM(C4:C8)</f>
        <v>223396156.72</v>
      </c>
    </row>
    <row r="10" spans="1:3" ht="30" customHeight="1" x14ac:dyDescent="0.15"/>
    <row r="11" spans="1:3" ht="30" customHeight="1" x14ac:dyDescent="0.15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30" sqref="G30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62" t="s">
        <v>14</v>
      </c>
      <c r="B1" s="62"/>
      <c r="C1" s="62"/>
    </row>
    <row r="2" spans="1:3" ht="24.95" customHeight="1" x14ac:dyDescent="0.15">
      <c r="A2" s="52" t="s">
        <v>2</v>
      </c>
      <c r="B2" s="52" t="s">
        <v>15</v>
      </c>
      <c r="C2" s="52" t="s">
        <v>16</v>
      </c>
    </row>
    <row r="3" spans="1:3" ht="24.95" customHeight="1" x14ac:dyDescent="0.15">
      <c r="A3" s="2" t="s">
        <v>3</v>
      </c>
      <c r="B3" s="6">
        <v>159319</v>
      </c>
      <c r="C3" s="51">
        <f t="shared" ref="C3" si="0">B3*3</f>
        <v>477957</v>
      </c>
    </row>
    <row r="4" spans="1:3" ht="24.95" customHeight="1" x14ac:dyDescent="0.15">
      <c r="A4" s="53" t="s">
        <v>1</v>
      </c>
      <c r="B4" s="54">
        <f>SUM(B3:B3)</f>
        <v>159319</v>
      </c>
      <c r="C4" s="55">
        <f>SUM(C3:C3)</f>
        <v>477957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4" sqref="C4"/>
    </sheetView>
  </sheetViews>
  <sheetFormatPr defaultRowHeight="13.5" x14ac:dyDescent="0.1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 x14ac:dyDescent="0.25">
      <c r="A1" s="63" t="s">
        <v>17</v>
      </c>
      <c r="B1" s="63"/>
      <c r="C1" s="63"/>
    </row>
    <row r="2" spans="1:3" ht="24.95" customHeight="1" x14ac:dyDescent="0.15">
      <c r="A2" s="7" t="s">
        <v>4</v>
      </c>
      <c r="B2" s="7" t="s">
        <v>18</v>
      </c>
      <c r="C2" s="8" t="s">
        <v>19</v>
      </c>
    </row>
    <row r="3" spans="1:3" ht="24.95" customHeight="1" x14ac:dyDescent="0.15">
      <c r="A3" s="9">
        <v>1</v>
      </c>
      <c r="B3" s="9" t="s">
        <v>5</v>
      </c>
      <c r="C3" s="56">
        <v>40000</v>
      </c>
    </row>
    <row r="4" spans="1:3" ht="24.95" customHeight="1" x14ac:dyDescent="0.15">
      <c r="A4" s="3"/>
      <c r="B4" s="3" t="s">
        <v>6</v>
      </c>
      <c r="C4" s="57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111" sqref="A111:XFD111"/>
    </sheetView>
  </sheetViews>
  <sheetFormatPr defaultColWidth="15.625" defaultRowHeight="11.25" x14ac:dyDescent="0.15"/>
  <cols>
    <col min="1" max="1" width="4.625" style="41" customWidth="1"/>
    <col min="2" max="2" width="29.25" style="10" customWidth="1"/>
    <col min="3" max="3" width="13" style="10" customWidth="1"/>
    <col min="4" max="4" width="20" style="42" customWidth="1"/>
    <col min="5" max="256" width="15.625" style="10"/>
    <col min="257" max="257" width="4.625" style="10" customWidth="1"/>
    <col min="258" max="258" width="29.25" style="10" customWidth="1"/>
    <col min="259" max="259" width="13" style="10" customWidth="1"/>
    <col min="260" max="260" width="20" style="10" customWidth="1"/>
    <col min="261" max="512" width="15.625" style="10"/>
    <col min="513" max="513" width="4.625" style="10" customWidth="1"/>
    <col min="514" max="514" width="29.25" style="10" customWidth="1"/>
    <col min="515" max="515" width="13" style="10" customWidth="1"/>
    <col min="516" max="516" width="20" style="10" customWidth="1"/>
    <col min="517" max="768" width="15.625" style="10"/>
    <col min="769" max="769" width="4.625" style="10" customWidth="1"/>
    <col min="770" max="770" width="29.25" style="10" customWidth="1"/>
    <col min="771" max="771" width="13" style="10" customWidth="1"/>
    <col min="772" max="772" width="20" style="10" customWidth="1"/>
    <col min="773" max="1024" width="15.625" style="10"/>
    <col min="1025" max="1025" width="4.625" style="10" customWidth="1"/>
    <col min="1026" max="1026" width="29.25" style="10" customWidth="1"/>
    <col min="1027" max="1027" width="13" style="10" customWidth="1"/>
    <col min="1028" max="1028" width="20" style="10" customWidth="1"/>
    <col min="1029" max="1280" width="15.625" style="10"/>
    <col min="1281" max="1281" width="4.625" style="10" customWidth="1"/>
    <col min="1282" max="1282" width="29.25" style="10" customWidth="1"/>
    <col min="1283" max="1283" width="13" style="10" customWidth="1"/>
    <col min="1284" max="1284" width="20" style="10" customWidth="1"/>
    <col min="1285" max="1536" width="15.625" style="10"/>
    <col min="1537" max="1537" width="4.625" style="10" customWidth="1"/>
    <col min="1538" max="1538" width="29.25" style="10" customWidth="1"/>
    <col min="1539" max="1539" width="13" style="10" customWidth="1"/>
    <col min="1540" max="1540" width="20" style="10" customWidth="1"/>
    <col min="1541" max="1792" width="15.625" style="10"/>
    <col min="1793" max="1793" width="4.625" style="10" customWidth="1"/>
    <col min="1794" max="1794" width="29.25" style="10" customWidth="1"/>
    <col min="1795" max="1795" width="13" style="10" customWidth="1"/>
    <col min="1796" max="1796" width="20" style="10" customWidth="1"/>
    <col min="1797" max="2048" width="15.625" style="10"/>
    <col min="2049" max="2049" width="4.625" style="10" customWidth="1"/>
    <col min="2050" max="2050" width="29.25" style="10" customWidth="1"/>
    <col min="2051" max="2051" width="13" style="10" customWidth="1"/>
    <col min="2052" max="2052" width="20" style="10" customWidth="1"/>
    <col min="2053" max="2304" width="15.625" style="10"/>
    <col min="2305" max="2305" width="4.625" style="10" customWidth="1"/>
    <col min="2306" max="2306" width="29.25" style="10" customWidth="1"/>
    <col min="2307" max="2307" width="13" style="10" customWidth="1"/>
    <col min="2308" max="2308" width="20" style="10" customWidth="1"/>
    <col min="2309" max="2560" width="15.625" style="10"/>
    <col min="2561" max="2561" width="4.625" style="10" customWidth="1"/>
    <col min="2562" max="2562" width="29.25" style="10" customWidth="1"/>
    <col min="2563" max="2563" width="13" style="10" customWidth="1"/>
    <col min="2564" max="2564" width="20" style="10" customWidth="1"/>
    <col min="2565" max="2816" width="15.625" style="10"/>
    <col min="2817" max="2817" width="4.625" style="10" customWidth="1"/>
    <col min="2818" max="2818" width="29.25" style="10" customWidth="1"/>
    <col min="2819" max="2819" width="13" style="10" customWidth="1"/>
    <col min="2820" max="2820" width="20" style="10" customWidth="1"/>
    <col min="2821" max="3072" width="15.625" style="10"/>
    <col min="3073" max="3073" width="4.625" style="10" customWidth="1"/>
    <col min="3074" max="3074" width="29.25" style="10" customWidth="1"/>
    <col min="3075" max="3075" width="13" style="10" customWidth="1"/>
    <col min="3076" max="3076" width="20" style="10" customWidth="1"/>
    <col min="3077" max="3328" width="15.625" style="10"/>
    <col min="3329" max="3329" width="4.625" style="10" customWidth="1"/>
    <col min="3330" max="3330" width="29.25" style="10" customWidth="1"/>
    <col min="3331" max="3331" width="13" style="10" customWidth="1"/>
    <col min="3332" max="3332" width="20" style="10" customWidth="1"/>
    <col min="3333" max="3584" width="15.625" style="10"/>
    <col min="3585" max="3585" width="4.625" style="10" customWidth="1"/>
    <col min="3586" max="3586" width="29.25" style="10" customWidth="1"/>
    <col min="3587" max="3587" width="13" style="10" customWidth="1"/>
    <col min="3588" max="3588" width="20" style="10" customWidth="1"/>
    <col min="3589" max="3840" width="15.625" style="10"/>
    <col min="3841" max="3841" width="4.625" style="10" customWidth="1"/>
    <col min="3842" max="3842" width="29.25" style="10" customWidth="1"/>
    <col min="3843" max="3843" width="13" style="10" customWidth="1"/>
    <col min="3844" max="3844" width="20" style="10" customWidth="1"/>
    <col min="3845" max="4096" width="15.625" style="10"/>
    <col min="4097" max="4097" width="4.625" style="10" customWidth="1"/>
    <col min="4098" max="4098" width="29.25" style="10" customWidth="1"/>
    <col min="4099" max="4099" width="13" style="10" customWidth="1"/>
    <col min="4100" max="4100" width="20" style="10" customWidth="1"/>
    <col min="4101" max="4352" width="15.625" style="10"/>
    <col min="4353" max="4353" width="4.625" style="10" customWidth="1"/>
    <col min="4354" max="4354" width="29.25" style="10" customWidth="1"/>
    <col min="4355" max="4355" width="13" style="10" customWidth="1"/>
    <col min="4356" max="4356" width="20" style="10" customWidth="1"/>
    <col min="4357" max="4608" width="15.625" style="10"/>
    <col min="4609" max="4609" width="4.625" style="10" customWidth="1"/>
    <col min="4610" max="4610" width="29.25" style="10" customWidth="1"/>
    <col min="4611" max="4611" width="13" style="10" customWidth="1"/>
    <col min="4612" max="4612" width="20" style="10" customWidth="1"/>
    <col min="4613" max="4864" width="15.625" style="10"/>
    <col min="4865" max="4865" width="4.625" style="10" customWidth="1"/>
    <col min="4866" max="4866" width="29.25" style="10" customWidth="1"/>
    <col min="4867" max="4867" width="13" style="10" customWidth="1"/>
    <col min="4868" max="4868" width="20" style="10" customWidth="1"/>
    <col min="4869" max="5120" width="15.625" style="10"/>
    <col min="5121" max="5121" width="4.625" style="10" customWidth="1"/>
    <col min="5122" max="5122" width="29.25" style="10" customWidth="1"/>
    <col min="5123" max="5123" width="13" style="10" customWidth="1"/>
    <col min="5124" max="5124" width="20" style="10" customWidth="1"/>
    <col min="5125" max="5376" width="15.625" style="10"/>
    <col min="5377" max="5377" width="4.625" style="10" customWidth="1"/>
    <col min="5378" max="5378" width="29.25" style="10" customWidth="1"/>
    <col min="5379" max="5379" width="13" style="10" customWidth="1"/>
    <col min="5380" max="5380" width="20" style="10" customWidth="1"/>
    <col min="5381" max="5632" width="15.625" style="10"/>
    <col min="5633" max="5633" width="4.625" style="10" customWidth="1"/>
    <col min="5634" max="5634" width="29.25" style="10" customWidth="1"/>
    <col min="5635" max="5635" width="13" style="10" customWidth="1"/>
    <col min="5636" max="5636" width="20" style="10" customWidth="1"/>
    <col min="5637" max="5888" width="15.625" style="10"/>
    <col min="5889" max="5889" width="4.625" style="10" customWidth="1"/>
    <col min="5890" max="5890" width="29.25" style="10" customWidth="1"/>
    <col min="5891" max="5891" width="13" style="10" customWidth="1"/>
    <col min="5892" max="5892" width="20" style="10" customWidth="1"/>
    <col min="5893" max="6144" width="15.625" style="10"/>
    <col min="6145" max="6145" width="4.625" style="10" customWidth="1"/>
    <col min="6146" max="6146" width="29.25" style="10" customWidth="1"/>
    <col min="6147" max="6147" width="13" style="10" customWidth="1"/>
    <col min="6148" max="6148" width="20" style="10" customWidth="1"/>
    <col min="6149" max="6400" width="15.625" style="10"/>
    <col min="6401" max="6401" width="4.625" style="10" customWidth="1"/>
    <col min="6402" max="6402" width="29.25" style="10" customWidth="1"/>
    <col min="6403" max="6403" width="13" style="10" customWidth="1"/>
    <col min="6404" max="6404" width="20" style="10" customWidth="1"/>
    <col min="6405" max="6656" width="15.625" style="10"/>
    <col min="6657" max="6657" width="4.625" style="10" customWidth="1"/>
    <col min="6658" max="6658" width="29.25" style="10" customWidth="1"/>
    <col min="6659" max="6659" width="13" style="10" customWidth="1"/>
    <col min="6660" max="6660" width="20" style="10" customWidth="1"/>
    <col min="6661" max="6912" width="15.625" style="10"/>
    <col min="6913" max="6913" width="4.625" style="10" customWidth="1"/>
    <col min="6914" max="6914" width="29.25" style="10" customWidth="1"/>
    <col min="6915" max="6915" width="13" style="10" customWidth="1"/>
    <col min="6916" max="6916" width="20" style="10" customWidth="1"/>
    <col min="6917" max="7168" width="15.625" style="10"/>
    <col min="7169" max="7169" width="4.625" style="10" customWidth="1"/>
    <col min="7170" max="7170" width="29.25" style="10" customWidth="1"/>
    <col min="7171" max="7171" width="13" style="10" customWidth="1"/>
    <col min="7172" max="7172" width="20" style="10" customWidth="1"/>
    <col min="7173" max="7424" width="15.625" style="10"/>
    <col min="7425" max="7425" width="4.625" style="10" customWidth="1"/>
    <col min="7426" max="7426" width="29.25" style="10" customWidth="1"/>
    <col min="7427" max="7427" width="13" style="10" customWidth="1"/>
    <col min="7428" max="7428" width="20" style="10" customWidth="1"/>
    <col min="7429" max="7680" width="15.625" style="10"/>
    <col min="7681" max="7681" width="4.625" style="10" customWidth="1"/>
    <col min="7682" max="7682" width="29.25" style="10" customWidth="1"/>
    <col min="7683" max="7683" width="13" style="10" customWidth="1"/>
    <col min="7684" max="7684" width="20" style="10" customWidth="1"/>
    <col min="7685" max="7936" width="15.625" style="10"/>
    <col min="7937" max="7937" width="4.625" style="10" customWidth="1"/>
    <col min="7938" max="7938" width="29.25" style="10" customWidth="1"/>
    <col min="7939" max="7939" width="13" style="10" customWidth="1"/>
    <col min="7940" max="7940" width="20" style="10" customWidth="1"/>
    <col min="7941" max="8192" width="15.625" style="10"/>
    <col min="8193" max="8193" width="4.625" style="10" customWidth="1"/>
    <col min="8194" max="8194" width="29.25" style="10" customWidth="1"/>
    <col min="8195" max="8195" width="13" style="10" customWidth="1"/>
    <col min="8196" max="8196" width="20" style="10" customWidth="1"/>
    <col min="8197" max="8448" width="15.625" style="10"/>
    <col min="8449" max="8449" width="4.625" style="10" customWidth="1"/>
    <col min="8450" max="8450" width="29.25" style="10" customWidth="1"/>
    <col min="8451" max="8451" width="13" style="10" customWidth="1"/>
    <col min="8452" max="8452" width="20" style="10" customWidth="1"/>
    <col min="8453" max="8704" width="15.625" style="10"/>
    <col min="8705" max="8705" width="4.625" style="10" customWidth="1"/>
    <col min="8706" max="8706" width="29.25" style="10" customWidth="1"/>
    <col min="8707" max="8707" width="13" style="10" customWidth="1"/>
    <col min="8708" max="8708" width="20" style="10" customWidth="1"/>
    <col min="8709" max="8960" width="15.625" style="10"/>
    <col min="8961" max="8961" width="4.625" style="10" customWidth="1"/>
    <col min="8962" max="8962" width="29.25" style="10" customWidth="1"/>
    <col min="8963" max="8963" width="13" style="10" customWidth="1"/>
    <col min="8964" max="8964" width="20" style="10" customWidth="1"/>
    <col min="8965" max="9216" width="15.625" style="10"/>
    <col min="9217" max="9217" width="4.625" style="10" customWidth="1"/>
    <col min="9218" max="9218" width="29.25" style="10" customWidth="1"/>
    <col min="9219" max="9219" width="13" style="10" customWidth="1"/>
    <col min="9220" max="9220" width="20" style="10" customWidth="1"/>
    <col min="9221" max="9472" width="15.625" style="10"/>
    <col min="9473" max="9473" width="4.625" style="10" customWidth="1"/>
    <col min="9474" max="9474" width="29.25" style="10" customWidth="1"/>
    <col min="9475" max="9475" width="13" style="10" customWidth="1"/>
    <col min="9476" max="9476" width="20" style="10" customWidth="1"/>
    <col min="9477" max="9728" width="15.625" style="10"/>
    <col min="9729" max="9729" width="4.625" style="10" customWidth="1"/>
    <col min="9730" max="9730" width="29.25" style="10" customWidth="1"/>
    <col min="9731" max="9731" width="13" style="10" customWidth="1"/>
    <col min="9732" max="9732" width="20" style="10" customWidth="1"/>
    <col min="9733" max="9984" width="15.625" style="10"/>
    <col min="9985" max="9985" width="4.625" style="10" customWidth="1"/>
    <col min="9986" max="9986" width="29.25" style="10" customWidth="1"/>
    <col min="9987" max="9987" width="13" style="10" customWidth="1"/>
    <col min="9988" max="9988" width="20" style="10" customWidth="1"/>
    <col min="9989" max="10240" width="15.625" style="10"/>
    <col min="10241" max="10241" width="4.625" style="10" customWidth="1"/>
    <col min="10242" max="10242" width="29.25" style="10" customWidth="1"/>
    <col min="10243" max="10243" width="13" style="10" customWidth="1"/>
    <col min="10244" max="10244" width="20" style="10" customWidth="1"/>
    <col min="10245" max="10496" width="15.625" style="10"/>
    <col min="10497" max="10497" width="4.625" style="10" customWidth="1"/>
    <col min="10498" max="10498" width="29.25" style="10" customWidth="1"/>
    <col min="10499" max="10499" width="13" style="10" customWidth="1"/>
    <col min="10500" max="10500" width="20" style="10" customWidth="1"/>
    <col min="10501" max="10752" width="15.625" style="10"/>
    <col min="10753" max="10753" width="4.625" style="10" customWidth="1"/>
    <col min="10754" max="10754" width="29.25" style="10" customWidth="1"/>
    <col min="10755" max="10755" width="13" style="10" customWidth="1"/>
    <col min="10756" max="10756" width="20" style="10" customWidth="1"/>
    <col min="10757" max="11008" width="15.625" style="10"/>
    <col min="11009" max="11009" width="4.625" style="10" customWidth="1"/>
    <col min="11010" max="11010" width="29.25" style="10" customWidth="1"/>
    <col min="11011" max="11011" width="13" style="10" customWidth="1"/>
    <col min="11012" max="11012" width="20" style="10" customWidth="1"/>
    <col min="11013" max="11264" width="15.625" style="10"/>
    <col min="11265" max="11265" width="4.625" style="10" customWidth="1"/>
    <col min="11266" max="11266" width="29.25" style="10" customWidth="1"/>
    <col min="11267" max="11267" width="13" style="10" customWidth="1"/>
    <col min="11268" max="11268" width="20" style="10" customWidth="1"/>
    <col min="11269" max="11520" width="15.625" style="10"/>
    <col min="11521" max="11521" width="4.625" style="10" customWidth="1"/>
    <col min="11522" max="11522" width="29.25" style="10" customWidth="1"/>
    <col min="11523" max="11523" width="13" style="10" customWidth="1"/>
    <col min="11524" max="11524" width="20" style="10" customWidth="1"/>
    <col min="11525" max="11776" width="15.625" style="10"/>
    <col min="11777" max="11777" width="4.625" style="10" customWidth="1"/>
    <col min="11778" max="11778" width="29.25" style="10" customWidth="1"/>
    <col min="11779" max="11779" width="13" style="10" customWidth="1"/>
    <col min="11780" max="11780" width="20" style="10" customWidth="1"/>
    <col min="11781" max="12032" width="15.625" style="10"/>
    <col min="12033" max="12033" width="4.625" style="10" customWidth="1"/>
    <col min="12034" max="12034" width="29.25" style="10" customWidth="1"/>
    <col min="12035" max="12035" width="13" style="10" customWidth="1"/>
    <col min="12036" max="12036" width="20" style="10" customWidth="1"/>
    <col min="12037" max="12288" width="15.625" style="10"/>
    <col min="12289" max="12289" width="4.625" style="10" customWidth="1"/>
    <col min="12290" max="12290" width="29.25" style="10" customWidth="1"/>
    <col min="12291" max="12291" width="13" style="10" customWidth="1"/>
    <col min="12292" max="12292" width="20" style="10" customWidth="1"/>
    <col min="12293" max="12544" width="15.625" style="10"/>
    <col min="12545" max="12545" width="4.625" style="10" customWidth="1"/>
    <col min="12546" max="12546" width="29.25" style="10" customWidth="1"/>
    <col min="12547" max="12547" width="13" style="10" customWidth="1"/>
    <col min="12548" max="12548" width="20" style="10" customWidth="1"/>
    <col min="12549" max="12800" width="15.625" style="10"/>
    <col min="12801" max="12801" width="4.625" style="10" customWidth="1"/>
    <col min="12802" max="12802" width="29.25" style="10" customWidth="1"/>
    <col min="12803" max="12803" width="13" style="10" customWidth="1"/>
    <col min="12804" max="12804" width="20" style="10" customWidth="1"/>
    <col min="12805" max="13056" width="15.625" style="10"/>
    <col min="13057" max="13057" width="4.625" style="10" customWidth="1"/>
    <col min="13058" max="13058" width="29.25" style="10" customWidth="1"/>
    <col min="13059" max="13059" width="13" style="10" customWidth="1"/>
    <col min="13060" max="13060" width="20" style="10" customWidth="1"/>
    <col min="13061" max="13312" width="15.625" style="10"/>
    <col min="13313" max="13313" width="4.625" style="10" customWidth="1"/>
    <col min="13314" max="13314" width="29.25" style="10" customWidth="1"/>
    <col min="13315" max="13315" width="13" style="10" customWidth="1"/>
    <col min="13316" max="13316" width="20" style="10" customWidth="1"/>
    <col min="13317" max="13568" width="15.625" style="10"/>
    <col min="13569" max="13569" width="4.625" style="10" customWidth="1"/>
    <col min="13570" max="13570" width="29.25" style="10" customWidth="1"/>
    <col min="13571" max="13571" width="13" style="10" customWidth="1"/>
    <col min="13572" max="13572" width="20" style="10" customWidth="1"/>
    <col min="13573" max="13824" width="15.625" style="10"/>
    <col min="13825" max="13825" width="4.625" style="10" customWidth="1"/>
    <col min="13826" max="13826" width="29.25" style="10" customWidth="1"/>
    <col min="13827" max="13827" width="13" style="10" customWidth="1"/>
    <col min="13828" max="13828" width="20" style="10" customWidth="1"/>
    <col min="13829" max="14080" width="15.625" style="10"/>
    <col min="14081" max="14081" width="4.625" style="10" customWidth="1"/>
    <col min="14082" max="14082" width="29.25" style="10" customWidth="1"/>
    <col min="14083" max="14083" width="13" style="10" customWidth="1"/>
    <col min="14084" max="14084" width="20" style="10" customWidth="1"/>
    <col min="14085" max="14336" width="15.625" style="10"/>
    <col min="14337" max="14337" width="4.625" style="10" customWidth="1"/>
    <col min="14338" max="14338" width="29.25" style="10" customWidth="1"/>
    <col min="14339" max="14339" width="13" style="10" customWidth="1"/>
    <col min="14340" max="14340" width="20" style="10" customWidth="1"/>
    <col min="14341" max="14592" width="15.625" style="10"/>
    <col min="14593" max="14593" width="4.625" style="10" customWidth="1"/>
    <col min="14594" max="14594" width="29.25" style="10" customWidth="1"/>
    <col min="14595" max="14595" width="13" style="10" customWidth="1"/>
    <col min="14596" max="14596" width="20" style="10" customWidth="1"/>
    <col min="14597" max="14848" width="15.625" style="10"/>
    <col min="14849" max="14849" width="4.625" style="10" customWidth="1"/>
    <col min="14850" max="14850" width="29.25" style="10" customWidth="1"/>
    <col min="14851" max="14851" width="13" style="10" customWidth="1"/>
    <col min="14852" max="14852" width="20" style="10" customWidth="1"/>
    <col min="14853" max="15104" width="15.625" style="10"/>
    <col min="15105" max="15105" width="4.625" style="10" customWidth="1"/>
    <col min="15106" max="15106" width="29.25" style="10" customWidth="1"/>
    <col min="15107" max="15107" width="13" style="10" customWidth="1"/>
    <col min="15108" max="15108" width="20" style="10" customWidth="1"/>
    <col min="15109" max="15360" width="15.625" style="10"/>
    <col min="15361" max="15361" width="4.625" style="10" customWidth="1"/>
    <col min="15362" max="15362" width="29.25" style="10" customWidth="1"/>
    <col min="15363" max="15363" width="13" style="10" customWidth="1"/>
    <col min="15364" max="15364" width="20" style="10" customWidth="1"/>
    <col min="15365" max="15616" width="15.625" style="10"/>
    <col min="15617" max="15617" width="4.625" style="10" customWidth="1"/>
    <col min="15618" max="15618" width="29.25" style="10" customWidth="1"/>
    <col min="15619" max="15619" width="13" style="10" customWidth="1"/>
    <col min="15620" max="15620" width="20" style="10" customWidth="1"/>
    <col min="15621" max="15872" width="15.625" style="10"/>
    <col min="15873" max="15873" width="4.625" style="10" customWidth="1"/>
    <col min="15874" max="15874" width="29.25" style="10" customWidth="1"/>
    <col min="15875" max="15875" width="13" style="10" customWidth="1"/>
    <col min="15876" max="15876" width="20" style="10" customWidth="1"/>
    <col min="15877" max="16128" width="15.625" style="10"/>
    <col min="16129" max="16129" width="4.625" style="10" customWidth="1"/>
    <col min="16130" max="16130" width="29.25" style="10" customWidth="1"/>
    <col min="16131" max="16131" width="13" style="10" customWidth="1"/>
    <col min="16132" max="16132" width="20" style="10" customWidth="1"/>
    <col min="16133" max="16384" width="15.625" style="10"/>
  </cols>
  <sheetData>
    <row r="1" spans="1:16" ht="25.5" x14ac:dyDescent="0.15">
      <c r="A1" s="64" t="s">
        <v>180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0" customHeight="1" x14ac:dyDescent="0.15">
      <c r="A2" s="11" t="s">
        <v>0</v>
      </c>
      <c r="B2" s="11" t="s">
        <v>20</v>
      </c>
      <c r="C2" s="11" t="s">
        <v>21</v>
      </c>
      <c r="D2" s="12" t="s">
        <v>22</v>
      </c>
      <c r="E2" s="44" t="s">
        <v>8</v>
      </c>
      <c r="F2" s="44" t="s">
        <v>9</v>
      </c>
      <c r="G2" s="44" t="s">
        <v>175</v>
      </c>
      <c r="H2" s="44" t="s">
        <v>10</v>
      </c>
      <c r="I2" s="44" t="s">
        <v>11</v>
      </c>
      <c r="J2" s="12" t="s">
        <v>173</v>
      </c>
      <c r="K2" s="12" t="s">
        <v>12</v>
      </c>
      <c r="L2" s="12" t="s">
        <v>176</v>
      </c>
      <c r="M2" s="12" t="s">
        <v>177</v>
      </c>
      <c r="N2" s="44" t="s">
        <v>174</v>
      </c>
      <c r="O2" s="12" t="s">
        <v>7</v>
      </c>
      <c r="P2" s="13" t="s">
        <v>178</v>
      </c>
    </row>
    <row r="3" spans="1:16" x14ac:dyDescent="0.15">
      <c r="A3" s="14" t="s">
        <v>23</v>
      </c>
      <c r="B3" s="15" t="s">
        <v>24</v>
      </c>
      <c r="C3" s="15"/>
      <c r="D3" s="16" t="s">
        <v>25</v>
      </c>
      <c r="E3" s="17">
        <f>E4+E32+E53</f>
        <v>30088864.990000002</v>
      </c>
      <c r="F3" s="17">
        <f t="shared" ref="F3:N3" si="0">F4+F32+F53</f>
        <v>24431562.16</v>
      </c>
      <c r="G3" s="17">
        <f t="shared" si="0"/>
        <v>44009189.890000001</v>
      </c>
      <c r="H3" s="17">
        <f t="shared" si="0"/>
        <v>32905149.41</v>
      </c>
      <c r="I3" s="17">
        <f t="shared" si="0"/>
        <v>26354091.149999999</v>
      </c>
      <c r="J3" s="17">
        <f t="shared" si="0"/>
        <v>18908017.789999999</v>
      </c>
      <c r="K3" s="17">
        <f t="shared" si="0"/>
        <v>17192915.739999998</v>
      </c>
      <c r="L3" s="17">
        <f t="shared" si="0"/>
        <v>12639563.91</v>
      </c>
      <c r="M3" s="17">
        <f t="shared" si="0"/>
        <v>15847905.399999999</v>
      </c>
      <c r="N3" s="17">
        <f t="shared" si="0"/>
        <v>500939.28</v>
      </c>
      <c r="O3" s="17">
        <f t="shared" ref="O3:O66" si="1">SUM(E3:N3)</f>
        <v>222878199.72</v>
      </c>
      <c r="P3" s="18"/>
    </row>
    <row r="4" spans="1:16" x14ac:dyDescent="0.15">
      <c r="A4" s="14" t="s">
        <v>26</v>
      </c>
      <c r="B4" s="15" t="s">
        <v>13</v>
      </c>
      <c r="C4" s="15"/>
      <c r="D4" s="16" t="s">
        <v>25</v>
      </c>
      <c r="E4" s="17">
        <f>E5+E8+E13+E17+E20+E22+E25+E27+E29+E30+E31</f>
        <v>26525958.850000001</v>
      </c>
      <c r="F4" s="17">
        <f t="shared" ref="F4:N4" si="2">F5+F8+F13+F17+F20+F22+F25+F27+F29+F30+F31</f>
        <v>21388862.949999999</v>
      </c>
      <c r="G4" s="17">
        <f t="shared" si="2"/>
        <v>38404372.480000004</v>
      </c>
      <c r="H4" s="17">
        <f t="shared" si="2"/>
        <v>27657872.719999999</v>
      </c>
      <c r="I4" s="17">
        <f t="shared" si="2"/>
        <v>22093168.43</v>
      </c>
      <c r="J4" s="17">
        <f t="shared" si="2"/>
        <v>16265329.279999997</v>
      </c>
      <c r="K4" s="17">
        <f t="shared" si="2"/>
        <v>15029119.85</v>
      </c>
      <c r="L4" s="17">
        <f t="shared" si="2"/>
        <v>10902620.35</v>
      </c>
      <c r="M4" s="17">
        <f t="shared" si="2"/>
        <v>13876031.439999998</v>
      </c>
      <c r="N4" s="17">
        <f t="shared" si="2"/>
        <v>359082.85000000003</v>
      </c>
      <c r="O4" s="17">
        <f t="shared" si="1"/>
        <v>192502419.19999999</v>
      </c>
      <c r="P4" s="18"/>
    </row>
    <row r="5" spans="1:16" x14ac:dyDescent="0.15">
      <c r="A5" s="14" t="s">
        <v>27</v>
      </c>
      <c r="B5" s="15" t="s">
        <v>28</v>
      </c>
      <c r="C5" s="15"/>
      <c r="D5" s="16" t="s">
        <v>25</v>
      </c>
      <c r="E5" s="17">
        <f>E6+E7</f>
        <v>3645360</v>
      </c>
      <c r="F5" s="17">
        <f t="shared" ref="F5:N5" si="3">F6+F7</f>
        <v>3021500</v>
      </c>
      <c r="G5" s="17">
        <f t="shared" si="3"/>
        <v>5748250</v>
      </c>
      <c r="H5" s="17">
        <f t="shared" si="3"/>
        <v>3718000</v>
      </c>
      <c r="I5" s="17">
        <f t="shared" si="3"/>
        <v>3020000</v>
      </c>
      <c r="J5" s="17">
        <f t="shared" si="3"/>
        <v>2040000</v>
      </c>
      <c r="K5" s="17">
        <f t="shared" si="3"/>
        <v>2070000</v>
      </c>
      <c r="L5" s="17">
        <f t="shared" si="3"/>
        <v>1444228</v>
      </c>
      <c r="M5" s="17">
        <f t="shared" si="3"/>
        <v>1865270</v>
      </c>
      <c r="N5" s="17">
        <f t="shared" si="3"/>
        <v>61000</v>
      </c>
      <c r="O5" s="17">
        <f t="shared" si="1"/>
        <v>26633608</v>
      </c>
      <c r="P5" s="18"/>
    </row>
    <row r="6" spans="1:16" x14ac:dyDescent="0.15">
      <c r="A6" s="14" t="s">
        <v>29</v>
      </c>
      <c r="B6" s="15" t="s">
        <v>30</v>
      </c>
      <c r="C6" s="15" t="s">
        <v>31</v>
      </c>
      <c r="D6" s="16" t="s">
        <v>32</v>
      </c>
      <c r="E6" s="19">
        <v>2043240</v>
      </c>
      <c r="F6" s="19">
        <v>1752000</v>
      </c>
      <c r="G6" s="19">
        <v>3033300</v>
      </c>
      <c r="H6" s="19">
        <v>2096000</v>
      </c>
      <c r="I6" s="19">
        <v>1720000</v>
      </c>
      <c r="J6" s="19">
        <v>1320000</v>
      </c>
      <c r="K6" s="19">
        <v>1280000</v>
      </c>
      <c r="L6" s="19">
        <v>888920</v>
      </c>
      <c r="M6" s="19">
        <v>1117680</v>
      </c>
      <c r="N6" s="19">
        <v>31000</v>
      </c>
      <c r="O6" s="17">
        <f t="shared" si="1"/>
        <v>15282140</v>
      </c>
      <c r="P6" s="20"/>
    </row>
    <row r="7" spans="1:16" x14ac:dyDescent="0.15">
      <c r="A7" s="14" t="s">
        <v>33</v>
      </c>
      <c r="B7" s="15" t="s">
        <v>34</v>
      </c>
      <c r="C7" s="15" t="s">
        <v>31</v>
      </c>
      <c r="D7" s="16" t="s">
        <v>32</v>
      </c>
      <c r="E7" s="19">
        <v>1602120</v>
      </c>
      <c r="F7" s="19">
        <v>1269500</v>
      </c>
      <c r="G7" s="19">
        <v>2714950</v>
      </c>
      <c r="H7" s="19">
        <v>1622000</v>
      </c>
      <c r="I7" s="19">
        <v>1300000</v>
      </c>
      <c r="J7" s="19">
        <v>720000</v>
      </c>
      <c r="K7" s="19">
        <v>790000</v>
      </c>
      <c r="L7" s="19">
        <v>555308</v>
      </c>
      <c r="M7" s="19">
        <v>747590</v>
      </c>
      <c r="N7" s="19">
        <v>30000</v>
      </c>
      <c r="O7" s="17">
        <f t="shared" si="1"/>
        <v>11351468</v>
      </c>
      <c r="P7" s="18"/>
    </row>
    <row r="8" spans="1:16" x14ac:dyDescent="0.15">
      <c r="A8" s="14" t="s">
        <v>35</v>
      </c>
      <c r="B8" s="15" t="s">
        <v>36</v>
      </c>
      <c r="C8" s="15"/>
      <c r="D8" s="16" t="s">
        <v>25</v>
      </c>
      <c r="E8" s="17">
        <f>E9+E10</f>
        <v>433464</v>
      </c>
      <c r="F8" s="17">
        <f t="shared" ref="F8:N8" si="4">F9+F10</f>
        <v>341796</v>
      </c>
      <c r="G8" s="17">
        <f t="shared" si="4"/>
        <v>625270</v>
      </c>
      <c r="H8" s="17">
        <f t="shared" si="4"/>
        <v>471624</v>
      </c>
      <c r="I8" s="17">
        <f t="shared" si="4"/>
        <v>374788</v>
      </c>
      <c r="J8" s="17">
        <f t="shared" si="4"/>
        <v>297560</v>
      </c>
      <c r="K8" s="17">
        <f t="shared" si="4"/>
        <v>265448</v>
      </c>
      <c r="L8" s="17">
        <f t="shared" si="4"/>
        <v>205896</v>
      </c>
      <c r="M8" s="17">
        <f t="shared" si="4"/>
        <v>254772</v>
      </c>
      <c r="N8" s="17">
        <f t="shared" si="4"/>
        <v>5472</v>
      </c>
      <c r="O8" s="17">
        <f t="shared" si="1"/>
        <v>3276090</v>
      </c>
      <c r="P8" s="18"/>
    </row>
    <row r="9" spans="1:16" x14ac:dyDescent="0.15">
      <c r="A9" s="14" t="s">
        <v>37</v>
      </c>
      <c r="B9" s="15" t="s">
        <v>38</v>
      </c>
      <c r="C9" s="15" t="s">
        <v>31</v>
      </c>
      <c r="D9" s="16" t="s">
        <v>32</v>
      </c>
      <c r="E9" s="19">
        <v>5304</v>
      </c>
      <c r="F9" s="19">
        <v>4620</v>
      </c>
      <c r="G9" s="19">
        <v>9790</v>
      </c>
      <c r="H9" s="19">
        <v>6000</v>
      </c>
      <c r="I9" s="19">
        <v>5500</v>
      </c>
      <c r="J9" s="19">
        <v>3200</v>
      </c>
      <c r="K9" s="19">
        <v>3200</v>
      </c>
      <c r="L9" s="19">
        <v>2520</v>
      </c>
      <c r="M9" s="19">
        <v>3228</v>
      </c>
      <c r="N9" s="19">
        <v>120</v>
      </c>
      <c r="O9" s="17">
        <f t="shared" si="1"/>
        <v>43482</v>
      </c>
      <c r="P9" s="18"/>
    </row>
    <row r="10" spans="1:16" x14ac:dyDescent="0.15">
      <c r="A10" s="14" t="s">
        <v>39</v>
      </c>
      <c r="B10" s="15" t="s">
        <v>40</v>
      </c>
      <c r="C10" s="15"/>
      <c r="D10" s="16" t="s">
        <v>25</v>
      </c>
      <c r="E10" s="17">
        <f>E11+E12</f>
        <v>428160</v>
      </c>
      <c r="F10" s="17">
        <f t="shared" ref="F10:N10" si="5">F11+F12</f>
        <v>337176</v>
      </c>
      <c r="G10" s="17">
        <f t="shared" si="5"/>
        <v>615480</v>
      </c>
      <c r="H10" s="17">
        <f t="shared" si="5"/>
        <v>465624</v>
      </c>
      <c r="I10" s="17">
        <f t="shared" si="5"/>
        <v>369288</v>
      </c>
      <c r="J10" s="17">
        <f t="shared" si="5"/>
        <v>294360</v>
      </c>
      <c r="K10" s="17">
        <f t="shared" si="5"/>
        <v>262248</v>
      </c>
      <c r="L10" s="17">
        <f t="shared" si="5"/>
        <v>203376</v>
      </c>
      <c r="M10" s="17">
        <f t="shared" si="5"/>
        <v>251544</v>
      </c>
      <c r="N10" s="17">
        <f t="shared" si="5"/>
        <v>5352</v>
      </c>
      <c r="O10" s="17">
        <f t="shared" si="1"/>
        <v>3232608</v>
      </c>
      <c r="P10" s="18"/>
    </row>
    <row r="11" spans="1:16" s="22" customFormat="1" x14ac:dyDescent="0.15">
      <c r="A11" s="14" t="s">
        <v>41</v>
      </c>
      <c r="B11" s="21" t="s">
        <v>42</v>
      </c>
      <c r="C11" s="21" t="s">
        <v>31</v>
      </c>
      <c r="D11" s="18" t="s">
        <v>25</v>
      </c>
      <c r="E11" s="17">
        <f>72*E97</f>
        <v>5760</v>
      </c>
      <c r="F11" s="17">
        <f t="shared" ref="F11:N11" si="6">72*F97</f>
        <v>4536</v>
      </c>
      <c r="G11" s="17">
        <f t="shared" si="6"/>
        <v>8280</v>
      </c>
      <c r="H11" s="17">
        <f t="shared" si="6"/>
        <v>6264</v>
      </c>
      <c r="I11" s="17">
        <f t="shared" si="6"/>
        <v>4968</v>
      </c>
      <c r="J11" s="17">
        <f t="shared" si="6"/>
        <v>3960</v>
      </c>
      <c r="K11" s="17">
        <f t="shared" si="6"/>
        <v>3528</v>
      </c>
      <c r="L11" s="17">
        <f t="shared" si="6"/>
        <v>2736</v>
      </c>
      <c r="M11" s="17">
        <f t="shared" si="6"/>
        <v>3384</v>
      </c>
      <c r="N11" s="17">
        <f t="shared" si="6"/>
        <v>72</v>
      </c>
      <c r="O11" s="17">
        <f t="shared" si="1"/>
        <v>43488</v>
      </c>
      <c r="P11" s="18"/>
    </row>
    <row r="12" spans="1:16" s="22" customFormat="1" x14ac:dyDescent="0.15">
      <c r="A12" s="14" t="s">
        <v>43</v>
      </c>
      <c r="B12" s="21" t="s">
        <v>44</v>
      </c>
      <c r="C12" s="21" t="s">
        <v>31</v>
      </c>
      <c r="D12" s="18" t="s">
        <v>25</v>
      </c>
      <c r="E12" s="17">
        <f>440*12*E97</f>
        <v>422400</v>
      </c>
      <c r="F12" s="17">
        <f t="shared" ref="F12:N12" si="7">440*12*F97</f>
        <v>332640</v>
      </c>
      <c r="G12" s="17">
        <f t="shared" si="7"/>
        <v>607200</v>
      </c>
      <c r="H12" s="17">
        <f t="shared" si="7"/>
        <v>459360</v>
      </c>
      <c r="I12" s="17">
        <f t="shared" si="7"/>
        <v>364320</v>
      </c>
      <c r="J12" s="17">
        <f t="shared" si="7"/>
        <v>290400</v>
      </c>
      <c r="K12" s="17">
        <f t="shared" si="7"/>
        <v>258720</v>
      </c>
      <c r="L12" s="17">
        <f t="shared" si="7"/>
        <v>200640</v>
      </c>
      <c r="M12" s="17">
        <f t="shared" si="7"/>
        <v>248160</v>
      </c>
      <c r="N12" s="17">
        <f t="shared" si="7"/>
        <v>5280</v>
      </c>
      <c r="O12" s="17">
        <f t="shared" si="1"/>
        <v>3189120</v>
      </c>
      <c r="P12" s="18"/>
    </row>
    <row r="13" spans="1:16" x14ac:dyDescent="0.15">
      <c r="A13" s="14" t="s">
        <v>45</v>
      </c>
      <c r="B13" s="15" t="s">
        <v>46</v>
      </c>
      <c r="C13" s="15"/>
      <c r="D13" s="16" t="s">
        <v>47</v>
      </c>
      <c r="E13" s="17">
        <f>E14+E15+E16</f>
        <v>391254.86</v>
      </c>
      <c r="F13" s="17">
        <f t="shared" ref="F13:N13" si="8">F14+F15+F16</f>
        <v>324573.94</v>
      </c>
      <c r="G13" s="17">
        <f t="shared" si="8"/>
        <v>551237.49</v>
      </c>
      <c r="H13" s="17">
        <f t="shared" si="8"/>
        <v>380941.71</v>
      </c>
      <c r="I13" s="17">
        <f t="shared" si="8"/>
        <v>306171.43</v>
      </c>
      <c r="J13" s="17">
        <f t="shared" si="8"/>
        <v>241714.29</v>
      </c>
      <c r="K13" s="17">
        <f t="shared" si="8"/>
        <v>228822.86</v>
      </c>
      <c r="L13" s="17">
        <f t="shared" si="8"/>
        <v>149508.34</v>
      </c>
      <c r="M13" s="17">
        <f t="shared" si="8"/>
        <v>199662.45</v>
      </c>
      <c r="N13" s="17">
        <f t="shared" si="8"/>
        <v>6013.8499999999995</v>
      </c>
      <c r="O13" s="17">
        <f t="shared" si="1"/>
        <v>2779901.2199999997</v>
      </c>
      <c r="P13" s="18"/>
    </row>
    <row r="14" spans="1:16" s="22" customFormat="1" x14ac:dyDescent="0.15">
      <c r="A14" s="14" t="s">
        <v>48</v>
      </c>
      <c r="B14" s="21" t="s">
        <v>181</v>
      </c>
      <c r="C14" s="21" t="s">
        <v>31</v>
      </c>
      <c r="D14" s="18" t="s">
        <v>49</v>
      </c>
      <c r="E14" s="17">
        <f>ROUND(E30/0.07*0.015,2)</f>
        <v>260142.86</v>
      </c>
      <c r="F14" s="17">
        <f t="shared" ref="F14:N14" si="9">ROUND(F30/0.07*0.015,2)</f>
        <v>215807.14</v>
      </c>
      <c r="G14" s="17">
        <f t="shared" si="9"/>
        <v>366514.29</v>
      </c>
      <c r="H14" s="17">
        <f t="shared" si="9"/>
        <v>253285.71</v>
      </c>
      <c r="I14" s="17">
        <f t="shared" si="9"/>
        <v>203571.43</v>
      </c>
      <c r="J14" s="17">
        <f t="shared" si="9"/>
        <v>160714.29</v>
      </c>
      <c r="K14" s="17">
        <f t="shared" si="9"/>
        <v>152142.85999999999</v>
      </c>
      <c r="L14" s="17">
        <f t="shared" si="9"/>
        <v>99407.14</v>
      </c>
      <c r="M14" s="17">
        <f t="shared" si="9"/>
        <v>132754.29</v>
      </c>
      <c r="N14" s="17">
        <f t="shared" si="9"/>
        <v>3998.57</v>
      </c>
      <c r="O14" s="17">
        <f t="shared" si="1"/>
        <v>1848338.58</v>
      </c>
      <c r="P14" s="18"/>
    </row>
    <row r="15" spans="1:16" s="22" customFormat="1" x14ac:dyDescent="0.15">
      <c r="A15" s="14" t="s">
        <v>50</v>
      </c>
      <c r="B15" s="21" t="s">
        <v>182</v>
      </c>
      <c r="C15" s="21" t="s">
        <v>31</v>
      </c>
      <c r="D15" s="18" t="s">
        <v>49</v>
      </c>
      <c r="E15" s="17">
        <f>ROUND(E30/0.07*0.00256,2)</f>
        <v>44397.71</v>
      </c>
      <c r="F15" s="17">
        <f t="shared" ref="F15:N15" si="10">ROUND(F30/0.07*0.00256,2)</f>
        <v>36831.089999999997</v>
      </c>
      <c r="G15" s="17">
        <f t="shared" si="10"/>
        <v>62551.77</v>
      </c>
      <c r="H15" s="17">
        <f t="shared" si="10"/>
        <v>43227.43</v>
      </c>
      <c r="I15" s="17">
        <f t="shared" si="10"/>
        <v>34742.86</v>
      </c>
      <c r="J15" s="17">
        <f t="shared" si="10"/>
        <v>27428.57</v>
      </c>
      <c r="K15" s="17">
        <f t="shared" si="10"/>
        <v>25965.71</v>
      </c>
      <c r="L15" s="17">
        <f t="shared" si="10"/>
        <v>16965.490000000002</v>
      </c>
      <c r="M15" s="17">
        <f t="shared" si="10"/>
        <v>22656.73</v>
      </c>
      <c r="N15" s="17">
        <f t="shared" si="10"/>
        <v>682.42</v>
      </c>
      <c r="O15" s="17">
        <f t="shared" si="1"/>
        <v>315449.77999999997</v>
      </c>
      <c r="P15" s="18"/>
    </row>
    <row r="16" spans="1:16" s="22" customFormat="1" x14ac:dyDescent="0.15">
      <c r="A16" s="14" t="s">
        <v>51</v>
      </c>
      <c r="B16" s="21" t="s">
        <v>183</v>
      </c>
      <c r="C16" s="21" t="s">
        <v>31</v>
      </c>
      <c r="D16" s="18" t="s">
        <v>49</v>
      </c>
      <c r="E16" s="17">
        <f>ROUND(E30/0.07*0.005,2)</f>
        <v>86714.29</v>
      </c>
      <c r="F16" s="17">
        <f t="shared" ref="F16:N16" si="11">ROUND(F30/0.07*0.005,2)</f>
        <v>71935.710000000006</v>
      </c>
      <c r="G16" s="17">
        <f t="shared" si="11"/>
        <v>122171.43</v>
      </c>
      <c r="H16" s="17">
        <f t="shared" si="11"/>
        <v>84428.57</v>
      </c>
      <c r="I16" s="17">
        <f t="shared" si="11"/>
        <v>67857.14</v>
      </c>
      <c r="J16" s="17">
        <f t="shared" si="11"/>
        <v>53571.43</v>
      </c>
      <c r="K16" s="17">
        <f t="shared" si="11"/>
        <v>50714.29</v>
      </c>
      <c r="L16" s="17">
        <f t="shared" si="11"/>
        <v>33135.71</v>
      </c>
      <c r="M16" s="17">
        <f t="shared" si="11"/>
        <v>44251.43</v>
      </c>
      <c r="N16" s="17">
        <f t="shared" si="11"/>
        <v>1332.86</v>
      </c>
      <c r="O16" s="17">
        <f t="shared" si="1"/>
        <v>616112.86</v>
      </c>
      <c r="P16" s="18"/>
    </row>
    <row r="17" spans="1:16" x14ac:dyDescent="0.15">
      <c r="A17" s="14" t="s">
        <v>52</v>
      </c>
      <c r="B17" s="15" t="s">
        <v>53</v>
      </c>
      <c r="C17" s="15"/>
      <c r="D17" s="16" t="s">
        <v>25</v>
      </c>
      <c r="E17" s="17">
        <f>E18+E19</f>
        <v>13396880</v>
      </c>
      <c r="F17" s="17">
        <f t="shared" ref="F17:N17" si="12">F18+F19</f>
        <v>10550043</v>
      </c>
      <c r="G17" s="17">
        <f t="shared" si="12"/>
        <v>19258015</v>
      </c>
      <c r="H17" s="17">
        <f t="shared" si="12"/>
        <v>14569107</v>
      </c>
      <c r="I17" s="17">
        <f t="shared" si="12"/>
        <v>11554809</v>
      </c>
      <c r="J17" s="17">
        <f t="shared" si="12"/>
        <v>8283055</v>
      </c>
      <c r="K17" s="17">
        <f t="shared" si="12"/>
        <v>7379449</v>
      </c>
      <c r="L17" s="17">
        <f t="shared" si="12"/>
        <v>5722838</v>
      </c>
      <c r="M17" s="17">
        <f t="shared" si="12"/>
        <v>7078247</v>
      </c>
      <c r="N17" s="17">
        <f t="shared" si="12"/>
        <v>155707</v>
      </c>
      <c r="O17" s="17">
        <f t="shared" si="1"/>
        <v>97948150</v>
      </c>
      <c r="P17" s="18"/>
    </row>
    <row r="18" spans="1:16" ht="22.5" x14ac:dyDescent="0.15">
      <c r="A18" s="14" t="s">
        <v>54</v>
      </c>
      <c r="B18" s="23" t="s">
        <v>55</v>
      </c>
      <c r="C18" s="23" t="s">
        <v>31</v>
      </c>
      <c r="D18" s="24" t="s">
        <v>56</v>
      </c>
      <c r="E18" s="25">
        <v>13176868</v>
      </c>
      <c r="F18" s="25">
        <v>10375571</v>
      </c>
      <c r="G18" s="25">
        <v>18802167</v>
      </c>
      <c r="H18" s="25">
        <v>14164723</v>
      </c>
      <c r="I18" s="25">
        <v>11554809</v>
      </c>
      <c r="J18" s="25">
        <v>8107543</v>
      </c>
      <c r="K18" s="25">
        <v>7205437</v>
      </c>
      <c r="L18" s="25">
        <v>5546150</v>
      </c>
      <c r="M18" s="25">
        <v>6899231</v>
      </c>
      <c r="N18" s="25">
        <v>155707</v>
      </c>
      <c r="O18" s="17">
        <f t="shared" si="1"/>
        <v>95988206</v>
      </c>
      <c r="P18" s="24"/>
    </row>
    <row r="19" spans="1:16" x14ac:dyDescent="0.15">
      <c r="A19" s="14" t="s">
        <v>57</v>
      </c>
      <c r="B19" s="23" t="s">
        <v>58</v>
      </c>
      <c r="C19" s="23" t="s">
        <v>31</v>
      </c>
      <c r="D19" s="24" t="s">
        <v>59</v>
      </c>
      <c r="E19" s="25">
        <v>220012</v>
      </c>
      <c r="F19" s="25">
        <v>174472</v>
      </c>
      <c r="G19" s="25">
        <v>455848</v>
      </c>
      <c r="H19" s="25">
        <v>404384</v>
      </c>
      <c r="I19" s="25"/>
      <c r="J19" s="25">
        <v>175512</v>
      </c>
      <c r="K19" s="25">
        <v>174012</v>
      </c>
      <c r="L19" s="25">
        <v>176688</v>
      </c>
      <c r="M19" s="25">
        <v>179016</v>
      </c>
      <c r="N19" s="25"/>
      <c r="O19" s="17">
        <f t="shared" si="1"/>
        <v>1959944</v>
      </c>
      <c r="P19" s="24"/>
    </row>
    <row r="20" spans="1:16" x14ac:dyDescent="0.15">
      <c r="A20" s="14" t="s">
        <v>60</v>
      </c>
      <c r="B20" s="15" t="s">
        <v>61</v>
      </c>
      <c r="C20" s="15"/>
      <c r="D20" s="24" t="s">
        <v>25</v>
      </c>
      <c r="E20" s="26">
        <f>E21</f>
        <v>1821000</v>
      </c>
      <c r="F20" s="26">
        <f t="shared" ref="F20:N20" si="13">F21</f>
        <v>1510650</v>
      </c>
      <c r="G20" s="26">
        <f t="shared" si="13"/>
        <v>2565600</v>
      </c>
      <c r="H20" s="26">
        <f t="shared" si="13"/>
        <v>1773000</v>
      </c>
      <c r="I20" s="26">
        <f t="shared" si="13"/>
        <v>1425000</v>
      </c>
      <c r="J20" s="26">
        <f t="shared" si="13"/>
        <v>1125000</v>
      </c>
      <c r="K20" s="26">
        <f t="shared" si="13"/>
        <v>1065000</v>
      </c>
      <c r="L20" s="26">
        <f t="shared" si="13"/>
        <v>695850</v>
      </c>
      <c r="M20" s="26">
        <f t="shared" si="13"/>
        <v>929280</v>
      </c>
      <c r="N20" s="26">
        <f t="shared" si="13"/>
        <v>27990</v>
      </c>
      <c r="O20" s="17">
        <f t="shared" si="1"/>
        <v>12938370</v>
      </c>
      <c r="P20" s="24"/>
    </row>
    <row r="21" spans="1:16" x14ac:dyDescent="0.15">
      <c r="A21" s="14" t="s">
        <v>62</v>
      </c>
      <c r="B21" s="15" t="s">
        <v>184</v>
      </c>
      <c r="C21" s="15" t="s">
        <v>63</v>
      </c>
      <c r="D21" s="24" t="s">
        <v>25</v>
      </c>
      <c r="E21" s="26">
        <f>ROUND(E30/0.07*0.105,2)</f>
        <v>1821000</v>
      </c>
      <c r="F21" s="26">
        <f t="shared" ref="F21:N21" si="14">ROUND(F30/0.07*0.105,2)</f>
        <v>1510650</v>
      </c>
      <c r="G21" s="26">
        <f t="shared" si="14"/>
        <v>2565600</v>
      </c>
      <c r="H21" s="26">
        <f t="shared" si="14"/>
        <v>1773000</v>
      </c>
      <c r="I21" s="26">
        <f t="shared" si="14"/>
        <v>1425000</v>
      </c>
      <c r="J21" s="26">
        <f t="shared" si="14"/>
        <v>1125000</v>
      </c>
      <c r="K21" s="26">
        <f t="shared" si="14"/>
        <v>1065000</v>
      </c>
      <c r="L21" s="26">
        <f t="shared" si="14"/>
        <v>695850</v>
      </c>
      <c r="M21" s="26">
        <f t="shared" si="14"/>
        <v>929280</v>
      </c>
      <c r="N21" s="26">
        <f t="shared" si="14"/>
        <v>27990</v>
      </c>
      <c r="O21" s="17">
        <f t="shared" si="1"/>
        <v>12938370</v>
      </c>
      <c r="P21" s="24"/>
    </row>
    <row r="22" spans="1:16" x14ac:dyDescent="0.15">
      <c r="A22" s="14" t="s">
        <v>64</v>
      </c>
      <c r="B22" s="15" t="s">
        <v>65</v>
      </c>
      <c r="C22" s="15"/>
      <c r="D22" s="24" t="s">
        <v>49</v>
      </c>
      <c r="E22" s="26">
        <f>E23+E24</f>
        <v>693714.28</v>
      </c>
      <c r="F22" s="26">
        <f t="shared" ref="F22:N22" si="15">F23+F24</f>
        <v>575485.72</v>
      </c>
      <c r="G22" s="26">
        <f t="shared" si="15"/>
        <v>977371.42</v>
      </c>
      <c r="H22" s="26">
        <f t="shared" si="15"/>
        <v>675428.58</v>
      </c>
      <c r="I22" s="26">
        <f t="shared" si="15"/>
        <v>542857.14</v>
      </c>
      <c r="J22" s="26">
        <f t="shared" si="15"/>
        <v>428571.42</v>
      </c>
      <c r="K22" s="26">
        <f t="shared" si="15"/>
        <v>405714.28</v>
      </c>
      <c r="L22" s="26">
        <f t="shared" si="15"/>
        <v>265085.71999999997</v>
      </c>
      <c r="M22" s="26">
        <f t="shared" si="15"/>
        <v>354011.42</v>
      </c>
      <c r="N22" s="26">
        <f t="shared" si="15"/>
        <v>10662.86</v>
      </c>
      <c r="O22" s="17">
        <f t="shared" si="1"/>
        <v>4928902.84</v>
      </c>
      <c r="P22" s="24"/>
    </row>
    <row r="23" spans="1:16" x14ac:dyDescent="0.15">
      <c r="A23" s="14" t="s">
        <v>66</v>
      </c>
      <c r="B23" s="15" t="s">
        <v>185</v>
      </c>
      <c r="C23" s="15" t="s">
        <v>67</v>
      </c>
      <c r="D23" s="24" t="s">
        <v>49</v>
      </c>
      <c r="E23" s="26">
        <f>ROUND(E30/0.07*0.02,2)</f>
        <v>346857.14</v>
      </c>
      <c r="F23" s="26">
        <f t="shared" ref="F23:N23" si="16">ROUND(F30/0.07*0.02,2)</f>
        <v>287742.86</v>
      </c>
      <c r="G23" s="26">
        <f t="shared" si="16"/>
        <v>488685.71</v>
      </c>
      <c r="H23" s="26">
        <f t="shared" si="16"/>
        <v>337714.29</v>
      </c>
      <c r="I23" s="26">
        <f t="shared" si="16"/>
        <v>271428.57</v>
      </c>
      <c r="J23" s="26">
        <f t="shared" si="16"/>
        <v>214285.71</v>
      </c>
      <c r="K23" s="26">
        <f t="shared" si="16"/>
        <v>202857.14</v>
      </c>
      <c r="L23" s="26">
        <f t="shared" si="16"/>
        <v>132542.85999999999</v>
      </c>
      <c r="M23" s="26">
        <f t="shared" si="16"/>
        <v>177005.71</v>
      </c>
      <c r="N23" s="26">
        <f t="shared" si="16"/>
        <v>5331.43</v>
      </c>
      <c r="O23" s="17">
        <f t="shared" si="1"/>
        <v>2464451.42</v>
      </c>
      <c r="P23" s="24"/>
    </row>
    <row r="24" spans="1:16" x14ac:dyDescent="0.15">
      <c r="A24" s="14" t="s">
        <v>68</v>
      </c>
      <c r="B24" s="15" t="s">
        <v>186</v>
      </c>
      <c r="C24" s="15" t="s">
        <v>67</v>
      </c>
      <c r="D24" s="24" t="s">
        <v>49</v>
      </c>
      <c r="E24" s="26">
        <f>ROUND(E30/0.07*0.02,2)</f>
        <v>346857.14</v>
      </c>
      <c r="F24" s="26">
        <f t="shared" ref="F24:N24" si="17">ROUND(F30/0.07*0.02,2)</f>
        <v>287742.86</v>
      </c>
      <c r="G24" s="26">
        <f t="shared" si="17"/>
        <v>488685.71</v>
      </c>
      <c r="H24" s="26">
        <f t="shared" si="17"/>
        <v>337714.29</v>
      </c>
      <c r="I24" s="26">
        <f t="shared" si="17"/>
        <v>271428.57</v>
      </c>
      <c r="J24" s="26">
        <f t="shared" si="17"/>
        <v>214285.71</v>
      </c>
      <c r="K24" s="26">
        <f t="shared" si="17"/>
        <v>202857.14</v>
      </c>
      <c r="L24" s="26">
        <f t="shared" si="17"/>
        <v>132542.85999999999</v>
      </c>
      <c r="M24" s="26">
        <f t="shared" si="17"/>
        <v>177005.71</v>
      </c>
      <c r="N24" s="26">
        <f t="shared" si="17"/>
        <v>5331.43</v>
      </c>
      <c r="O24" s="17">
        <f t="shared" si="1"/>
        <v>2464451.42</v>
      </c>
      <c r="P24" s="24"/>
    </row>
    <row r="25" spans="1:16" x14ac:dyDescent="0.15">
      <c r="A25" s="14" t="s">
        <v>69</v>
      </c>
      <c r="B25" s="15" t="s">
        <v>70</v>
      </c>
      <c r="C25" s="15"/>
      <c r="D25" s="16" t="s">
        <v>25</v>
      </c>
      <c r="E25" s="17">
        <f>E26</f>
        <v>2774857.14</v>
      </c>
      <c r="F25" s="17">
        <f t="shared" ref="F25:N25" si="18">F26</f>
        <v>2301942.86</v>
      </c>
      <c r="G25" s="17">
        <f t="shared" si="18"/>
        <v>3909485.71</v>
      </c>
      <c r="H25" s="17">
        <f t="shared" si="18"/>
        <v>2701714.29</v>
      </c>
      <c r="I25" s="17">
        <f t="shared" si="18"/>
        <v>2171428.5699999998</v>
      </c>
      <c r="J25" s="17">
        <f t="shared" si="18"/>
        <v>1714285.71</v>
      </c>
      <c r="K25" s="17">
        <f t="shared" si="18"/>
        <v>1622857.14</v>
      </c>
      <c r="L25" s="17">
        <f t="shared" si="18"/>
        <v>1060342.8600000001</v>
      </c>
      <c r="M25" s="17">
        <f t="shared" si="18"/>
        <v>1416045.71</v>
      </c>
      <c r="N25" s="17">
        <f t="shared" si="18"/>
        <v>42651.43</v>
      </c>
      <c r="O25" s="17">
        <f t="shared" si="1"/>
        <v>19715611.420000002</v>
      </c>
      <c r="P25" s="18"/>
    </row>
    <row r="26" spans="1:16" s="22" customFormat="1" x14ac:dyDescent="0.15">
      <c r="A26" s="14" t="s">
        <v>71</v>
      </c>
      <c r="B26" s="21" t="s">
        <v>187</v>
      </c>
      <c r="C26" s="21" t="s">
        <v>72</v>
      </c>
      <c r="D26" s="18" t="s">
        <v>49</v>
      </c>
      <c r="E26" s="17">
        <f>ROUND(E30/0.07*0.16,2)</f>
        <v>2774857.14</v>
      </c>
      <c r="F26" s="17">
        <f t="shared" ref="F26:N26" si="19">ROUND(F30/0.07*0.16,2)</f>
        <v>2301942.86</v>
      </c>
      <c r="G26" s="17">
        <f t="shared" si="19"/>
        <v>3909485.71</v>
      </c>
      <c r="H26" s="17">
        <f t="shared" si="19"/>
        <v>2701714.29</v>
      </c>
      <c r="I26" s="17">
        <f t="shared" si="19"/>
        <v>2171428.5699999998</v>
      </c>
      <c r="J26" s="17">
        <f t="shared" si="19"/>
        <v>1714285.71</v>
      </c>
      <c r="K26" s="17">
        <f t="shared" si="19"/>
        <v>1622857.14</v>
      </c>
      <c r="L26" s="17">
        <f t="shared" si="19"/>
        <v>1060342.8600000001</v>
      </c>
      <c r="M26" s="17">
        <f t="shared" si="19"/>
        <v>1416045.71</v>
      </c>
      <c r="N26" s="17">
        <f t="shared" si="19"/>
        <v>42651.43</v>
      </c>
      <c r="O26" s="17">
        <f t="shared" si="1"/>
        <v>19715611.420000002</v>
      </c>
      <c r="P26" s="18"/>
    </row>
    <row r="27" spans="1:16" x14ac:dyDescent="0.15">
      <c r="A27" s="14" t="s">
        <v>73</v>
      </c>
      <c r="B27" s="15" t="s">
        <v>74</v>
      </c>
      <c r="C27" s="15"/>
      <c r="D27" s="16" t="s">
        <v>25</v>
      </c>
      <c r="E27" s="17">
        <f>E28</f>
        <v>1387428.57</v>
      </c>
      <c r="F27" s="17">
        <f t="shared" ref="F27:N27" si="20">F28</f>
        <v>1150971.43</v>
      </c>
      <c r="G27" s="17">
        <f t="shared" si="20"/>
        <v>1954742.86</v>
      </c>
      <c r="H27" s="17">
        <f t="shared" si="20"/>
        <v>1350857.14</v>
      </c>
      <c r="I27" s="17">
        <f t="shared" si="20"/>
        <v>1085714.29</v>
      </c>
      <c r="J27" s="17">
        <f t="shared" si="20"/>
        <v>857142.86</v>
      </c>
      <c r="K27" s="17">
        <f t="shared" si="20"/>
        <v>811428.57</v>
      </c>
      <c r="L27" s="17">
        <f t="shared" si="20"/>
        <v>530171.43000000005</v>
      </c>
      <c r="M27" s="17">
        <f t="shared" si="20"/>
        <v>708022.86</v>
      </c>
      <c r="N27" s="17">
        <f t="shared" si="20"/>
        <v>21325.71</v>
      </c>
      <c r="O27" s="17">
        <f t="shared" si="1"/>
        <v>9857805.7200000007</v>
      </c>
      <c r="P27" s="18"/>
    </row>
    <row r="28" spans="1:16" s="22" customFormat="1" x14ac:dyDescent="0.15">
      <c r="A28" s="14" t="s">
        <v>75</v>
      </c>
      <c r="B28" s="21" t="s">
        <v>76</v>
      </c>
      <c r="C28" s="21" t="s">
        <v>77</v>
      </c>
      <c r="D28" s="18" t="s">
        <v>49</v>
      </c>
      <c r="E28" s="17">
        <f>ROUND(E30/0.07*0.08,2)</f>
        <v>1387428.57</v>
      </c>
      <c r="F28" s="17">
        <f t="shared" ref="F28:N28" si="21">ROUND(F30/0.07*0.08,2)</f>
        <v>1150971.43</v>
      </c>
      <c r="G28" s="17">
        <f t="shared" si="21"/>
        <v>1954742.86</v>
      </c>
      <c r="H28" s="17">
        <f t="shared" si="21"/>
        <v>1350857.14</v>
      </c>
      <c r="I28" s="17">
        <f t="shared" si="21"/>
        <v>1085714.29</v>
      </c>
      <c r="J28" s="17">
        <f t="shared" si="21"/>
        <v>857142.86</v>
      </c>
      <c r="K28" s="17">
        <f t="shared" si="21"/>
        <v>811428.57</v>
      </c>
      <c r="L28" s="17">
        <f t="shared" si="21"/>
        <v>530171.43000000005</v>
      </c>
      <c r="M28" s="17">
        <f t="shared" si="21"/>
        <v>708022.86</v>
      </c>
      <c r="N28" s="17">
        <f t="shared" si="21"/>
        <v>21325.71</v>
      </c>
      <c r="O28" s="17">
        <f t="shared" si="1"/>
        <v>9857805.7200000007</v>
      </c>
      <c r="P28" s="18"/>
    </row>
    <row r="29" spans="1:16" ht="22.5" x14ac:dyDescent="0.15">
      <c r="A29" s="14" t="s">
        <v>78</v>
      </c>
      <c r="B29" s="15" t="s">
        <v>79</v>
      </c>
      <c r="C29" s="23" t="s">
        <v>31</v>
      </c>
      <c r="D29" s="18" t="s">
        <v>80</v>
      </c>
      <c r="E29" s="17">
        <f>9600*E97</f>
        <v>768000</v>
      </c>
      <c r="F29" s="17">
        <f t="shared" ref="F29:N29" si="22">9600*F97</f>
        <v>604800</v>
      </c>
      <c r="G29" s="17">
        <f t="shared" si="22"/>
        <v>1104000</v>
      </c>
      <c r="H29" s="17">
        <f t="shared" si="22"/>
        <v>835200</v>
      </c>
      <c r="I29" s="17">
        <f t="shared" si="22"/>
        <v>662400</v>
      </c>
      <c r="J29" s="17">
        <f t="shared" si="22"/>
        <v>528000</v>
      </c>
      <c r="K29" s="17">
        <f t="shared" si="22"/>
        <v>470400</v>
      </c>
      <c r="L29" s="17">
        <f t="shared" si="22"/>
        <v>364800</v>
      </c>
      <c r="M29" s="17">
        <f t="shared" si="22"/>
        <v>451200</v>
      </c>
      <c r="N29" s="17">
        <f t="shared" si="22"/>
        <v>9600</v>
      </c>
      <c r="O29" s="17">
        <f t="shared" si="1"/>
        <v>5798400</v>
      </c>
      <c r="P29" s="18"/>
    </row>
    <row r="30" spans="1:16" x14ac:dyDescent="0.15">
      <c r="A30" s="14" t="s">
        <v>81</v>
      </c>
      <c r="B30" s="15" t="s">
        <v>82</v>
      </c>
      <c r="C30" s="15" t="s">
        <v>82</v>
      </c>
      <c r="D30" s="16" t="s">
        <v>188</v>
      </c>
      <c r="E30" s="25">
        <v>1214000</v>
      </c>
      <c r="F30" s="25">
        <v>1007100</v>
      </c>
      <c r="G30" s="25">
        <v>1710400</v>
      </c>
      <c r="H30" s="25">
        <v>1182000</v>
      </c>
      <c r="I30" s="25">
        <v>950000</v>
      </c>
      <c r="J30" s="25">
        <v>750000</v>
      </c>
      <c r="K30" s="25">
        <v>710000</v>
      </c>
      <c r="L30" s="25">
        <v>463900</v>
      </c>
      <c r="M30" s="25">
        <v>619520</v>
      </c>
      <c r="N30" s="25">
        <v>18660</v>
      </c>
      <c r="O30" s="17">
        <f t="shared" si="1"/>
        <v>8625580</v>
      </c>
      <c r="P30" s="24"/>
    </row>
    <row r="31" spans="1:16" x14ac:dyDescent="0.15">
      <c r="A31" s="14">
        <v>29</v>
      </c>
      <c r="B31" s="15" t="s">
        <v>189</v>
      </c>
      <c r="C31" s="15" t="s">
        <v>190</v>
      </c>
      <c r="D31" s="18" t="s">
        <v>191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7">
        <f t="shared" si="1"/>
        <v>0</v>
      </c>
      <c r="P31" s="24"/>
    </row>
    <row r="32" spans="1:16" x14ac:dyDescent="0.15">
      <c r="A32" s="14">
        <v>30</v>
      </c>
      <c r="B32" s="15" t="s">
        <v>83</v>
      </c>
      <c r="C32" s="15"/>
      <c r="D32" s="16" t="s">
        <v>25</v>
      </c>
      <c r="E32" s="17">
        <f>E33+E41+E43+E46+E48</f>
        <v>8320</v>
      </c>
      <c r="F32" s="17">
        <f t="shared" ref="F32:N32" si="23">F33+F41+F43+F46+F48</f>
        <v>8410</v>
      </c>
      <c r="G32" s="17">
        <f t="shared" si="23"/>
        <v>10060</v>
      </c>
      <c r="H32" s="17">
        <f t="shared" si="23"/>
        <v>9820</v>
      </c>
      <c r="I32" s="17">
        <f t="shared" si="23"/>
        <v>6840</v>
      </c>
      <c r="J32" s="17">
        <f t="shared" si="23"/>
        <v>6410</v>
      </c>
      <c r="K32" s="17">
        <f t="shared" si="23"/>
        <v>4450</v>
      </c>
      <c r="L32" s="17">
        <f t="shared" si="23"/>
        <v>6600</v>
      </c>
      <c r="M32" s="17">
        <f t="shared" si="23"/>
        <v>6140</v>
      </c>
      <c r="N32" s="17">
        <f t="shared" si="23"/>
        <v>960</v>
      </c>
      <c r="O32" s="17">
        <f t="shared" si="1"/>
        <v>68010</v>
      </c>
      <c r="P32" s="18"/>
    </row>
    <row r="33" spans="1:16" x14ac:dyDescent="0.15">
      <c r="A33" s="14">
        <v>31</v>
      </c>
      <c r="B33" s="15" t="s">
        <v>84</v>
      </c>
      <c r="C33" s="15"/>
      <c r="D33" s="16" t="s">
        <v>25</v>
      </c>
      <c r="E33" s="17">
        <f>E34+E35+E36+E37+E38+E39+E40</f>
        <v>0</v>
      </c>
      <c r="F33" s="17">
        <f t="shared" ref="F33:N33" si="24">F34+F35+F36+F37+F38+F39+F40</f>
        <v>0</v>
      </c>
      <c r="G33" s="17">
        <f t="shared" si="24"/>
        <v>0</v>
      </c>
      <c r="H33" s="17">
        <f t="shared" si="24"/>
        <v>0</v>
      </c>
      <c r="I33" s="17">
        <f t="shared" si="24"/>
        <v>0</v>
      </c>
      <c r="J33" s="17">
        <f t="shared" si="24"/>
        <v>0</v>
      </c>
      <c r="K33" s="17">
        <f t="shared" si="24"/>
        <v>0</v>
      </c>
      <c r="L33" s="17">
        <f t="shared" si="24"/>
        <v>0</v>
      </c>
      <c r="M33" s="17">
        <f t="shared" si="24"/>
        <v>0</v>
      </c>
      <c r="N33" s="17">
        <f t="shared" si="24"/>
        <v>0</v>
      </c>
      <c r="O33" s="17">
        <f t="shared" si="1"/>
        <v>0</v>
      </c>
      <c r="P33" s="18"/>
    </row>
    <row r="34" spans="1:16" x14ac:dyDescent="0.15">
      <c r="A34" s="14">
        <v>32</v>
      </c>
      <c r="B34" s="15" t="s">
        <v>85</v>
      </c>
      <c r="C34" s="15" t="s">
        <v>86</v>
      </c>
      <c r="D34" s="24" t="s">
        <v>87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17">
        <f t="shared" si="1"/>
        <v>0</v>
      </c>
      <c r="P34" s="24"/>
    </row>
    <row r="35" spans="1:16" x14ac:dyDescent="0.15">
      <c r="A35" s="14">
        <v>33</v>
      </c>
      <c r="B35" s="15" t="s">
        <v>88</v>
      </c>
      <c r="C35" s="15" t="s">
        <v>86</v>
      </c>
      <c r="D35" s="24" t="s">
        <v>87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7">
        <f t="shared" si="1"/>
        <v>0</v>
      </c>
      <c r="P35" s="24"/>
    </row>
    <row r="36" spans="1:16" x14ac:dyDescent="0.15">
      <c r="A36" s="14">
        <v>34</v>
      </c>
      <c r="B36" s="15" t="s">
        <v>89</v>
      </c>
      <c r="C36" s="15" t="s">
        <v>86</v>
      </c>
      <c r="D36" s="24" t="s">
        <v>90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7">
        <f t="shared" si="1"/>
        <v>0</v>
      </c>
      <c r="P36" s="24"/>
    </row>
    <row r="37" spans="1:16" x14ac:dyDescent="0.15">
      <c r="A37" s="14">
        <v>35</v>
      </c>
      <c r="B37" s="15" t="s">
        <v>91</v>
      </c>
      <c r="C37" s="15" t="s">
        <v>86</v>
      </c>
      <c r="D37" s="24" t="s">
        <v>87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7">
        <f t="shared" si="1"/>
        <v>0</v>
      </c>
      <c r="P37" s="24"/>
    </row>
    <row r="38" spans="1:16" x14ac:dyDescent="0.15">
      <c r="A38" s="14">
        <v>36</v>
      </c>
      <c r="B38" s="15" t="s">
        <v>92</v>
      </c>
      <c r="C38" s="15" t="s">
        <v>86</v>
      </c>
      <c r="D38" s="24" t="s">
        <v>87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7">
        <f t="shared" si="1"/>
        <v>0</v>
      </c>
      <c r="P38" s="24"/>
    </row>
    <row r="39" spans="1:16" x14ac:dyDescent="0.15">
      <c r="A39" s="14">
        <v>37</v>
      </c>
      <c r="B39" s="15" t="s">
        <v>93</v>
      </c>
      <c r="C39" s="15" t="s">
        <v>86</v>
      </c>
      <c r="D39" s="24" t="s">
        <v>87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7">
        <f t="shared" si="1"/>
        <v>0</v>
      </c>
      <c r="P39" s="24"/>
    </row>
    <row r="40" spans="1:16" x14ac:dyDescent="0.15">
      <c r="A40" s="14">
        <v>38</v>
      </c>
      <c r="B40" s="15" t="s">
        <v>94</v>
      </c>
      <c r="C40" s="15" t="s">
        <v>86</v>
      </c>
      <c r="D40" s="24" t="s">
        <v>87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17">
        <f t="shared" si="1"/>
        <v>0</v>
      </c>
      <c r="P40" s="24"/>
    </row>
    <row r="41" spans="1:16" x14ac:dyDescent="0.15">
      <c r="A41" s="14">
        <v>39</v>
      </c>
      <c r="B41" s="15" t="s">
        <v>95</v>
      </c>
      <c r="C41" s="15"/>
      <c r="D41" s="16" t="s">
        <v>25</v>
      </c>
      <c r="E41" s="17">
        <f>E42</f>
        <v>0</v>
      </c>
      <c r="F41" s="17">
        <f t="shared" ref="F41:N41" si="25">F42</f>
        <v>0</v>
      </c>
      <c r="G41" s="17">
        <f t="shared" si="25"/>
        <v>0</v>
      </c>
      <c r="H41" s="17">
        <f t="shared" si="25"/>
        <v>0</v>
      </c>
      <c r="I41" s="17">
        <f t="shared" si="25"/>
        <v>0</v>
      </c>
      <c r="J41" s="17">
        <f t="shared" si="25"/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7">
        <f t="shared" si="25"/>
        <v>0</v>
      </c>
      <c r="O41" s="17">
        <f t="shared" si="1"/>
        <v>0</v>
      </c>
      <c r="P41" s="18"/>
    </row>
    <row r="42" spans="1:16" s="22" customFormat="1" x14ac:dyDescent="0.15">
      <c r="A42" s="14">
        <v>40</v>
      </c>
      <c r="B42" s="21" t="s">
        <v>96</v>
      </c>
      <c r="C42" s="21" t="s">
        <v>31</v>
      </c>
      <c r="D42" s="18" t="s">
        <v>97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7">
        <f t="shared" si="1"/>
        <v>0</v>
      </c>
      <c r="P42" s="18"/>
    </row>
    <row r="43" spans="1:16" x14ac:dyDescent="0.15">
      <c r="A43" s="14">
        <v>41</v>
      </c>
      <c r="B43" s="15" t="s">
        <v>98</v>
      </c>
      <c r="C43" s="15"/>
      <c r="D43" s="16" t="s">
        <v>25</v>
      </c>
      <c r="E43" s="17">
        <f>E44+E45</f>
        <v>0</v>
      </c>
      <c r="F43" s="17">
        <f t="shared" ref="F43:N43" si="26">F44+F45</f>
        <v>0</v>
      </c>
      <c r="G43" s="17">
        <f t="shared" si="26"/>
        <v>0</v>
      </c>
      <c r="H43" s="17">
        <f t="shared" si="26"/>
        <v>0</v>
      </c>
      <c r="I43" s="17">
        <f t="shared" si="26"/>
        <v>0</v>
      </c>
      <c r="J43" s="17">
        <f t="shared" si="26"/>
        <v>0</v>
      </c>
      <c r="K43" s="17">
        <f t="shared" si="26"/>
        <v>0</v>
      </c>
      <c r="L43" s="17">
        <f t="shared" si="26"/>
        <v>0</v>
      </c>
      <c r="M43" s="17">
        <f t="shared" si="26"/>
        <v>0</v>
      </c>
      <c r="N43" s="17">
        <f t="shared" si="26"/>
        <v>0</v>
      </c>
      <c r="O43" s="17">
        <f t="shared" si="1"/>
        <v>0</v>
      </c>
      <c r="P43" s="18"/>
    </row>
    <row r="44" spans="1:16" s="22" customFormat="1" x14ac:dyDescent="0.15">
      <c r="A44" s="14">
        <v>42</v>
      </c>
      <c r="B44" s="21" t="s">
        <v>99</v>
      </c>
      <c r="C44" s="21" t="s">
        <v>31</v>
      </c>
      <c r="D44" s="18" t="s">
        <v>90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7">
        <f t="shared" si="1"/>
        <v>0</v>
      </c>
      <c r="P44" s="18"/>
    </row>
    <row r="45" spans="1:16" s="22" customFormat="1" x14ac:dyDescent="0.15">
      <c r="A45" s="14">
        <v>43</v>
      </c>
      <c r="B45" s="21" t="s">
        <v>100</v>
      </c>
      <c r="C45" s="21" t="s">
        <v>31</v>
      </c>
      <c r="D45" s="18" t="s">
        <v>90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7">
        <f t="shared" si="1"/>
        <v>0</v>
      </c>
      <c r="P45" s="18"/>
    </row>
    <row r="46" spans="1:16" x14ac:dyDescent="0.15">
      <c r="A46" s="14">
        <v>44</v>
      </c>
      <c r="B46" s="15" t="s">
        <v>101</v>
      </c>
      <c r="C46" s="15"/>
      <c r="D46" s="16" t="s">
        <v>25</v>
      </c>
      <c r="E46" s="17">
        <f>E47</f>
        <v>5820</v>
      </c>
      <c r="F46" s="17">
        <f t="shared" ref="F46:N46" si="27">F47</f>
        <v>5760</v>
      </c>
      <c r="G46" s="17">
        <f t="shared" si="27"/>
        <v>7560</v>
      </c>
      <c r="H46" s="17">
        <f t="shared" si="27"/>
        <v>4320</v>
      </c>
      <c r="I46" s="17">
        <f t="shared" si="27"/>
        <v>5040</v>
      </c>
      <c r="J46" s="17">
        <f t="shared" si="27"/>
        <v>810</v>
      </c>
      <c r="K46" s="17">
        <f t="shared" si="27"/>
        <v>1650</v>
      </c>
      <c r="L46" s="17">
        <f t="shared" si="27"/>
        <v>3600</v>
      </c>
      <c r="M46" s="17">
        <f t="shared" si="27"/>
        <v>3240</v>
      </c>
      <c r="N46" s="17">
        <f t="shared" si="27"/>
        <v>360</v>
      </c>
      <c r="O46" s="17">
        <f t="shared" si="1"/>
        <v>38160</v>
      </c>
      <c r="P46" s="18"/>
    </row>
    <row r="47" spans="1:16" x14ac:dyDescent="0.15">
      <c r="A47" s="14">
        <v>45</v>
      </c>
      <c r="B47" s="15" t="s">
        <v>102</v>
      </c>
      <c r="C47" s="15" t="s">
        <v>31</v>
      </c>
      <c r="D47" s="16" t="s">
        <v>32</v>
      </c>
      <c r="E47" s="19">
        <v>5820</v>
      </c>
      <c r="F47" s="19">
        <v>5760</v>
      </c>
      <c r="G47" s="19">
        <v>7560</v>
      </c>
      <c r="H47" s="19">
        <v>4320</v>
      </c>
      <c r="I47" s="19">
        <v>5040</v>
      </c>
      <c r="J47" s="19">
        <v>810</v>
      </c>
      <c r="K47" s="19">
        <v>1650</v>
      </c>
      <c r="L47" s="19">
        <v>3600</v>
      </c>
      <c r="M47" s="19">
        <v>3240</v>
      </c>
      <c r="N47" s="19">
        <v>360</v>
      </c>
      <c r="O47" s="17">
        <f t="shared" si="1"/>
        <v>38160</v>
      </c>
      <c r="P47" s="18"/>
    </row>
    <row r="48" spans="1:16" x14ac:dyDescent="0.15">
      <c r="A48" s="14">
        <v>46</v>
      </c>
      <c r="B48" s="15" t="s">
        <v>103</v>
      </c>
      <c r="C48" s="15"/>
      <c r="D48" s="16" t="s">
        <v>25</v>
      </c>
      <c r="E48" s="17">
        <f>SUM(E49:E52)</f>
        <v>2500</v>
      </c>
      <c r="F48" s="17">
        <f t="shared" ref="F48:N48" si="28">SUM(F49:F52)</f>
        <v>2650</v>
      </c>
      <c r="G48" s="17">
        <f t="shared" si="28"/>
        <v>2500</v>
      </c>
      <c r="H48" s="17">
        <f t="shared" si="28"/>
        <v>5500</v>
      </c>
      <c r="I48" s="17">
        <f t="shared" si="28"/>
        <v>1800</v>
      </c>
      <c r="J48" s="17">
        <f t="shared" si="28"/>
        <v>5600</v>
      </c>
      <c r="K48" s="17">
        <f t="shared" si="28"/>
        <v>2800</v>
      </c>
      <c r="L48" s="17">
        <f t="shared" si="28"/>
        <v>3000</v>
      </c>
      <c r="M48" s="17">
        <f t="shared" si="28"/>
        <v>2900</v>
      </c>
      <c r="N48" s="17">
        <f t="shared" si="28"/>
        <v>600</v>
      </c>
      <c r="O48" s="17">
        <f t="shared" si="1"/>
        <v>29850</v>
      </c>
      <c r="P48" s="18"/>
    </row>
    <row r="49" spans="1:16" x14ac:dyDescent="0.15">
      <c r="A49" s="14">
        <v>47</v>
      </c>
      <c r="B49" s="15" t="s">
        <v>104</v>
      </c>
      <c r="C49" s="15" t="s">
        <v>31</v>
      </c>
      <c r="D49" s="16" t="s">
        <v>105</v>
      </c>
      <c r="E49" s="19">
        <v>2500</v>
      </c>
      <c r="F49" s="19">
        <v>2650</v>
      </c>
      <c r="G49" s="19">
        <v>2500</v>
      </c>
      <c r="H49" s="19">
        <v>5500</v>
      </c>
      <c r="I49" s="19">
        <v>1800</v>
      </c>
      <c r="J49" s="19">
        <v>5600</v>
      </c>
      <c r="K49" s="19">
        <v>2800</v>
      </c>
      <c r="L49" s="19">
        <v>3000</v>
      </c>
      <c r="M49" s="19">
        <v>2900</v>
      </c>
      <c r="N49" s="19">
        <v>600</v>
      </c>
      <c r="O49" s="17">
        <f t="shared" si="1"/>
        <v>29850</v>
      </c>
      <c r="P49" s="18"/>
    </row>
    <row r="50" spans="1:16" s="22" customFormat="1" x14ac:dyDescent="0.15">
      <c r="A50" s="14">
        <v>48</v>
      </c>
      <c r="B50" s="21" t="s">
        <v>106</v>
      </c>
      <c r="C50" s="21" t="s">
        <v>31</v>
      </c>
      <c r="D50" s="18" t="s">
        <v>107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17">
        <f t="shared" si="1"/>
        <v>0</v>
      </c>
      <c r="P50" s="18"/>
    </row>
    <row r="51" spans="1:16" s="22" customFormat="1" x14ac:dyDescent="0.15">
      <c r="A51" s="14">
        <v>49</v>
      </c>
      <c r="B51" s="21" t="s">
        <v>108</v>
      </c>
      <c r="C51" s="21" t="s">
        <v>31</v>
      </c>
      <c r="D51" s="18" t="s">
        <v>107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7">
        <f t="shared" si="1"/>
        <v>0</v>
      </c>
      <c r="P51" s="18"/>
    </row>
    <row r="52" spans="1:16" ht="33.75" x14ac:dyDescent="0.15">
      <c r="A52" s="14">
        <v>50</v>
      </c>
      <c r="B52" s="15" t="s">
        <v>109</v>
      </c>
      <c r="C52" s="15" t="s">
        <v>31</v>
      </c>
      <c r="D52" s="24" t="s">
        <v>110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7">
        <f t="shared" si="1"/>
        <v>0</v>
      </c>
      <c r="P52" s="24"/>
    </row>
    <row r="53" spans="1:16" x14ac:dyDescent="0.15">
      <c r="A53" s="14">
        <v>51</v>
      </c>
      <c r="B53" s="15" t="s">
        <v>111</v>
      </c>
      <c r="C53" s="15"/>
      <c r="D53" s="16" t="s">
        <v>25</v>
      </c>
      <c r="E53" s="17">
        <f>E54+E72+E74+E76+E78+E80+E82+E84+E86+E94</f>
        <v>3554586.14</v>
      </c>
      <c r="F53" s="17">
        <f t="shared" ref="F53:N53" si="29">F54+F72+F74+F76+F78+F80+F82+F84+F86+F94</f>
        <v>3034289.21</v>
      </c>
      <c r="G53" s="17">
        <f t="shared" si="29"/>
        <v>5594757.4100000001</v>
      </c>
      <c r="H53" s="17">
        <f t="shared" si="29"/>
        <v>5237456.6900000004</v>
      </c>
      <c r="I53" s="17">
        <f t="shared" si="29"/>
        <v>4254082.72</v>
      </c>
      <c r="J53" s="17">
        <f t="shared" si="29"/>
        <v>2636278.5099999998</v>
      </c>
      <c r="K53" s="17">
        <f t="shared" si="29"/>
        <v>2159345.89</v>
      </c>
      <c r="L53" s="17">
        <f t="shared" si="29"/>
        <v>1730343.56</v>
      </c>
      <c r="M53" s="17">
        <f t="shared" si="29"/>
        <v>1965733.96</v>
      </c>
      <c r="N53" s="17">
        <f t="shared" si="29"/>
        <v>140896.43</v>
      </c>
      <c r="O53" s="17">
        <f t="shared" si="1"/>
        <v>30307770.52</v>
      </c>
      <c r="P53" s="18"/>
    </row>
    <row r="54" spans="1:16" x14ac:dyDescent="0.15">
      <c r="A54" s="14">
        <v>52</v>
      </c>
      <c r="B54" s="15" t="s">
        <v>112</v>
      </c>
      <c r="C54" s="15"/>
      <c r="D54" s="16" t="s">
        <v>113</v>
      </c>
      <c r="E54" s="17">
        <f>SUM(E55:E71)</f>
        <v>2278460</v>
      </c>
      <c r="F54" s="17">
        <f t="shared" ref="F54:N54" si="30">SUM(F55:F71)</f>
        <v>2031320</v>
      </c>
      <c r="G54" s="17">
        <f t="shared" si="30"/>
        <v>4029800</v>
      </c>
      <c r="H54" s="17">
        <f t="shared" si="30"/>
        <v>3643120</v>
      </c>
      <c r="I54" s="17">
        <f t="shared" si="30"/>
        <v>3262670</v>
      </c>
      <c r="J54" s="17">
        <f t="shared" si="30"/>
        <v>1807520</v>
      </c>
      <c r="K54" s="17">
        <f t="shared" si="30"/>
        <v>1563660</v>
      </c>
      <c r="L54" s="17">
        <f t="shared" si="30"/>
        <v>1287000</v>
      </c>
      <c r="M54" s="17">
        <f t="shared" si="30"/>
        <v>1375660</v>
      </c>
      <c r="N54" s="17">
        <f t="shared" si="30"/>
        <v>32000</v>
      </c>
      <c r="O54" s="17">
        <f t="shared" si="1"/>
        <v>21311210</v>
      </c>
      <c r="P54" s="18"/>
    </row>
    <row r="55" spans="1:16" x14ac:dyDescent="0.15">
      <c r="A55" s="14">
        <v>53</v>
      </c>
      <c r="B55" s="15" t="s">
        <v>114</v>
      </c>
      <c r="C55" s="15" t="s">
        <v>31</v>
      </c>
      <c r="D55" s="28"/>
      <c r="E55" s="19">
        <f>503227+37310</f>
        <v>540537</v>
      </c>
      <c r="F55" s="19">
        <f>490634+20435+21320</f>
        <v>532389</v>
      </c>
      <c r="G55" s="19">
        <f>1435920+15990</f>
        <v>1451910</v>
      </c>
      <c r="H55" s="19">
        <f>1112366+38290</f>
        <v>1150656</v>
      </c>
      <c r="I55" s="19">
        <f>953564+10940</f>
        <v>964504</v>
      </c>
      <c r="J55" s="19">
        <v>613776</v>
      </c>
      <c r="K55" s="19">
        <v>311899</v>
      </c>
      <c r="L55" s="19">
        <v>344000</v>
      </c>
      <c r="M55" s="19">
        <v>387140</v>
      </c>
      <c r="N55" s="19">
        <v>12200</v>
      </c>
      <c r="O55" s="17">
        <f t="shared" si="1"/>
        <v>6309011</v>
      </c>
      <c r="P55" s="18"/>
    </row>
    <row r="56" spans="1:16" x14ac:dyDescent="0.15">
      <c r="A56" s="14">
        <v>54</v>
      </c>
      <c r="B56" s="15" t="s">
        <v>115</v>
      </c>
      <c r="C56" s="15" t="s">
        <v>31</v>
      </c>
      <c r="D56" s="28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7">
        <f t="shared" si="1"/>
        <v>0</v>
      </c>
      <c r="P56" s="18"/>
    </row>
    <row r="57" spans="1:16" x14ac:dyDescent="0.15">
      <c r="A57" s="14">
        <v>55</v>
      </c>
      <c r="B57" s="15" t="s">
        <v>116</v>
      </c>
      <c r="C57" s="15" t="s">
        <v>31</v>
      </c>
      <c r="D57" s="28"/>
      <c r="E57" s="19"/>
      <c r="F57" s="19"/>
      <c r="G57" s="19"/>
      <c r="H57" s="19">
        <v>0</v>
      </c>
      <c r="I57" s="19"/>
      <c r="J57" s="19"/>
      <c r="K57" s="19"/>
      <c r="L57" s="19"/>
      <c r="M57" s="19"/>
      <c r="N57" s="19"/>
      <c r="O57" s="17">
        <f t="shared" si="1"/>
        <v>0</v>
      </c>
      <c r="P57" s="18"/>
    </row>
    <row r="58" spans="1:16" x14ac:dyDescent="0.15">
      <c r="A58" s="14">
        <v>56</v>
      </c>
      <c r="B58" s="15" t="s">
        <v>117</v>
      </c>
      <c r="C58" s="15" t="s">
        <v>31</v>
      </c>
      <c r="D58" s="28"/>
      <c r="E58" s="19">
        <v>24000</v>
      </c>
      <c r="F58" s="19">
        <v>82000</v>
      </c>
      <c r="G58" s="19">
        <v>100000</v>
      </c>
      <c r="H58" s="19">
        <v>123530</v>
      </c>
      <c r="I58" s="19">
        <v>111430</v>
      </c>
      <c r="J58" s="19">
        <v>35000</v>
      </c>
      <c r="K58" s="19">
        <v>25000</v>
      </c>
      <c r="L58" s="19">
        <v>27000</v>
      </c>
      <c r="M58" s="19">
        <v>39000</v>
      </c>
      <c r="N58" s="19">
        <v>3000</v>
      </c>
      <c r="O58" s="17">
        <f t="shared" si="1"/>
        <v>569960</v>
      </c>
      <c r="P58" s="18"/>
    </row>
    <row r="59" spans="1:16" x14ac:dyDescent="0.15">
      <c r="A59" s="14">
        <v>57</v>
      </c>
      <c r="B59" s="15" t="s">
        <v>118</v>
      </c>
      <c r="C59" s="15" t="s">
        <v>31</v>
      </c>
      <c r="D59" s="28"/>
      <c r="E59" s="19">
        <v>160000</v>
      </c>
      <c r="F59" s="19">
        <v>120000</v>
      </c>
      <c r="G59" s="19">
        <v>180000</v>
      </c>
      <c r="H59" s="19">
        <v>179680</v>
      </c>
      <c r="I59" s="19">
        <v>162080</v>
      </c>
      <c r="J59" s="19">
        <v>190000</v>
      </c>
      <c r="K59" s="19">
        <v>125000</v>
      </c>
      <c r="L59" s="19">
        <v>68000</v>
      </c>
      <c r="M59" s="19">
        <v>94000</v>
      </c>
      <c r="N59" s="19">
        <v>13200</v>
      </c>
      <c r="O59" s="17">
        <f t="shared" si="1"/>
        <v>1291960</v>
      </c>
      <c r="P59" s="18"/>
    </row>
    <row r="60" spans="1:16" x14ac:dyDescent="0.15">
      <c r="A60" s="14">
        <v>58</v>
      </c>
      <c r="B60" s="15" t="s">
        <v>119</v>
      </c>
      <c r="C60" s="15" t="s">
        <v>31</v>
      </c>
      <c r="D60" s="28"/>
      <c r="E60" s="19">
        <v>12000</v>
      </c>
      <c r="F60" s="19">
        <v>36000</v>
      </c>
      <c r="G60" s="19">
        <v>15000</v>
      </c>
      <c r="H60" s="19">
        <v>56150</v>
      </c>
      <c r="I60" s="19">
        <v>50650</v>
      </c>
      <c r="J60" s="19">
        <v>3000</v>
      </c>
      <c r="K60" s="19">
        <v>4500</v>
      </c>
      <c r="L60" s="19">
        <v>7400</v>
      </c>
      <c r="M60" s="19">
        <v>8300</v>
      </c>
      <c r="N60" s="19"/>
      <c r="O60" s="17">
        <f t="shared" si="1"/>
        <v>193000</v>
      </c>
      <c r="P60" s="18"/>
    </row>
    <row r="61" spans="1:16" x14ac:dyDescent="0.15">
      <c r="A61" s="14">
        <v>59</v>
      </c>
      <c r="B61" s="15" t="s">
        <v>120</v>
      </c>
      <c r="C61" s="15" t="s">
        <v>31</v>
      </c>
      <c r="D61" s="28"/>
      <c r="E61" s="19">
        <v>40000</v>
      </c>
      <c r="F61" s="19">
        <v>50000</v>
      </c>
      <c r="G61" s="19">
        <v>70000</v>
      </c>
      <c r="H61" s="19">
        <v>44920</v>
      </c>
      <c r="I61" s="19">
        <v>40520</v>
      </c>
      <c r="J61" s="19">
        <v>10000</v>
      </c>
      <c r="K61" s="19">
        <v>10000</v>
      </c>
      <c r="L61" s="19">
        <v>10800</v>
      </c>
      <c r="M61" s="19">
        <v>8500</v>
      </c>
      <c r="N61" s="19"/>
      <c r="O61" s="17">
        <f t="shared" si="1"/>
        <v>284740</v>
      </c>
      <c r="P61" s="18"/>
    </row>
    <row r="62" spans="1:16" x14ac:dyDescent="0.15">
      <c r="A62" s="14">
        <v>60</v>
      </c>
      <c r="B62" s="15" t="s">
        <v>121</v>
      </c>
      <c r="C62" s="15" t="s">
        <v>31</v>
      </c>
      <c r="D62" s="28"/>
      <c r="E62" s="19">
        <v>240000</v>
      </c>
      <c r="F62" s="19">
        <v>144000</v>
      </c>
      <c r="G62" s="19">
        <v>150000</v>
      </c>
      <c r="H62" s="19">
        <v>224600</v>
      </c>
      <c r="I62" s="19">
        <v>202600</v>
      </c>
      <c r="J62" s="19">
        <v>150000</v>
      </c>
      <c r="K62" s="19">
        <v>200000</v>
      </c>
      <c r="L62" s="19">
        <v>218834</v>
      </c>
      <c r="M62" s="19">
        <v>220535</v>
      </c>
      <c r="N62" s="19"/>
      <c r="O62" s="17">
        <f t="shared" si="1"/>
        <v>1750569</v>
      </c>
      <c r="P62" s="18"/>
    </row>
    <row r="63" spans="1:16" x14ac:dyDescent="0.15">
      <c r="A63" s="14">
        <v>61</v>
      </c>
      <c r="B63" s="15" t="s">
        <v>122</v>
      </c>
      <c r="C63" s="15" t="s">
        <v>31</v>
      </c>
      <c r="D63" s="28"/>
      <c r="E63" s="19"/>
      <c r="F63" s="19"/>
      <c r="G63" s="19"/>
      <c r="H63" s="19">
        <v>0</v>
      </c>
      <c r="I63" s="19">
        <v>0</v>
      </c>
      <c r="J63" s="19"/>
      <c r="K63" s="19"/>
      <c r="L63" s="19"/>
      <c r="M63" s="19"/>
      <c r="N63" s="19"/>
      <c r="O63" s="17">
        <f t="shared" si="1"/>
        <v>0</v>
      </c>
      <c r="P63" s="18"/>
    </row>
    <row r="64" spans="1:16" x14ac:dyDescent="0.15">
      <c r="A64" s="14">
        <v>62</v>
      </c>
      <c r="B64" s="15" t="s">
        <v>192</v>
      </c>
      <c r="C64" s="15" t="s">
        <v>193</v>
      </c>
      <c r="D64" s="28" t="s">
        <v>194</v>
      </c>
      <c r="E64" s="19">
        <v>113923</v>
      </c>
      <c r="F64" s="19">
        <v>81131</v>
      </c>
      <c r="G64" s="19">
        <v>201490</v>
      </c>
      <c r="H64" s="19">
        <v>182156</v>
      </c>
      <c r="I64" s="19">
        <v>163133.5</v>
      </c>
      <c r="J64" s="19">
        <v>84656</v>
      </c>
      <c r="K64" s="19">
        <v>75429</v>
      </c>
      <c r="L64" s="19">
        <v>50050</v>
      </c>
      <c r="M64" s="19">
        <v>59917</v>
      </c>
      <c r="N64" s="19">
        <v>1600</v>
      </c>
      <c r="O64" s="17">
        <f t="shared" si="1"/>
        <v>1013485.5</v>
      </c>
      <c r="P64" s="18"/>
    </row>
    <row r="65" spans="1:16" x14ac:dyDescent="0.15">
      <c r="A65" s="14">
        <v>63</v>
      </c>
      <c r="B65" s="15" t="s">
        <v>123</v>
      </c>
      <c r="C65" s="15" t="s">
        <v>31</v>
      </c>
      <c r="D65" s="28"/>
      <c r="E65" s="19">
        <v>16000</v>
      </c>
      <c r="F65" s="19">
        <v>16800</v>
      </c>
      <c r="G65" s="19">
        <v>31400</v>
      </c>
      <c r="H65" s="19">
        <v>26952</v>
      </c>
      <c r="I65" s="19">
        <v>24312</v>
      </c>
      <c r="J65" s="19">
        <v>14208</v>
      </c>
      <c r="K65" s="19">
        <v>11832</v>
      </c>
      <c r="L65" s="19">
        <v>8616</v>
      </c>
      <c r="M65" s="19">
        <v>10848</v>
      </c>
      <c r="N65" s="19"/>
      <c r="O65" s="17">
        <f t="shared" si="1"/>
        <v>160968</v>
      </c>
      <c r="P65" s="18"/>
    </row>
    <row r="66" spans="1:16" x14ac:dyDescent="0.15">
      <c r="A66" s="14">
        <v>64</v>
      </c>
      <c r="B66" s="15" t="s">
        <v>124</v>
      </c>
      <c r="C66" s="15" t="s">
        <v>31</v>
      </c>
      <c r="D66" s="28"/>
      <c r="E66" s="19">
        <v>240000</v>
      </c>
      <c r="F66" s="19">
        <v>110000</v>
      </c>
      <c r="G66" s="19">
        <v>180000</v>
      </c>
      <c r="H66" s="19">
        <v>168450</v>
      </c>
      <c r="I66" s="19">
        <v>151950</v>
      </c>
      <c r="J66" s="19">
        <v>150000</v>
      </c>
      <c r="K66" s="19">
        <v>200000</v>
      </c>
      <c r="L66" s="19">
        <v>35000</v>
      </c>
      <c r="M66" s="19">
        <v>41000</v>
      </c>
      <c r="N66" s="19"/>
      <c r="O66" s="17">
        <f t="shared" si="1"/>
        <v>1276400</v>
      </c>
      <c r="P66" s="18"/>
    </row>
    <row r="67" spans="1:16" x14ac:dyDescent="0.15">
      <c r="A67" s="14">
        <v>65</v>
      </c>
      <c r="B67" s="15" t="s">
        <v>125</v>
      </c>
      <c r="C67" s="15" t="s">
        <v>31</v>
      </c>
      <c r="D67" s="28"/>
      <c r="E67" s="19">
        <v>60000</v>
      </c>
      <c r="F67" s="19">
        <v>90000</v>
      </c>
      <c r="G67" s="19">
        <v>270000</v>
      </c>
      <c r="H67" s="19">
        <v>56150</v>
      </c>
      <c r="I67" s="19">
        <v>50650</v>
      </c>
      <c r="J67" s="19">
        <v>20000</v>
      </c>
      <c r="K67" s="19">
        <v>20000</v>
      </c>
      <c r="L67" s="19">
        <v>47000</v>
      </c>
      <c r="M67" s="19">
        <v>58000</v>
      </c>
      <c r="N67" s="19"/>
      <c r="O67" s="17">
        <f t="shared" ref="O67:O110" si="31">SUM(E67:N67)</f>
        <v>671800</v>
      </c>
      <c r="P67" s="18"/>
    </row>
    <row r="68" spans="1:16" x14ac:dyDescent="0.15">
      <c r="A68" s="14">
        <v>66</v>
      </c>
      <c r="B68" s="15" t="s">
        <v>126</v>
      </c>
      <c r="C68" s="15" t="s">
        <v>31</v>
      </c>
      <c r="D68" s="28"/>
      <c r="E68" s="19"/>
      <c r="F68" s="19"/>
      <c r="G68" s="19"/>
      <c r="H68" s="19">
        <v>0</v>
      </c>
      <c r="I68" s="19">
        <v>0</v>
      </c>
      <c r="J68" s="19">
        <v>10000</v>
      </c>
      <c r="K68" s="19">
        <v>10000</v>
      </c>
      <c r="L68" s="19"/>
      <c r="M68" s="19"/>
      <c r="N68" s="19"/>
      <c r="O68" s="17">
        <f t="shared" si="31"/>
        <v>20000</v>
      </c>
      <c r="P68" s="18"/>
    </row>
    <row r="69" spans="1:16" x14ac:dyDescent="0.15">
      <c r="A69" s="14">
        <v>67</v>
      </c>
      <c r="B69" s="15" t="s">
        <v>127</v>
      </c>
      <c r="C69" s="15" t="s">
        <v>31</v>
      </c>
      <c r="D69" s="28"/>
      <c r="E69" s="19">
        <v>672000</v>
      </c>
      <c r="F69" s="19">
        <v>561000</v>
      </c>
      <c r="G69" s="19">
        <v>800000</v>
      </c>
      <c r="H69" s="19">
        <v>1077010</v>
      </c>
      <c r="I69" s="19">
        <v>955681</v>
      </c>
      <c r="J69" s="19">
        <v>306880</v>
      </c>
      <c r="K69" s="19">
        <v>350000</v>
      </c>
      <c r="L69" s="19">
        <v>270500</v>
      </c>
      <c r="M69" s="19">
        <v>263420</v>
      </c>
      <c r="N69" s="19">
        <v>2000</v>
      </c>
      <c r="O69" s="17">
        <f t="shared" si="31"/>
        <v>5258491</v>
      </c>
      <c r="P69" s="18"/>
    </row>
    <row r="70" spans="1:16" x14ac:dyDescent="0.15">
      <c r="A70" s="14">
        <v>68</v>
      </c>
      <c r="B70" s="15" t="s">
        <v>128</v>
      </c>
      <c r="C70" s="15" t="s">
        <v>31</v>
      </c>
      <c r="D70" s="28"/>
      <c r="E70" s="19">
        <v>80000</v>
      </c>
      <c r="F70" s="19">
        <v>100000</v>
      </c>
      <c r="G70" s="19">
        <v>250000</v>
      </c>
      <c r="H70" s="19">
        <v>184416</v>
      </c>
      <c r="I70" s="19">
        <v>233209.5</v>
      </c>
      <c r="J70" s="19">
        <v>120000</v>
      </c>
      <c r="K70" s="19">
        <v>120000</v>
      </c>
      <c r="L70" s="19">
        <v>134800</v>
      </c>
      <c r="M70" s="19">
        <v>112000</v>
      </c>
      <c r="N70" s="19"/>
      <c r="O70" s="17">
        <f t="shared" si="31"/>
        <v>1334425.5</v>
      </c>
      <c r="P70" s="18"/>
    </row>
    <row r="71" spans="1:16" x14ac:dyDescent="0.15">
      <c r="A71" s="14">
        <v>69</v>
      </c>
      <c r="B71" s="15" t="s">
        <v>129</v>
      </c>
      <c r="C71" s="15" t="s">
        <v>31</v>
      </c>
      <c r="D71" s="28"/>
      <c r="E71" s="19">
        <v>80000</v>
      </c>
      <c r="F71" s="19">
        <v>108000</v>
      </c>
      <c r="G71" s="19">
        <v>330000</v>
      </c>
      <c r="H71" s="19">
        <v>168450</v>
      </c>
      <c r="I71" s="19">
        <v>151950</v>
      </c>
      <c r="J71" s="19">
        <v>100000</v>
      </c>
      <c r="K71" s="19">
        <v>100000</v>
      </c>
      <c r="L71" s="19">
        <v>65000</v>
      </c>
      <c r="M71" s="19">
        <v>73000</v>
      </c>
      <c r="N71" s="19"/>
      <c r="O71" s="17">
        <f t="shared" si="31"/>
        <v>1176400</v>
      </c>
      <c r="P71" s="18"/>
    </row>
    <row r="72" spans="1:16" x14ac:dyDescent="0.15">
      <c r="A72" s="14">
        <v>70</v>
      </c>
      <c r="B72" s="15" t="s">
        <v>130</v>
      </c>
      <c r="C72" s="15"/>
      <c r="D72" s="16"/>
      <c r="E72" s="17">
        <f>E73</f>
        <v>32000</v>
      </c>
      <c r="F72" s="17">
        <f t="shared" ref="F72:N72" si="32">F73</f>
        <v>25200</v>
      </c>
      <c r="G72" s="17">
        <f t="shared" si="32"/>
        <v>46000</v>
      </c>
      <c r="H72" s="17">
        <f t="shared" si="32"/>
        <v>34800</v>
      </c>
      <c r="I72" s="17">
        <f t="shared" si="32"/>
        <v>27600</v>
      </c>
      <c r="J72" s="17">
        <f t="shared" si="32"/>
        <v>22000</v>
      </c>
      <c r="K72" s="17">
        <f t="shared" si="32"/>
        <v>19600</v>
      </c>
      <c r="L72" s="17">
        <f t="shared" si="32"/>
        <v>15200</v>
      </c>
      <c r="M72" s="17">
        <f t="shared" si="32"/>
        <v>18800</v>
      </c>
      <c r="N72" s="17">
        <f t="shared" si="32"/>
        <v>400</v>
      </c>
      <c r="O72" s="17">
        <f t="shared" si="31"/>
        <v>241600</v>
      </c>
      <c r="P72" s="18"/>
    </row>
    <row r="73" spans="1:16" s="22" customFormat="1" ht="22.5" x14ac:dyDescent="0.15">
      <c r="A73" s="14">
        <v>71</v>
      </c>
      <c r="B73" s="21" t="s">
        <v>131</v>
      </c>
      <c r="C73" s="21" t="s">
        <v>31</v>
      </c>
      <c r="D73" s="29" t="s">
        <v>132</v>
      </c>
      <c r="E73" s="17">
        <f>E97*400</f>
        <v>32000</v>
      </c>
      <c r="F73" s="17">
        <f t="shared" ref="F73:N73" si="33">F97*400</f>
        <v>25200</v>
      </c>
      <c r="G73" s="17">
        <f t="shared" si="33"/>
        <v>46000</v>
      </c>
      <c r="H73" s="17">
        <f t="shared" si="33"/>
        <v>34800</v>
      </c>
      <c r="I73" s="17">
        <f t="shared" si="33"/>
        <v>27600</v>
      </c>
      <c r="J73" s="17">
        <f t="shared" si="33"/>
        <v>22000</v>
      </c>
      <c r="K73" s="17">
        <f t="shared" si="33"/>
        <v>19600</v>
      </c>
      <c r="L73" s="17">
        <f t="shared" si="33"/>
        <v>15200</v>
      </c>
      <c r="M73" s="17">
        <f t="shared" si="33"/>
        <v>18800</v>
      </c>
      <c r="N73" s="17">
        <f t="shared" si="33"/>
        <v>400</v>
      </c>
      <c r="O73" s="17">
        <f t="shared" si="31"/>
        <v>241600</v>
      </c>
      <c r="P73" s="18"/>
    </row>
    <row r="74" spans="1:16" x14ac:dyDescent="0.15">
      <c r="A74" s="14">
        <v>72</v>
      </c>
      <c r="B74" s="15" t="s">
        <v>133</v>
      </c>
      <c r="C74" s="15"/>
      <c r="D74" s="16" t="s">
        <v>25</v>
      </c>
      <c r="E74" s="17">
        <f>E75</f>
        <v>150573</v>
      </c>
      <c r="F74" s="17">
        <f t="shared" ref="F74:N74" si="34">F75</f>
        <v>181200.75</v>
      </c>
      <c r="G74" s="17">
        <f t="shared" si="34"/>
        <v>288657.3</v>
      </c>
      <c r="H74" s="17">
        <f t="shared" si="34"/>
        <v>202718.4</v>
      </c>
      <c r="I74" s="17">
        <f t="shared" si="34"/>
        <v>179640.15</v>
      </c>
      <c r="J74" s="17">
        <f t="shared" si="34"/>
        <v>184072.80000000002</v>
      </c>
      <c r="K74" s="17">
        <f t="shared" si="34"/>
        <v>86520.75</v>
      </c>
      <c r="L74" s="17">
        <f t="shared" si="34"/>
        <v>41792.699999999997</v>
      </c>
      <c r="M74" s="17">
        <f t="shared" si="34"/>
        <v>97676.25</v>
      </c>
      <c r="N74" s="17">
        <f t="shared" si="34"/>
        <v>64605</v>
      </c>
      <c r="O74" s="17">
        <f t="shared" si="31"/>
        <v>1477457.1</v>
      </c>
      <c r="P74" s="18"/>
    </row>
    <row r="75" spans="1:16" s="22" customFormat="1" x14ac:dyDescent="0.15">
      <c r="A75" s="14">
        <v>73</v>
      </c>
      <c r="B75" s="21" t="s">
        <v>134</v>
      </c>
      <c r="C75" s="21" t="s">
        <v>31</v>
      </c>
      <c r="D75" s="29" t="s">
        <v>135</v>
      </c>
      <c r="E75" s="17">
        <f>E109*15</f>
        <v>150573</v>
      </c>
      <c r="F75" s="17">
        <f t="shared" ref="F75:N75" si="35">F109*15</f>
        <v>181200.75</v>
      </c>
      <c r="G75" s="17">
        <f t="shared" si="35"/>
        <v>288657.3</v>
      </c>
      <c r="H75" s="17">
        <f t="shared" si="35"/>
        <v>202718.4</v>
      </c>
      <c r="I75" s="17">
        <f t="shared" si="35"/>
        <v>179640.15</v>
      </c>
      <c r="J75" s="17">
        <f t="shared" si="35"/>
        <v>184072.80000000002</v>
      </c>
      <c r="K75" s="17">
        <f t="shared" si="35"/>
        <v>86520.75</v>
      </c>
      <c r="L75" s="17">
        <f t="shared" si="35"/>
        <v>41792.699999999997</v>
      </c>
      <c r="M75" s="17">
        <f t="shared" si="35"/>
        <v>97676.25</v>
      </c>
      <c r="N75" s="17">
        <f t="shared" si="35"/>
        <v>64605</v>
      </c>
      <c r="O75" s="17">
        <f t="shared" si="31"/>
        <v>1477457.1</v>
      </c>
      <c r="P75" s="18"/>
    </row>
    <row r="76" spans="1:16" x14ac:dyDescent="0.15">
      <c r="A76" s="14">
        <v>74</v>
      </c>
      <c r="B76" s="15" t="s">
        <v>136</v>
      </c>
      <c r="C76" s="15"/>
      <c r="D76" s="16" t="s">
        <v>25</v>
      </c>
      <c r="E76" s="17">
        <f>E77</f>
        <v>29256</v>
      </c>
      <c r="F76" s="17">
        <f t="shared" ref="F76:N76" si="36">F77</f>
        <v>48905.599999999999</v>
      </c>
      <c r="G76" s="17">
        <f t="shared" si="36"/>
        <v>71214.399999999994</v>
      </c>
      <c r="H76" s="17">
        <f t="shared" si="36"/>
        <v>63744</v>
      </c>
      <c r="I76" s="17">
        <f t="shared" si="36"/>
        <v>26904</v>
      </c>
      <c r="J76" s="17">
        <f t="shared" si="36"/>
        <v>30240</v>
      </c>
      <c r="K76" s="17">
        <f t="shared" si="36"/>
        <v>23868</v>
      </c>
      <c r="L76" s="17">
        <f t="shared" si="36"/>
        <v>5728</v>
      </c>
      <c r="M76" s="17">
        <f t="shared" si="36"/>
        <v>28232</v>
      </c>
      <c r="N76" s="17">
        <f t="shared" si="36"/>
        <v>2240</v>
      </c>
      <c r="O76" s="17">
        <f t="shared" si="31"/>
        <v>330332</v>
      </c>
      <c r="P76" s="18"/>
    </row>
    <row r="77" spans="1:16" s="22" customFormat="1" x14ac:dyDescent="0.15">
      <c r="A77" s="14">
        <v>75</v>
      </c>
      <c r="B77" s="21" t="s">
        <v>137</v>
      </c>
      <c r="C77" s="21" t="s">
        <v>31</v>
      </c>
      <c r="D77" s="29" t="s">
        <v>138</v>
      </c>
      <c r="E77" s="17">
        <f>E110*8</f>
        <v>29256</v>
      </c>
      <c r="F77" s="17">
        <f t="shared" ref="F77:N77" si="37">F110*8</f>
        <v>48905.599999999999</v>
      </c>
      <c r="G77" s="17">
        <f t="shared" si="37"/>
        <v>71214.399999999994</v>
      </c>
      <c r="H77" s="17">
        <f t="shared" si="37"/>
        <v>63744</v>
      </c>
      <c r="I77" s="17">
        <f t="shared" si="37"/>
        <v>26904</v>
      </c>
      <c r="J77" s="17">
        <f t="shared" si="37"/>
        <v>30240</v>
      </c>
      <c r="K77" s="17">
        <f t="shared" si="37"/>
        <v>23868</v>
      </c>
      <c r="L77" s="17">
        <f t="shared" si="37"/>
        <v>5728</v>
      </c>
      <c r="M77" s="17">
        <f t="shared" si="37"/>
        <v>28232</v>
      </c>
      <c r="N77" s="17">
        <f t="shared" si="37"/>
        <v>2240</v>
      </c>
      <c r="O77" s="17">
        <f t="shared" si="31"/>
        <v>330332</v>
      </c>
      <c r="P77" s="18"/>
    </row>
    <row r="78" spans="1:16" x14ac:dyDescent="0.15">
      <c r="A78" s="14">
        <v>76</v>
      </c>
      <c r="B78" s="15" t="s">
        <v>139</v>
      </c>
      <c r="C78" s="15"/>
      <c r="D78" s="16" t="s">
        <v>25</v>
      </c>
      <c r="E78" s="17">
        <f>E79</f>
        <v>0</v>
      </c>
      <c r="F78" s="17">
        <f t="shared" ref="F78:N78" si="38">F79</f>
        <v>0</v>
      </c>
      <c r="G78" s="17">
        <f t="shared" si="38"/>
        <v>0</v>
      </c>
      <c r="H78" s="17">
        <f t="shared" si="38"/>
        <v>0</v>
      </c>
      <c r="I78" s="17">
        <f t="shared" si="38"/>
        <v>0</v>
      </c>
      <c r="J78" s="17">
        <f t="shared" si="38"/>
        <v>0</v>
      </c>
      <c r="K78" s="17">
        <f t="shared" si="38"/>
        <v>0</v>
      </c>
      <c r="L78" s="17">
        <f t="shared" si="38"/>
        <v>0</v>
      </c>
      <c r="M78" s="17">
        <f t="shared" si="38"/>
        <v>0</v>
      </c>
      <c r="N78" s="17">
        <f t="shared" si="38"/>
        <v>0</v>
      </c>
      <c r="O78" s="17">
        <f t="shared" si="31"/>
        <v>0</v>
      </c>
      <c r="P78" s="18"/>
    </row>
    <row r="79" spans="1:16" s="22" customFormat="1" x14ac:dyDescent="0.15">
      <c r="A79" s="14">
        <v>77</v>
      </c>
      <c r="B79" s="21" t="s">
        <v>140</v>
      </c>
      <c r="C79" s="21" t="s">
        <v>31</v>
      </c>
      <c r="D79" s="29" t="s">
        <v>107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7">
        <f t="shared" si="31"/>
        <v>0</v>
      </c>
      <c r="P79" s="18"/>
    </row>
    <row r="80" spans="1:16" x14ac:dyDescent="0.15">
      <c r="A80" s="14">
        <v>78</v>
      </c>
      <c r="B80" s="15" t="s">
        <v>141</v>
      </c>
      <c r="C80" s="15"/>
      <c r="D80" s="16" t="s">
        <v>25</v>
      </c>
      <c r="E80" s="17">
        <f>E81</f>
        <v>345600</v>
      </c>
      <c r="F80" s="17">
        <f t="shared" ref="F80:N80" si="39">F81</f>
        <v>272160</v>
      </c>
      <c r="G80" s="17">
        <f t="shared" si="39"/>
        <v>496800</v>
      </c>
      <c r="H80" s="17">
        <f t="shared" si="39"/>
        <v>375840</v>
      </c>
      <c r="I80" s="17">
        <f t="shared" si="39"/>
        <v>298080</v>
      </c>
      <c r="J80" s="17">
        <f t="shared" si="39"/>
        <v>237600</v>
      </c>
      <c r="K80" s="17">
        <f t="shared" si="39"/>
        <v>211680</v>
      </c>
      <c r="L80" s="17">
        <f t="shared" si="39"/>
        <v>164160</v>
      </c>
      <c r="M80" s="17">
        <f t="shared" si="39"/>
        <v>203040</v>
      </c>
      <c r="N80" s="17">
        <f t="shared" si="39"/>
        <v>4320</v>
      </c>
      <c r="O80" s="17">
        <f t="shared" si="31"/>
        <v>2609280</v>
      </c>
      <c r="P80" s="18"/>
    </row>
    <row r="81" spans="1:16" s="22" customFormat="1" ht="22.5" x14ac:dyDescent="0.15">
      <c r="A81" s="14">
        <v>79</v>
      </c>
      <c r="B81" s="21" t="s">
        <v>142</v>
      </c>
      <c r="C81" s="21" t="s">
        <v>31</v>
      </c>
      <c r="D81" s="29" t="s">
        <v>143</v>
      </c>
      <c r="E81" s="17">
        <f>E97*4320</f>
        <v>345600</v>
      </c>
      <c r="F81" s="17">
        <f t="shared" ref="F81:N81" si="40">F97*4320</f>
        <v>272160</v>
      </c>
      <c r="G81" s="17">
        <f t="shared" si="40"/>
        <v>496800</v>
      </c>
      <c r="H81" s="17">
        <f t="shared" si="40"/>
        <v>375840</v>
      </c>
      <c r="I81" s="17">
        <f t="shared" si="40"/>
        <v>298080</v>
      </c>
      <c r="J81" s="17">
        <f t="shared" si="40"/>
        <v>237600</v>
      </c>
      <c r="K81" s="17">
        <f t="shared" si="40"/>
        <v>211680</v>
      </c>
      <c r="L81" s="17">
        <f t="shared" si="40"/>
        <v>164160</v>
      </c>
      <c r="M81" s="17">
        <f t="shared" si="40"/>
        <v>203040</v>
      </c>
      <c r="N81" s="17">
        <f t="shared" si="40"/>
        <v>4320</v>
      </c>
      <c r="O81" s="17">
        <f t="shared" si="31"/>
        <v>2609280</v>
      </c>
      <c r="P81" s="18"/>
    </row>
    <row r="82" spans="1:16" x14ac:dyDescent="0.15">
      <c r="A82" s="14">
        <v>80</v>
      </c>
      <c r="B82" s="15" t="s">
        <v>144</v>
      </c>
      <c r="C82" s="15"/>
      <c r="D82" s="16" t="s">
        <v>25</v>
      </c>
      <c r="E82" s="17">
        <f>E83</f>
        <v>346857.14</v>
      </c>
      <c r="F82" s="17">
        <f t="shared" ref="F82:N82" si="41">F83</f>
        <v>287742.86</v>
      </c>
      <c r="G82" s="17">
        <f t="shared" si="41"/>
        <v>488685.71</v>
      </c>
      <c r="H82" s="17">
        <f t="shared" si="41"/>
        <v>337714.29</v>
      </c>
      <c r="I82" s="17">
        <f t="shared" si="41"/>
        <v>271428.57</v>
      </c>
      <c r="J82" s="17">
        <f t="shared" si="41"/>
        <v>214285.71</v>
      </c>
      <c r="K82" s="17">
        <f t="shared" si="41"/>
        <v>202857.14</v>
      </c>
      <c r="L82" s="17">
        <f t="shared" si="41"/>
        <v>132542.85999999999</v>
      </c>
      <c r="M82" s="17">
        <f t="shared" si="41"/>
        <v>177005.71</v>
      </c>
      <c r="N82" s="17">
        <f t="shared" si="41"/>
        <v>5331.43</v>
      </c>
      <c r="O82" s="17">
        <f t="shared" si="31"/>
        <v>2464451.42</v>
      </c>
      <c r="P82" s="18"/>
    </row>
    <row r="83" spans="1:16" s="22" customFormat="1" x14ac:dyDescent="0.15">
      <c r="A83" s="14">
        <v>81</v>
      </c>
      <c r="B83" s="21" t="s">
        <v>145</v>
      </c>
      <c r="C83" s="21" t="s">
        <v>31</v>
      </c>
      <c r="D83" s="18" t="s">
        <v>49</v>
      </c>
      <c r="E83" s="17">
        <f>ROUND(E30/0.07*0.02,2)</f>
        <v>346857.14</v>
      </c>
      <c r="F83" s="17">
        <f t="shared" ref="F83:N83" si="42">ROUND(F30/0.07*0.02,2)</f>
        <v>287742.86</v>
      </c>
      <c r="G83" s="17">
        <f t="shared" si="42"/>
        <v>488685.71</v>
      </c>
      <c r="H83" s="17">
        <f t="shared" si="42"/>
        <v>337714.29</v>
      </c>
      <c r="I83" s="17">
        <f t="shared" si="42"/>
        <v>271428.57</v>
      </c>
      <c r="J83" s="17">
        <f t="shared" si="42"/>
        <v>214285.71</v>
      </c>
      <c r="K83" s="17">
        <f t="shared" si="42"/>
        <v>202857.14</v>
      </c>
      <c r="L83" s="17">
        <f t="shared" si="42"/>
        <v>132542.85999999999</v>
      </c>
      <c r="M83" s="17">
        <f t="shared" si="42"/>
        <v>177005.71</v>
      </c>
      <c r="N83" s="17">
        <f t="shared" si="42"/>
        <v>5331.43</v>
      </c>
      <c r="O83" s="17">
        <f t="shared" si="31"/>
        <v>2464451.42</v>
      </c>
      <c r="P83" s="18"/>
    </row>
    <row r="84" spans="1:16" x14ac:dyDescent="0.15">
      <c r="A84" s="14">
        <v>82</v>
      </c>
      <c r="B84" s="15" t="s">
        <v>146</v>
      </c>
      <c r="C84" s="15"/>
      <c r="D84" s="16" t="s">
        <v>25</v>
      </c>
      <c r="E84" s="17">
        <f>E85</f>
        <v>32000</v>
      </c>
      <c r="F84" s="17">
        <f t="shared" ref="F84:N84" si="43">F85</f>
        <v>32000</v>
      </c>
      <c r="G84" s="17">
        <f t="shared" si="43"/>
        <v>32000</v>
      </c>
      <c r="H84" s="17">
        <f t="shared" si="43"/>
        <v>32000</v>
      </c>
      <c r="I84" s="17">
        <f t="shared" si="43"/>
        <v>32000</v>
      </c>
      <c r="J84" s="17">
        <f t="shared" si="43"/>
        <v>0</v>
      </c>
      <c r="K84" s="17">
        <f t="shared" si="43"/>
        <v>32000</v>
      </c>
      <c r="L84" s="17">
        <f t="shared" si="43"/>
        <v>0</v>
      </c>
      <c r="M84" s="17">
        <f t="shared" si="43"/>
        <v>32000</v>
      </c>
      <c r="N84" s="17">
        <f t="shared" si="43"/>
        <v>0</v>
      </c>
      <c r="O84" s="17">
        <f t="shared" si="31"/>
        <v>224000</v>
      </c>
      <c r="P84" s="18"/>
    </row>
    <row r="85" spans="1:16" ht="33.75" x14ac:dyDescent="0.15">
      <c r="A85" s="14">
        <v>83</v>
      </c>
      <c r="B85" s="15" t="s">
        <v>147</v>
      </c>
      <c r="C85" s="15" t="s">
        <v>31</v>
      </c>
      <c r="D85" s="28" t="s">
        <v>148</v>
      </c>
      <c r="E85" s="19">
        <v>32000</v>
      </c>
      <c r="F85" s="19">
        <v>32000</v>
      </c>
      <c r="G85" s="19">
        <v>32000</v>
      </c>
      <c r="H85" s="19">
        <v>32000</v>
      </c>
      <c r="I85" s="19">
        <v>32000</v>
      </c>
      <c r="J85" s="19"/>
      <c r="K85" s="19">
        <v>32000</v>
      </c>
      <c r="L85" s="19"/>
      <c r="M85" s="19">
        <v>32000</v>
      </c>
      <c r="N85" s="19"/>
      <c r="O85" s="17">
        <f t="shared" si="31"/>
        <v>224000</v>
      </c>
      <c r="P85" s="18"/>
    </row>
    <row r="86" spans="1:16" x14ac:dyDescent="0.15">
      <c r="A86" s="14">
        <v>84</v>
      </c>
      <c r="B86" s="15" t="s">
        <v>149</v>
      </c>
      <c r="C86" s="15"/>
      <c r="D86" s="16" t="s">
        <v>25</v>
      </c>
      <c r="E86" s="17">
        <f>E87+E90+E93</f>
        <v>339840</v>
      </c>
      <c r="F86" s="17">
        <f t="shared" ref="F86:N86" si="44">F87+F90+F93</f>
        <v>155760</v>
      </c>
      <c r="G86" s="17">
        <f t="shared" si="44"/>
        <v>141600</v>
      </c>
      <c r="H86" s="17">
        <f t="shared" si="44"/>
        <v>547520</v>
      </c>
      <c r="I86" s="17">
        <f t="shared" si="44"/>
        <v>155760</v>
      </c>
      <c r="J86" s="17">
        <f t="shared" si="44"/>
        <v>108560</v>
      </c>
      <c r="K86" s="17">
        <f t="shared" si="44"/>
        <v>14160</v>
      </c>
      <c r="L86" s="17">
        <f t="shared" si="44"/>
        <v>51920</v>
      </c>
      <c r="M86" s="17">
        <f t="shared" si="44"/>
        <v>28320</v>
      </c>
      <c r="N86" s="17">
        <f t="shared" si="44"/>
        <v>0</v>
      </c>
      <c r="O86" s="17">
        <f t="shared" si="31"/>
        <v>1543440</v>
      </c>
      <c r="P86" s="18"/>
    </row>
    <row r="87" spans="1:16" x14ac:dyDescent="0.15">
      <c r="A87" s="14">
        <v>85</v>
      </c>
      <c r="B87" s="15" t="s">
        <v>150</v>
      </c>
      <c r="C87" s="15"/>
      <c r="D87" s="16" t="s">
        <v>25</v>
      </c>
      <c r="E87" s="17">
        <f>E88+E89</f>
        <v>0</v>
      </c>
      <c r="F87" s="17">
        <f t="shared" ref="F87:N87" si="45">F88+F89</f>
        <v>0</v>
      </c>
      <c r="G87" s="17">
        <f t="shared" si="45"/>
        <v>0</v>
      </c>
      <c r="H87" s="17">
        <f t="shared" si="45"/>
        <v>0</v>
      </c>
      <c r="I87" s="17">
        <f t="shared" si="45"/>
        <v>0</v>
      </c>
      <c r="J87" s="17">
        <f t="shared" si="45"/>
        <v>0</v>
      </c>
      <c r="K87" s="17">
        <f t="shared" si="45"/>
        <v>0</v>
      </c>
      <c r="L87" s="17">
        <f t="shared" si="45"/>
        <v>0</v>
      </c>
      <c r="M87" s="17">
        <f t="shared" si="45"/>
        <v>0</v>
      </c>
      <c r="N87" s="17">
        <f t="shared" si="45"/>
        <v>0</v>
      </c>
      <c r="O87" s="17">
        <f t="shared" si="31"/>
        <v>0</v>
      </c>
      <c r="P87" s="18"/>
    </row>
    <row r="88" spans="1:16" x14ac:dyDescent="0.15">
      <c r="A88" s="14">
        <v>86</v>
      </c>
      <c r="B88" s="15" t="s">
        <v>151</v>
      </c>
      <c r="C88" s="15" t="s">
        <v>31</v>
      </c>
      <c r="D88" s="28" t="s">
        <v>107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7">
        <f t="shared" si="31"/>
        <v>0</v>
      </c>
      <c r="P88" s="24"/>
    </row>
    <row r="89" spans="1:16" x14ac:dyDescent="0.15">
      <c r="A89" s="14">
        <v>87</v>
      </c>
      <c r="B89" s="15" t="s">
        <v>152</v>
      </c>
      <c r="C89" s="15" t="s">
        <v>31</v>
      </c>
      <c r="D89" s="16" t="s">
        <v>153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7">
        <f t="shared" si="31"/>
        <v>0</v>
      </c>
      <c r="P89" s="24"/>
    </row>
    <row r="90" spans="1:16" x14ac:dyDescent="0.15">
      <c r="A90" s="14">
        <v>88</v>
      </c>
      <c r="B90" s="15" t="s">
        <v>154</v>
      </c>
      <c r="C90" s="15"/>
      <c r="D90" s="16" t="s">
        <v>25</v>
      </c>
      <c r="E90" s="17">
        <f>E91+E92</f>
        <v>339840</v>
      </c>
      <c r="F90" s="17">
        <f t="shared" ref="F90:N90" si="46">F91+F92</f>
        <v>155760</v>
      </c>
      <c r="G90" s="17">
        <f t="shared" si="46"/>
        <v>141600</v>
      </c>
      <c r="H90" s="17">
        <f t="shared" si="46"/>
        <v>547520</v>
      </c>
      <c r="I90" s="17">
        <f t="shared" si="46"/>
        <v>155760</v>
      </c>
      <c r="J90" s="17">
        <f t="shared" si="46"/>
        <v>108560</v>
      </c>
      <c r="K90" s="17">
        <f t="shared" si="46"/>
        <v>14160</v>
      </c>
      <c r="L90" s="17">
        <f t="shared" si="46"/>
        <v>51920</v>
      </c>
      <c r="M90" s="17">
        <f t="shared" si="46"/>
        <v>28320</v>
      </c>
      <c r="N90" s="17">
        <f t="shared" si="46"/>
        <v>0</v>
      </c>
      <c r="O90" s="17">
        <f t="shared" si="31"/>
        <v>1543440</v>
      </c>
      <c r="P90" s="18"/>
    </row>
    <row r="91" spans="1:16" s="22" customFormat="1" ht="22.5" x14ac:dyDescent="0.15">
      <c r="A91" s="14">
        <v>89</v>
      </c>
      <c r="B91" s="21" t="s">
        <v>155</v>
      </c>
      <c r="C91" s="21" t="s">
        <v>31</v>
      </c>
      <c r="D91" s="29" t="s">
        <v>156</v>
      </c>
      <c r="E91" s="17">
        <f>E108*400</f>
        <v>28800</v>
      </c>
      <c r="F91" s="17">
        <f t="shared" ref="F91:N91" si="47">F108*400</f>
        <v>13200</v>
      </c>
      <c r="G91" s="17">
        <f t="shared" si="47"/>
        <v>12000</v>
      </c>
      <c r="H91" s="17">
        <f t="shared" si="47"/>
        <v>46400</v>
      </c>
      <c r="I91" s="17">
        <f t="shared" si="47"/>
        <v>13200</v>
      </c>
      <c r="J91" s="17">
        <f t="shared" si="47"/>
        <v>9200</v>
      </c>
      <c r="K91" s="17">
        <f t="shared" si="47"/>
        <v>1200</v>
      </c>
      <c r="L91" s="17">
        <f t="shared" si="47"/>
        <v>4400</v>
      </c>
      <c r="M91" s="17">
        <f t="shared" si="47"/>
        <v>2400</v>
      </c>
      <c r="N91" s="17">
        <f t="shared" si="47"/>
        <v>0</v>
      </c>
      <c r="O91" s="17">
        <f t="shared" si="31"/>
        <v>130800</v>
      </c>
      <c r="P91" s="18"/>
    </row>
    <row r="92" spans="1:16" s="22" customFormat="1" ht="22.5" x14ac:dyDescent="0.15">
      <c r="A92" s="14">
        <v>90</v>
      </c>
      <c r="B92" s="21" t="s">
        <v>157</v>
      </c>
      <c r="C92" s="21" t="s">
        <v>31</v>
      </c>
      <c r="D92" s="29" t="s">
        <v>158</v>
      </c>
      <c r="E92" s="17">
        <f>E108*4320</f>
        <v>311040</v>
      </c>
      <c r="F92" s="17">
        <f t="shared" ref="F92:N92" si="48">F108*4320</f>
        <v>142560</v>
      </c>
      <c r="G92" s="17">
        <f t="shared" si="48"/>
        <v>129600</v>
      </c>
      <c r="H92" s="17">
        <f t="shared" si="48"/>
        <v>501120</v>
      </c>
      <c r="I92" s="17">
        <f t="shared" si="48"/>
        <v>142560</v>
      </c>
      <c r="J92" s="17">
        <f t="shared" si="48"/>
        <v>99360</v>
      </c>
      <c r="K92" s="17">
        <f t="shared" si="48"/>
        <v>12960</v>
      </c>
      <c r="L92" s="17">
        <f t="shared" si="48"/>
        <v>47520</v>
      </c>
      <c r="M92" s="17">
        <f t="shared" si="48"/>
        <v>25920</v>
      </c>
      <c r="N92" s="17">
        <f t="shared" si="48"/>
        <v>0</v>
      </c>
      <c r="O92" s="17">
        <f t="shared" si="31"/>
        <v>1412640</v>
      </c>
      <c r="P92" s="18"/>
    </row>
    <row r="93" spans="1:16" x14ac:dyDescent="0.15">
      <c r="A93" s="14">
        <v>91</v>
      </c>
      <c r="B93" s="15" t="s">
        <v>159</v>
      </c>
      <c r="C93" s="15" t="s">
        <v>31</v>
      </c>
      <c r="D93" s="28" t="s">
        <v>107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>
        <f t="shared" si="31"/>
        <v>0</v>
      </c>
      <c r="P93" s="24"/>
    </row>
    <row r="94" spans="1:16" x14ac:dyDescent="0.15">
      <c r="A94" s="14">
        <v>92</v>
      </c>
      <c r="B94" s="15" t="s">
        <v>160</v>
      </c>
      <c r="C94" s="15"/>
      <c r="D94" s="16" t="s">
        <v>25</v>
      </c>
      <c r="E94" s="17">
        <f>E95</f>
        <v>0</v>
      </c>
      <c r="F94" s="17">
        <f t="shared" ref="F94:N94" si="49">F95</f>
        <v>0</v>
      </c>
      <c r="G94" s="17">
        <f t="shared" si="49"/>
        <v>0</v>
      </c>
      <c r="H94" s="17">
        <f t="shared" si="49"/>
        <v>0</v>
      </c>
      <c r="I94" s="17">
        <f t="shared" si="49"/>
        <v>0</v>
      </c>
      <c r="J94" s="17">
        <f t="shared" si="49"/>
        <v>32000</v>
      </c>
      <c r="K94" s="17">
        <f t="shared" si="49"/>
        <v>5000</v>
      </c>
      <c r="L94" s="17">
        <f t="shared" si="49"/>
        <v>32000</v>
      </c>
      <c r="M94" s="17">
        <f t="shared" si="49"/>
        <v>5000</v>
      </c>
      <c r="N94" s="17">
        <f t="shared" si="49"/>
        <v>32000</v>
      </c>
      <c r="O94" s="17">
        <f t="shared" si="31"/>
        <v>106000</v>
      </c>
      <c r="P94" s="18"/>
    </row>
    <row r="95" spans="1:16" ht="68.25" thickBot="1" x14ac:dyDescent="0.2">
      <c r="A95" s="14">
        <v>93</v>
      </c>
      <c r="B95" s="31" t="s">
        <v>161</v>
      </c>
      <c r="C95" s="15" t="s">
        <v>31</v>
      </c>
      <c r="D95" s="32" t="s">
        <v>179</v>
      </c>
      <c r="E95" s="33"/>
      <c r="F95" s="33"/>
      <c r="G95" s="33"/>
      <c r="H95" s="33"/>
      <c r="I95" s="33"/>
      <c r="J95" s="33">
        <v>32000</v>
      </c>
      <c r="K95" s="33">
        <v>5000</v>
      </c>
      <c r="L95" s="33">
        <v>32000</v>
      </c>
      <c r="M95" s="33">
        <v>5000</v>
      </c>
      <c r="N95" s="33">
        <v>32000</v>
      </c>
      <c r="O95" s="17">
        <f t="shared" si="31"/>
        <v>106000</v>
      </c>
      <c r="P95" s="34"/>
    </row>
    <row r="96" spans="1:16" ht="23.25" customHeight="1" thickTop="1" x14ac:dyDescent="0.15">
      <c r="A96" s="14">
        <v>94</v>
      </c>
      <c r="B96" s="35" t="s">
        <v>162</v>
      </c>
      <c r="C96" s="35"/>
      <c r="D96" s="3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17">
        <f t="shared" si="31"/>
        <v>0</v>
      </c>
      <c r="P96" s="38"/>
    </row>
    <row r="97" spans="1:16" ht="22.5" x14ac:dyDescent="0.15">
      <c r="A97" s="14">
        <v>95</v>
      </c>
      <c r="B97" s="15" t="s">
        <v>163</v>
      </c>
      <c r="C97" s="15"/>
      <c r="D97" s="16" t="s">
        <v>195</v>
      </c>
      <c r="E97" s="17">
        <f>E98+E99+E100+E101</f>
        <v>80</v>
      </c>
      <c r="F97" s="17">
        <f t="shared" ref="F97:N97" si="50">F98+F99+F100+F101</f>
        <v>63</v>
      </c>
      <c r="G97" s="17">
        <f t="shared" si="50"/>
        <v>115</v>
      </c>
      <c r="H97" s="17">
        <f t="shared" si="50"/>
        <v>87</v>
      </c>
      <c r="I97" s="17">
        <f t="shared" si="50"/>
        <v>69</v>
      </c>
      <c r="J97" s="17">
        <f t="shared" si="50"/>
        <v>55</v>
      </c>
      <c r="K97" s="17">
        <f t="shared" si="50"/>
        <v>49</v>
      </c>
      <c r="L97" s="17">
        <f t="shared" si="50"/>
        <v>38</v>
      </c>
      <c r="M97" s="17">
        <f t="shared" si="50"/>
        <v>47</v>
      </c>
      <c r="N97" s="17">
        <f t="shared" si="50"/>
        <v>1</v>
      </c>
      <c r="O97" s="17">
        <f t="shared" si="31"/>
        <v>604</v>
      </c>
      <c r="P97" s="18"/>
    </row>
    <row r="98" spans="1:16" x14ac:dyDescent="0.15">
      <c r="A98" s="14">
        <v>96</v>
      </c>
      <c r="B98" s="39" t="s">
        <v>164</v>
      </c>
      <c r="C98" s="39"/>
      <c r="D98" s="24"/>
      <c r="E98" s="25">
        <v>80</v>
      </c>
      <c r="F98" s="25">
        <v>63</v>
      </c>
      <c r="G98" s="25">
        <v>56</v>
      </c>
      <c r="H98" s="25"/>
      <c r="I98" s="25"/>
      <c r="J98" s="25"/>
      <c r="K98" s="25"/>
      <c r="L98" s="25"/>
      <c r="M98" s="25"/>
      <c r="N98" s="25"/>
      <c r="O98" s="17">
        <f t="shared" si="31"/>
        <v>199</v>
      </c>
      <c r="P98" s="18"/>
    </row>
    <row r="99" spans="1:16" x14ac:dyDescent="0.15">
      <c r="A99" s="14">
        <v>97</v>
      </c>
      <c r="B99" s="39" t="s">
        <v>165</v>
      </c>
      <c r="C99" s="39"/>
      <c r="D99" s="16"/>
      <c r="E99" s="19"/>
      <c r="F99" s="19"/>
      <c r="G99" s="19">
        <v>59</v>
      </c>
      <c r="H99" s="19">
        <v>87</v>
      </c>
      <c r="I99" s="19">
        <v>69</v>
      </c>
      <c r="J99" s="19"/>
      <c r="K99" s="19"/>
      <c r="L99" s="19"/>
      <c r="M99" s="19"/>
      <c r="N99" s="19"/>
      <c r="O99" s="17">
        <f t="shared" si="31"/>
        <v>215</v>
      </c>
      <c r="P99" s="18"/>
    </row>
    <row r="100" spans="1:16" x14ac:dyDescent="0.15">
      <c r="A100" s="14">
        <v>98</v>
      </c>
      <c r="B100" s="39" t="s">
        <v>166</v>
      </c>
      <c r="C100" s="39"/>
      <c r="D100" s="24"/>
      <c r="E100" s="25"/>
      <c r="F100" s="25"/>
      <c r="G100" s="25"/>
      <c r="H100" s="25"/>
      <c r="I100" s="25"/>
      <c r="J100" s="25">
        <v>55</v>
      </c>
      <c r="K100" s="25">
        <v>49</v>
      </c>
      <c r="L100" s="25">
        <v>38</v>
      </c>
      <c r="M100" s="25">
        <v>47</v>
      </c>
      <c r="N100" s="25"/>
      <c r="O100" s="17">
        <f t="shared" si="31"/>
        <v>189</v>
      </c>
      <c r="P100" s="18"/>
    </row>
    <row r="101" spans="1:16" x14ac:dyDescent="0.15">
      <c r="A101" s="14">
        <v>99</v>
      </c>
      <c r="B101" s="39" t="s">
        <v>167</v>
      </c>
      <c r="C101" s="39"/>
      <c r="D101" s="24"/>
      <c r="E101" s="25"/>
      <c r="F101" s="25"/>
      <c r="G101" s="25"/>
      <c r="H101" s="25"/>
      <c r="I101" s="25"/>
      <c r="J101" s="25"/>
      <c r="K101" s="25"/>
      <c r="L101" s="25"/>
      <c r="M101" s="25"/>
      <c r="N101" s="25">
        <v>1</v>
      </c>
      <c r="O101" s="17">
        <f t="shared" si="31"/>
        <v>1</v>
      </c>
      <c r="P101" s="18"/>
    </row>
    <row r="102" spans="1:16" ht="22.5" x14ac:dyDescent="0.15">
      <c r="A102" s="14">
        <v>100</v>
      </c>
      <c r="B102" s="15" t="s">
        <v>168</v>
      </c>
      <c r="C102" s="15"/>
      <c r="D102" s="16" t="s">
        <v>196</v>
      </c>
      <c r="E102" s="17">
        <f>E103+E104+E105+E106</f>
        <v>669</v>
      </c>
      <c r="F102" s="17">
        <f t="shared" ref="F102:N102" si="51">F103+F104+F105+F106</f>
        <v>478</v>
      </c>
      <c r="G102" s="17">
        <f t="shared" si="51"/>
        <v>1231</v>
      </c>
      <c r="H102" s="17">
        <f t="shared" si="51"/>
        <v>1123</v>
      </c>
      <c r="I102" s="17">
        <f t="shared" si="51"/>
        <v>1013</v>
      </c>
      <c r="J102" s="17">
        <f t="shared" si="51"/>
        <v>592</v>
      </c>
      <c r="K102" s="17">
        <f t="shared" si="51"/>
        <v>493</v>
      </c>
      <c r="L102" s="17">
        <f t="shared" si="51"/>
        <v>350</v>
      </c>
      <c r="M102" s="17">
        <f t="shared" si="51"/>
        <v>419</v>
      </c>
      <c r="N102" s="17">
        <f t="shared" si="51"/>
        <v>0</v>
      </c>
      <c r="O102" s="17">
        <f t="shared" si="31"/>
        <v>6368</v>
      </c>
      <c r="P102" s="18"/>
    </row>
    <row r="103" spans="1:16" x14ac:dyDescent="0.15">
      <c r="A103" s="14">
        <v>101</v>
      </c>
      <c r="B103" s="39" t="s">
        <v>164</v>
      </c>
      <c r="C103" s="39"/>
      <c r="D103" s="24"/>
      <c r="E103" s="25">
        <v>669</v>
      </c>
      <c r="F103" s="25">
        <v>478</v>
      </c>
      <c r="G103" s="25">
        <v>445</v>
      </c>
      <c r="H103" s="25"/>
      <c r="I103" s="25"/>
      <c r="J103" s="25"/>
      <c r="K103" s="25"/>
      <c r="L103" s="25"/>
      <c r="M103" s="25"/>
      <c r="N103" s="25"/>
      <c r="O103" s="17">
        <f t="shared" si="31"/>
        <v>1592</v>
      </c>
      <c r="P103" s="18"/>
    </row>
    <row r="104" spans="1:16" x14ac:dyDescent="0.15">
      <c r="A104" s="14">
        <v>102</v>
      </c>
      <c r="B104" s="39" t="s">
        <v>165</v>
      </c>
      <c r="C104" s="39"/>
      <c r="D104" s="16"/>
      <c r="E104" s="19"/>
      <c r="F104" s="19"/>
      <c r="G104" s="19">
        <v>786</v>
      </c>
      <c r="H104" s="19">
        <v>1123</v>
      </c>
      <c r="I104" s="19">
        <v>1013</v>
      </c>
      <c r="J104" s="19"/>
      <c r="K104" s="19"/>
      <c r="L104" s="19"/>
      <c r="M104" s="19"/>
      <c r="N104" s="19"/>
      <c r="O104" s="17">
        <f t="shared" si="31"/>
        <v>2922</v>
      </c>
      <c r="P104" s="18"/>
    </row>
    <row r="105" spans="1:16" x14ac:dyDescent="0.15">
      <c r="A105" s="14">
        <v>103</v>
      </c>
      <c r="B105" s="39" t="s">
        <v>166</v>
      </c>
      <c r="C105" s="39"/>
      <c r="D105" s="24"/>
      <c r="E105" s="25"/>
      <c r="F105" s="25"/>
      <c r="G105" s="25"/>
      <c r="H105" s="25"/>
      <c r="I105" s="25"/>
      <c r="J105" s="25">
        <v>592</v>
      </c>
      <c r="K105" s="25">
        <v>493</v>
      </c>
      <c r="L105" s="25">
        <v>350</v>
      </c>
      <c r="M105" s="25">
        <v>419</v>
      </c>
      <c r="N105" s="25"/>
      <c r="O105" s="17">
        <f t="shared" si="31"/>
        <v>1854</v>
      </c>
      <c r="P105" s="18"/>
    </row>
    <row r="106" spans="1:16" x14ac:dyDescent="0.15">
      <c r="A106" s="14">
        <v>104</v>
      </c>
      <c r="B106" s="39" t="s">
        <v>167</v>
      </c>
      <c r="C106" s="39"/>
      <c r="D106" s="24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7">
        <f t="shared" si="31"/>
        <v>0</v>
      </c>
      <c r="P106" s="18"/>
    </row>
    <row r="107" spans="1:16" x14ac:dyDescent="0.15">
      <c r="A107" s="14">
        <v>105</v>
      </c>
      <c r="B107" s="15" t="s">
        <v>169</v>
      </c>
      <c r="C107" s="15"/>
      <c r="D107" s="28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17">
        <f t="shared" si="31"/>
        <v>0</v>
      </c>
      <c r="P107" s="18"/>
    </row>
    <row r="108" spans="1:16" x14ac:dyDescent="0.15">
      <c r="A108" s="14">
        <v>106</v>
      </c>
      <c r="B108" s="15" t="s">
        <v>170</v>
      </c>
      <c r="C108" s="15"/>
      <c r="D108" s="16"/>
      <c r="E108" s="19">
        <v>72</v>
      </c>
      <c r="F108" s="19">
        <v>33</v>
      </c>
      <c r="G108" s="19">
        <v>30</v>
      </c>
      <c r="H108" s="19">
        <v>116</v>
      </c>
      <c r="I108" s="19">
        <v>33</v>
      </c>
      <c r="J108" s="19">
        <v>23</v>
      </c>
      <c r="K108" s="19">
        <v>3</v>
      </c>
      <c r="L108" s="19">
        <v>11</v>
      </c>
      <c r="M108" s="19">
        <v>6</v>
      </c>
      <c r="N108" s="19"/>
      <c r="O108" s="17">
        <f t="shared" si="31"/>
        <v>327</v>
      </c>
      <c r="P108" s="18"/>
    </row>
    <row r="109" spans="1:16" x14ac:dyDescent="0.15">
      <c r="A109" s="14">
        <v>107</v>
      </c>
      <c r="B109" s="39" t="s">
        <v>171</v>
      </c>
      <c r="C109" s="39"/>
      <c r="D109" s="28"/>
      <c r="E109" s="19">
        <v>10038.200000000001</v>
      </c>
      <c r="F109" s="19">
        <v>12080.05</v>
      </c>
      <c r="G109" s="19">
        <v>19243.82</v>
      </c>
      <c r="H109" s="19">
        <v>13514.56</v>
      </c>
      <c r="I109" s="19">
        <v>11976.01</v>
      </c>
      <c r="J109" s="19">
        <v>12271.52</v>
      </c>
      <c r="K109" s="19">
        <v>5768.05</v>
      </c>
      <c r="L109" s="19">
        <v>2786.18</v>
      </c>
      <c r="M109" s="19">
        <v>6511.75</v>
      </c>
      <c r="N109" s="19">
        <v>4307</v>
      </c>
      <c r="O109" s="17">
        <f t="shared" si="31"/>
        <v>98497.14</v>
      </c>
      <c r="P109" s="18"/>
    </row>
    <row r="110" spans="1:16" x14ac:dyDescent="0.15">
      <c r="A110" s="14">
        <v>108</v>
      </c>
      <c r="B110" s="39" t="s">
        <v>172</v>
      </c>
      <c r="C110" s="39"/>
      <c r="D110" s="28"/>
      <c r="E110" s="19">
        <v>3657</v>
      </c>
      <c r="F110" s="19">
        <v>6113.2</v>
      </c>
      <c r="G110" s="19">
        <v>8901.7999999999993</v>
      </c>
      <c r="H110" s="19">
        <v>7968</v>
      </c>
      <c r="I110" s="19">
        <v>3363</v>
      </c>
      <c r="J110" s="19">
        <v>3780</v>
      </c>
      <c r="K110" s="19">
        <v>2983.5</v>
      </c>
      <c r="L110" s="19">
        <v>716</v>
      </c>
      <c r="M110" s="19">
        <v>3529</v>
      </c>
      <c r="N110" s="19">
        <v>280</v>
      </c>
      <c r="O110" s="17">
        <f t="shared" si="31"/>
        <v>41291.5</v>
      </c>
      <c r="P110" s="18"/>
    </row>
    <row r="111" spans="1:16" x14ac:dyDescent="0.15">
      <c r="N111" s="43"/>
    </row>
  </sheetData>
  <protectedRanges>
    <protectedRange password="E9C1" sqref="B32:D110 A4:D12 B13:D28 A13:A110 O4:P21 D30 O23:P110 P22 A2:P3" name="区域1_1"/>
    <protectedRange password="E9C1" sqref="B29:C31" name="区域1_1_1"/>
    <protectedRange password="E9C1" sqref="D29" name="区域1"/>
    <protectedRange password="E9C1" sqref="D31" name="区域1_2"/>
  </protectedRanges>
  <mergeCells count="1">
    <mergeCell ref="A1:P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虹桥镇</vt:lpstr>
      <vt:lpstr>社区教育</vt:lpstr>
      <vt:lpstr>志愿者联盟</vt:lpstr>
      <vt:lpstr>虹桥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2021-12-22T05:35:16Z</cp:lastPrinted>
  <dcterms:created xsi:type="dcterms:W3CDTF">2019-11-08T06:57:41Z</dcterms:created>
  <dcterms:modified xsi:type="dcterms:W3CDTF">2021-12-22T05:35:21Z</dcterms:modified>
</cp:coreProperties>
</file>