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1980" windowHeight="12045"/>
  </bookViews>
  <sheets>
    <sheet name="吴泾镇" sheetId="34" r:id="rId1"/>
    <sheet name="社区教育" sheetId="2" state="hidden" r:id="rId2"/>
    <sheet name="志愿者联盟" sheetId="3" state="hidden" r:id="rId3"/>
    <sheet name="保安经费" sheetId="32" state="hidden" r:id="rId4"/>
    <sheet name="补充公用经费" sheetId="33" state="hidden" r:id="rId5"/>
    <sheet name="2022年绩效清算" sheetId="35" state="hidden" r:id="rId6"/>
    <sheet name="吴泾2023" sheetId="36" state="hidden" r:id="rId7"/>
    <sheet name="残疾就业保障" sheetId="37" state="hidden" r:id="rId8"/>
  </sheets>
  <calcPr calcId="125725"/>
</workbook>
</file>

<file path=xl/calcChain.xml><?xml version="1.0" encoding="utf-8"?>
<calcChain xmlns="http://schemas.openxmlformats.org/spreadsheetml/2006/main">
  <c r="C6" i="34"/>
  <c r="C5"/>
  <c r="C4"/>
  <c r="L106" i="36"/>
  <c r="L105"/>
  <c r="L104"/>
  <c r="L103"/>
  <c r="L102"/>
  <c r="L101"/>
  <c r="L100"/>
  <c r="L99"/>
  <c r="K98"/>
  <c r="J98"/>
  <c r="I98"/>
  <c r="H98"/>
  <c r="G98"/>
  <c r="F98"/>
  <c r="E98"/>
  <c r="L98" s="1"/>
  <c r="L97"/>
  <c r="L96"/>
  <c r="L95"/>
  <c r="L94"/>
  <c r="K93"/>
  <c r="K77" s="1"/>
  <c r="K76" s="1"/>
  <c r="J93"/>
  <c r="I93"/>
  <c r="H93"/>
  <c r="G93"/>
  <c r="G77" s="1"/>
  <c r="G76" s="1"/>
  <c r="F93"/>
  <c r="E93"/>
  <c r="L93" s="1"/>
  <c r="L27" s="1"/>
  <c r="L92"/>
  <c r="L91"/>
  <c r="K90"/>
  <c r="J90"/>
  <c r="I90"/>
  <c r="H90"/>
  <c r="G90"/>
  <c r="F90"/>
  <c r="E90"/>
  <c r="L90" s="1"/>
  <c r="L89"/>
  <c r="K88"/>
  <c r="J88"/>
  <c r="I88"/>
  <c r="H88"/>
  <c r="G88"/>
  <c r="F88"/>
  <c r="L88" s="1"/>
  <c r="E88"/>
  <c r="K87"/>
  <c r="J87"/>
  <c r="I87"/>
  <c r="H87"/>
  <c r="G87"/>
  <c r="F87"/>
  <c r="L87" s="1"/>
  <c r="E87"/>
  <c r="K86"/>
  <c r="K82" s="1"/>
  <c r="J86"/>
  <c r="J82" s="1"/>
  <c r="I86"/>
  <c r="H86"/>
  <c r="G86"/>
  <c r="G82" s="1"/>
  <c r="F86"/>
  <c r="L86" s="1"/>
  <c r="E86"/>
  <c r="L85"/>
  <c r="L84"/>
  <c r="K83"/>
  <c r="J83"/>
  <c r="I83"/>
  <c r="H83"/>
  <c r="L83" s="1"/>
  <c r="G83"/>
  <c r="F83"/>
  <c r="E83"/>
  <c r="I82"/>
  <c r="H82"/>
  <c r="E82"/>
  <c r="L81"/>
  <c r="K80"/>
  <c r="J80"/>
  <c r="I80"/>
  <c r="H80"/>
  <c r="G80"/>
  <c r="F80"/>
  <c r="E80"/>
  <c r="L80" s="1"/>
  <c r="K79"/>
  <c r="J79"/>
  <c r="I79"/>
  <c r="H79"/>
  <c r="G79"/>
  <c r="F79"/>
  <c r="E79"/>
  <c r="L79" s="1"/>
  <c r="K78"/>
  <c r="J78"/>
  <c r="I78"/>
  <c r="H78"/>
  <c r="G78"/>
  <c r="F78"/>
  <c r="E78"/>
  <c r="L78" s="1"/>
  <c r="J77"/>
  <c r="I77"/>
  <c r="H77"/>
  <c r="F77"/>
  <c r="E77"/>
  <c r="L77" s="1"/>
  <c r="J76"/>
  <c r="I76"/>
  <c r="I49" s="1"/>
  <c r="H76"/>
  <c r="F76"/>
  <c r="E76"/>
  <c r="L75"/>
  <c r="K74"/>
  <c r="J74"/>
  <c r="I74"/>
  <c r="H74"/>
  <c r="G74"/>
  <c r="F74"/>
  <c r="L74" s="1"/>
  <c r="E74"/>
  <c r="K73"/>
  <c r="J73"/>
  <c r="I73"/>
  <c r="H73"/>
  <c r="G73"/>
  <c r="F73"/>
  <c r="L73" s="1"/>
  <c r="E73"/>
  <c r="K72"/>
  <c r="J72"/>
  <c r="I72"/>
  <c r="H72"/>
  <c r="G72"/>
  <c r="F72"/>
  <c r="L72" s="1"/>
  <c r="E72"/>
  <c r="K71"/>
  <c r="J71"/>
  <c r="I71"/>
  <c r="H71"/>
  <c r="G71"/>
  <c r="F71"/>
  <c r="L71" s="1"/>
  <c r="E71"/>
  <c r="K70"/>
  <c r="J70"/>
  <c r="I70"/>
  <c r="H70"/>
  <c r="G70"/>
  <c r="F70"/>
  <c r="L70" s="1"/>
  <c r="E70"/>
  <c r="J69"/>
  <c r="I69"/>
  <c r="H69"/>
  <c r="F69"/>
  <c r="E69"/>
  <c r="J68"/>
  <c r="I68"/>
  <c r="H68"/>
  <c r="F68"/>
  <c r="E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H49"/>
  <c r="L48"/>
  <c r="L47"/>
  <c r="L46"/>
  <c r="L45"/>
  <c r="K44"/>
  <c r="J44"/>
  <c r="I44"/>
  <c r="H44"/>
  <c r="H30" s="1"/>
  <c r="G44"/>
  <c r="F44"/>
  <c r="E44"/>
  <c r="L43"/>
  <c r="K42"/>
  <c r="J42"/>
  <c r="I42"/>
  <c r="I30" s="1"/>
  <c r="H42"/>
  <c r="G42"/>
  <c r="F42"/>
  <c r="E42"/>
  <c r="L42" s="1"/>
  <c r="L41"/>
  <c r="L40"/>
  <c r="K39"/>
  <c r="K30" s="1"/>
  <c r="J39"/>
  <c r="I39"/>
  <c r="H39"/>
  <c r="G39"/>
  <c r="G30" s="1"/>
  <c r="F39"/>
  <c r="E39"/>
  <c r="L39" s="1"/>
  <c r="L38"/>
  <c r="L37"/>
  <c r="L36"/>
  <c r="L35"/>
  <c r="L34"/>
  <c r="L33"/>
  <c r="L32"/>
  <c r="K31"/>
  <c r="J31"/>
  <c r="I31"/>
  <c r="H31"/>
  <c r="G31"/>
  <c r="F31"/>
  <c r="E31"/>
  <c r="L31" s="1"/>
  <c r="J30"/>
  <c r="F30"/>
  <c r="L29"/>
  <c r="L28"/>
  <c r="K27"/>
  <c r="J27"/>
  <c r="I27"/>
  <c r="H27"/>
  <c r="G27"/>
  <c r="F27"/>
  <c r="E27"/>
  <c r="K26"/>
  <c r="J26"/>
  <c r="I26"/>
  <c r="H26"/>
  <c r="L26" s="1"/>
  <c r="G26"/>
  <c r="F26"/>
  <c r="E26"/>
  <c r="K25"/>
  <c r="J25"/>
  <c r="I25"/>
  <c r="H25"/>
  <c r="L25" s="1"/>
  <c r="G25"/>
  <c r="F25"/>
  <c r="E25"/>
  <c r="K24"/>
  <c r="J24"/>
  <c r="I24"/>
  <c r="H24"/>
  <c r="L24" s="1"/>
  <c r="G24"/>
  <c r="F24"/>
  <c r="E24"/>
  <c r="K23"/>
  <c r="J23"/>
  <c r="I23"/>
  <c r="H23"/>
  <c r="L23" s="1"/>
  <c r="G23"/>
  <c r="F23"/>
  <c r="E23"/>
  <c r="K22"/>
  <c r="J22"/>
  <c r="I22"/>
  <c r="H22"/>
  <c r="L22" s="1"/>
  <c r="G22"/>
  <c r="F22"/>
  <c r="E22"/>
  <c r="K21"/>
  <c r="J21"/>
  <c r="I21"/>
  <c r="H21"/>
  <c r="L21" s="1"/>
  <c r="G21"/>
  <c r="F21"/>
  <c r="E21"/>
  <c r="K20"/>
  <c r="J20"/>
  <c r="I20"/>
  <c r="H20"/>
  <c r="L20" s="1"/>
  <c r="G20"/>
  <c r="F20"/>
  <c r="E20"/>
  <c r="K19"/>
  <c r="J19"/>
  <c r="I19"/>
  <c r="H19"/>
  <c r="L19" s="1"/>
  <c r="G19"/>
  <c r="F19"/>
  <c r="E19"/>
  <c r="K18"/>
  <c r="J18"/>
  <c r="I18"/>
  <c r="H18"/>
  <c r="L18" s="1"/>
  <c r="G18"/>
  <c r="F18"/>
  <c r="E18"/>
  <c r="L17"/>
  <c r="K16"/>
  <c r="J16"/>
  <c r="I16"/>
  <c r="H16"/>
  <c r="G16"/>
  <c r="F16"/>
  <c r="E16"/>
  <c r="L16" s="1"/>
  <c r="L15"/>
  <c r="K14"/>
  <c r="J14"/>
  <c r="I14"/>
  <c r="H14"/>
  <c r="G14"/>
  <c r="F14"/>
  <c r="E14"/>
  <c r="L14" s="1"/>
  <c r="K13"/>
  <c r="J13"/>
  <c r="I13"/>
  <c r="H13"/>
  <c r="G13"/>
  <c r="F13"/>
  <c r="E13"/>
  <c r="L13" s="1"/>
  <c r="K12"/>
  <c r="J12"/>
  <c r="I12"/>
  <c r="H12"/>
  <c r="G12"/>
  <c r="F12"/>
  <c r="E12"/>
  <c r="L12" s="1"/>
  <c r="K11"/>
  <c r="J11"/>
  <c r="I11"/>
  <c r="H11"/>
  <c r="G11"/>
  <c r="F11"/>
  <c r="E11"/>
  <c r="L11" s="1"/>
  <c r="L10" s="1"/>
  <c r="K10"/>
  <c r="J10"/>
  <c r="J8" s="1"/>
  <c r="J4" s="1"/>
  <c r="I10"/>
  <c r="H10"/>
  <c r="G10"/>
  <c r="F10"/>
  <c r="F8" s="1"/>
  <c r="E10"/>
  <c r="H9"/>
  <c r="L9" s="1"/>
  <c r="K8"/>
  <c r="I8"/>
  <c r="H8"/>
  <c r="G8"/>
  <c r="E8"/>
  <c r="L7"/>
  <c r="H7"/>
  <c r="H6"/>
  <c r="L6" s="1"/>
  <c r="K5"/>
  <c r="J5"/>
  <c r="I5"/>
  <c r="H5"/>
  <c r="L5" s="1"/>
  <c r="G5"/>
  <c r="F5"/>
  <c r="E5"/>
  <c r="K4"/>
  <c r="K107" s="1"/>
  <c r="I4"/>
  <c r="I107" s="1"/>
  <c r="H4"/>
  <c r="G4"/>
  <c r="G107" s="1"/>
  <c r="E4"/>
  <c r="E107" s="1"/>
  <c r="F4" l="1"/>
  <c r="L8"/>
  <c r="J107"/>
  <c r="K3"/>
  <c r="H3"/>
  <c r="I3"/>
  <c r="L76"/>
  <c r="J49"/>
  <c r="J3" s="1"/>
  <c r="E49"/>
  <c r="G69"/>
  <c r="G68" s="1"/>
  <c r="G49" s="1"/>
  <c r="G3" s="1"/>
  <c r="K69"/>
  <c r="K68" s="1"/>
  <c r="K49" s="1"/>
  <c r="H107"/>
  <c r="L44"/>
  <c r="E30"/>
  <c r="F82"/>
  <c r="L82" s="1"/>
  <c r="F3" l="1"/>
  <c r="F107"/>
  <c r="L4"/>
  <c r="L107" s="1"/>
  <c r="L69"/>
  <c r="L30"/>
  <c r="E3"/>
  <c r="F49"/>
  <c r="L49" s="1"/>
  <c r="L68"/>
  <c r="L3" l="1"/>
  <c r="E11" i="34" l="1"/>
  <c r="D12"/>
  <c r="C11"/>
  <c r="C10"/>
  <c r="C9"/>
  <c r="C12"/>
  <c r="C10" i="37"/>
  <c r="R5" i="33"/>
  <c r="Q5"/>
  <c r="P5"/>
  <c r="O5"/>
  <c r="N5"/>
  <c r="L5"/>
  <c r="K5"/>
  <c r="J5"/>
  <c r="I5"/>
  <c r="G5"/>
  <c r="F5"/>
  <c r="E5"/>
  <c r="D5"/>
  <c r="S4"/>
  <c r="S5" s="1"/>
  <c r="R4"/>
  <c r="X4" s="1"/>
  <c r="X5" s="1"/>
  <c r="M4"/>
  <c r="M5" s="1"/>
  <c r="H4"/>
  <c r="H5" s="1"/>
  <c r="I4" i="32"/>
  <c r="L11" i="35"/>
  <c r="K11"/>
  <c r="J11"/>
  <c r="H11"/>
  <c r="G11"/>
  <c r="F11"/>
  <c r="P10"/>
  <c r="O10"/>
  <c r="N10"/>
  <c r="M10"/>
  <c r="Q10" s="1"/>
  <c r="I10"/>
  <c r="P9"/>
  <c r="O9"/>
  <c r="N9"/>
  <c r="M9"/>
  <c r="I9"/>
  <c r="P8"/>
  <c r="O8"/>
  <c r="N8"/>
  <c r="M8"/>
  <c r="Q8" s="1"/>
  <c r="I8"/>
  <c r="P7"/>
  <c r="O7"/>
  <c r="N7"/>
  <c r="M7"/>
  <c r="I7"/>
  <c r="Q7" s="1"/>
  <c r="P6"/>
  <c r="O6"/>
  <c r="N6"/>
  <c r="M6"/>
  <c r="Q6" s="1"/>
  <c r="I6"/>
  <c r="P5"/>
  <c r="O5"/>
  <c r="N5"/>
  <c r="M5"/>
  <c r="I5"/>
  <c r="P4"/>
  <c r="O4"/>
  <c r="O11" s="1"/>
  <c r="N4"/>
  <c r="M4"/>
  <c r="I4"/>
  <c r="V4" i="33" l="1"/>
  <c r="V5" s="1"/>
  <c r="W4"/>
  <c r="U4"/>
  <c r="U5" s="1"/>
  <c r="Y4"/>
  <c r="Y5" s="1"/>
  <c r="T4"/>
  <c r="T5" s="1"/>
  <c r="N11" i="35"/>
  <c r="I11"/>
  <c r="P11"/>
  <c r="M11"/>
  <c r="Q9"/>
  <c r="Q5"/>
  <c r="Q4"/>
  <c r="W5" i="33" l="1"/>
  <c r="Z4"/>
  <c r="Z5" s="1"/>
  <c r="Q11" i="35"/>
  <c r="AA4" i="33" l="1"/>
  <c r="AA5" s="1"/>
  <c r="D10" i="34" l="1"/>
  <c r="E9"/>
  <c r="C8"/>
  <c r="E8" s="1"/>
  <c r="E6"/>
  <c r="E5"/>
  <c r="E10" l="1"/>
  <c r="E4"/>
  <c r="E12" s="1"/>
  <c r="C4" i="3" l="1"/>
  <c r="B4" i="2"/>
  <c r="C3"/>
  <c r="C4" l="1"/>
  <c r="C7" i="34" s="1"/>
  <c r="E7" l="1"/>
</calcChain>
</file>

<file path=xl/sharedStrings.xml><?xml version="1.0" encoding="utf-8"?>
<sst xmlns="http://schemas.openxmlformats.org/spreadsheetml/2006/main" count="500" uniqueCount="342">
  <si>
    <t>序号</t>
  </si>
  <si>
    <t>合计</t>
    <phoneticPr fontId="1" type="noConversion"/>
  </si>
  <si>
    <t>镇属</t>
    <phoneticPr fontId="1" type="noConversion"/>
  </si>
  <si>
    <t>吴泾</t>
  </si>
  <si>
    <t>序号</t>
    <phoneticPr fontId="2" type="noConversion"/>
  </si>
  <si>
    <t>吴泾镇社区学校</t>
    <phoneticPr fontId="2" type="noConversion"/>
  </si>
  <si>
    <t>镇级合计</t>
    <phoneticPr fontId="2" type="noConversion"/>
  </si>
  <si>
    <t>合计</t>
  </si>
  <si>
    <t>工资福利支出</t>
  </si>
  <si>
    <t>社区教育</t>
    <phoneticPr fontId="1" type="noConversion"/>
  </si>
  <si>
    <t>人数</t>
    <phoneticPr fontId="1" type="noConversion"/>
  </si>
  <si>
    <t>金额（3元/人）</t>
    <phoneticPr fontId="1" type="noConversion"/>
  </si>
  <si>
    <t>“1+14+14”社区教育志愿者联盟</t>
    <phoneticPr fontId="2" type="noConversion"/>
  </si>
  <si>
    <t>学校</t>
    <phoneticPr fontId="2" type="noConversion"/>
  </si>
  <si>
    <t>金额</t>
    <phoneticPr fontId="2" type="noConversion"/>
  </si>
  <si>
    <t>闵行区塘湾中心幼儿园</t>
  </si>
  <si>
    <t>项目名称</t>
  </si>
  <si>
    <t>功能分类</t>
  </si>
  <si>
    <t>口径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</si>
  <si>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</si>
  <si>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</si>
  <si>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</si>
  <si>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</si>
  <si>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</si>
  <si>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</si>
  <si>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</si>
  <si>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</si>
  <si>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</si>
  <si>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</si>
  <si>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</si>
  <si>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</si>
  <si>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</si>
  <si>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</si>
  <si>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</si>
  <si>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</si>
  <si>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</si>
  <si>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</si>
  <si>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</si>
  <si>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10</t>
  </si>
  <si>
    <t>11</t>
  </si>
  <si>
    <t>　　其他社会保障缴费</t>
  </si>
  <si>
    <t>注：社保缴费基数应该相同</t>
  </si>
  <si>
    <t>12</t>
  </si>
  <si>
    <t>公式计算（请检查）</t>
  </si>
  <si>
    <t>13</t>
  </si>
  <si>
    <t>14</t>
  </si>
  <si>
    <t>15</t>
  </si>
  <si>
    <t>　　绩效工资</t>
  </si>
  <si>
    <t>16</t>
  </si>
  <si>
    <t>　　　　1、绩效工资</t>
  </si>
  <si>
    <t>根据人保科数字编制（待下发）</t>
  </si>
  <si>
    <t>17</t>
  </si>
  <si>
    <t>　　　　2、校长职级制</t>
  </si>
  <si>
    <t>根据校长职级制按实编制</t>
  </si>
  <si>
    <t>18</t>
  </si>
  <si>
    <t xml:space="preserve">   城镇职工基本医疗保险缴费</t>
  </si>
  <si>
    <t>19</t>
  </si>
  <si>
    <t>事业单位医疗</t>
  </si>
  <si>
    <t>20</t>
  </si>
  <si>
    <t xml:space="preserve">   公务员医疗补助缴费</t>
  </si>
  <si>
    <t>21</t>
  </si>
  <si>
    <t>公务员医疗补助</t>
  </si>
  <si>
    <t>22</t>
  </si>
  <si>
    <t>23</t>
  </si>
  <si>
    <t>　　事业单位基本养老保险缴费</t>
  </si>
  <si>
    <t>24</t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</si>
  <si>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</si>
  <si>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</si>
  <si>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</si>
  <si>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</si>
  <si>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</si>
  <si>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</si>
  <si>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</si>
  <si>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t>伙食补助费</t>
  </si>
  <si>
    <t>28</t>
  </si>
  <si>
    <t>公积金</t>
  </si>
  <si>
    <t>对个人和家庭补助</t>
  </si>
  <si>
    <t>　　离休费</t>
  </si>
  <si>
    <t>　　　　1、交通费</t>
  </si>
  <si>
    <t>离退休</t>
  </si>
  <si>
    <t>根据离休人员情况按实编制</t>
  </si>
  <si>
    <t>　　　　2、护理费</t>
  </si>
  <si>
    <t>　　　　3、体检费(仅老干部局填写)</t>
  </si>
  <si>
    <t>不填</t>
  </si>
  <si>
    <t>　　　　4、电话费</t>
  </si>
  <si>
    <t>　　　　5、特殊生活补助</t>
  </si>
  <si>
    <t>　　　　6、离休干部补贴费</t>
  </si>
  <si>
    <t>　　　　7、护工费</t>
  </si>
  <si>
    <t>　　生活补助</t>
  </si>
  <si>
    <t>　　　　1、长期赡养补助</t>
  </si>
  <si>
    <t>　　　　2、退职补助</t>
  </si>
  <si>
    <t>　　奖励金</t>
  </si>
  <si>
    <t>　　　　1、独生子女奖励费▲</t>
  </si>
  <si>
    <t>　　其他支出对个人和家庭补助</t>
  </si>
  <si>
    <t>　　　　1、子女幼托费</t>
  </si>
  <si>
    <t>按实预测</t>
  </si>
  <si>
    <t>　　　　2、补贴性人员经费</t>
  </si>
  <si>
    <t>没有，填0</t>
  </si>
  <si>
    <t>　　　　3、带薪休假费</t>
  </si>
  <si>
    <t>　　　　4、其他</t>
  </si>
  <si>
    <t>除罗阳小学3人及七宝二中1人的退休共享费外，其他学校填0</t>
  </si>
  <si>
    <t>商品和服务支出和其他资本性支出</t>
  </si>
  <si>
    <t>　　(一)公用定额</t>
  </si>
  <si>
    <t>学生人数*定额</t>
  </si>
  <si>
    <t>　　　　1、办公费</t>
  </si>
  <si>
    <t xml:space="preserve">        2、印刷费</t>
  </si>
  <si>
    <t xml:space="preserve">        3、咨询费</t>
  </si>
  <si>
    <t xml:space="preserve">        4、水费</t>
  </si>
  <si>
    <t xml:space="preserve">       5、电费</t>
  </si>
  <si>
    <t xml:space="preserve">       6、邮电费</t>
  </si>
  <si>
    <t xml:space="preserve">       7、差旅费  </t>
  </si>
  <si>
    <t xml:space="preserve">       8、维修（护）费</t>
  </si>
  <si>
    <t xml:space="preserve">       9、会议费</t>
  </si>
  <si>
    <t xml:space="preserve">       11、公务接待费★</t>
  </si>
  <si>
    <t xml:space="preserve">       12、专用材料费</t>
  </si>
  <si>
    <t xml:space="preserve">       13、劳务费</t>
  </si>
  <si>
    <t xml:space="preserve">       14、委托业务费</t>
  </si>
  <si>
    <t xml:space="preserve">       15、其他商品和服务支出</t>
  </si>
  <si>
    <t xml:space="preserve">       16、办公设备配置</t>
  </si>
  <si>
    <t xml:space="preserve">       17、专用设备</t>
  </si>
  <si>
    <t>　　(二)培训费</t>
  </si>
  <si>
    <t>　　　　1、进修、培训 400元/年教师</t>
  </si>
  <si>
    <t>教职工人数*400元（公式计算）</t>
  </si>
  <si>
    <t>　　(三)维修(护)费</t>
  </si>
  <si>
    <t>　　　　1、房屋维修费 15元/年平方米</t>
  </si>
  <si>
    <t>房屋面积*15元（公式计算）</t>
  </si>
  <si>
    <t>　　(四)物业管理费</t>
  </si>
  <si>
    <t>　　　　1、绿化维护费 8元/年平方米</t>
  </si>
  <si>
    <t>绿化面积*8元（公式计算）</t>
  </si>
  <si>
    <t>　　(五)租赁费</t>
  </si>
  <si>
    <t>　　　　1、租赁房租费</t>
  </si>
  <si>
    <t>　　(六)福利费</t>
  </si>
  <si>
    <t>　　　　1、福利费</t>
  </si>
  <si>
    <t>教职工人数*4320元（公式计算）</t>
  </si>
  <si>
    <t>　　(七)工会经费</t>
  </si>
  <si>
    <t>　　　　1、工会经费2%</t>
  </si>
  <si>
    <t>　　(八)公务用车运行维护费★</t>
  </si>
  <si>
    <t>　　　　1、教育系统，校/辆</t>
  </si>
  <si>
    <t>机关局有编制的车辆数*32000元/年（分园及分校预算在其他交通费中编制）</t>
  </si>
  <si>
    <t>　　(九)其他商品和服务支出</t>
  </si>
  <si>
    <t>　　　　1、离休公用支出</t>
  </si>
  <si>
    <t>　　　　　　(1)十四级以上(含参局级、享受局级、正局级、副局级)</t>
  </si>
  <si>
    <t>　　　　　　(2)十四级以下</t>
  </si>
  <si>
    <t>人数*4320元/年</t>
  </si>
  <si>
    <t>　　　　2、退休公用支出</t>
  </si>
  <si>
    <t>　　　　　　(1)活动费(活动费+活动费(托管))</t>
  </si>
  <si>
    <t>退休人数*400元/年（公式计算）</t>
  </si>
  <si>
    <t>　　　　　　(2)福利费(福利费+福利费(托管)</t>
  </si>
  <si>
    <t>退休人数*4320元/年（公式计算）</t>
  </si>
  <si>
    <t>　　　　3、其他</t>
  </si>
  <si>
    <t>　　(十)其他交通费用</t>
  </si>
  <si>
    <t>　　　　2、教育系统</t>
  </si>
  <si>
    <t>学校基本情况：</t>
  </si>
  <si>
    <t>1、教职工(人数)</t>
  </si>
  <si>
    <t xml:space="preserve">       初中</t>
  </si>
  <si>
    <t xml:space="preserve">       小学</t>
  </si>
  <si>
    <t xml:space="preserve">       幼儿园</t>
  </si>
  <si>
    <t xml:space="preserve">       其他</t>
  </si>
  <si>
    <t>2、学生(人数)</t>
  </si>
  <si>
    <t>3、事业离休人员人数</t>
  </si>
  <si>
    <t>4、事业退休人员人数</t>
  </si>
  <si>
    <t>5、教育单位房屋（面积）</t>
  </si>
  <si>
    <t>6、教育单位绿化（面积）</t>
  </si>
  <si>
    <t>上海市闵行区教育学院附属友爱实验中学</t>
  </si>
  <si>
    <t>上海市闵行区景东小学</t>
  </si>
  <si>
    <t>华东师范大学闵行永德实验小学</t>
  </si>
  <si>
    <t>上海市闵行区吴泾第三幼儿园</t>
  </si>
  <si>
    <t>华东师范大学闵行永德实验幼儿园</t>
  </si>
  <si>
    <t>上海市闵行区吴泾镇社区学校</t>
  </si>
  <si>
    <t>备注</t>
  </si>
  <si>
    <r>
      <t xml:space="preserve">          (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)其他保险2%(统筹)</t>
    </r>
  </si>
  <si>
    <r>
      <t xml:space="preserve">          (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)其他保险2%(单位)</t>
    </r>
  </si>
  <si>
    <t>镇属</t>
  </si>
  <si>
    <t>学校</t>
  </si>
  <si>
    <t>财政资金应配备人数</t>
  </si>
  <si>
    <t>专技岗位
应配人数</t>
  </si>
  <si>
    <t>技术岗位
应配人数</t>
  </si>
  <si>
    <t>勤杂岗位
应配人数</t>
  </si>
  <si>
    <t>管理岗位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</si>
  <si>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</si>
  <si>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</si>
  <si>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</si>
  <si>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</si>
  <si>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</si>
  <si>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闵行区吴泾镇社区学校</t>
  </si>
  <si>
    <t>序号</t>
    <phoneticPr fontId="2" type="noConversion"/>
  </si>
  <si>
    <t>项目</t>
    <phoneticPr fontId="2" type="noConversion"/>
  </si>
  <si>
    <t>工资福利支出</t>
    <phoneticPr fontId="1" type="noConversion"/>
  </si>
  <si>
    <t>商品服务支出</t>
    <phoneticPr fontId="1" type="noConversion"/>
  </si>
  <si>
    <t>对个人和家庭的补助支出</t>
    <phoneticPr fontId="1" type="noConversion"/>
  </si>
  <si>
    <t>社区教育经费</t>
  </si>
  <si>
    <t>社区教育志愿者联盟</t>
  </si>
  <si>
    <t>保安经费</t>
    <phoneticPr fontId="1" type="noConversion"/>
  </si>
  <si>
    <t>合计</t>
    <phoneticPr fontId="2" type="noConversion"/>
  </si>
  <si>
    <t>单位：元</t>
    <phoneticPr fontId="2" type="noConversion"/>
  </si>
  <si>
    <t>一次分配合计</t>
    <phoneticPr fontId="1" type="noConversion"/>
  </si>
  <si>
    <t>吴泾镇：</t>
    <phoneticPr fontId="2" type="noConversion"/>
  </si>
  <si>
    <t>补充公用经费</t>
    <phoneticPr fontId="1" type="noConversion"/>
  </si>
  <si>
    <t>上海市闵行区教育学院附属友爱实验中学</t>
    <phoneticPr fontId="2" type="noConversion"/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</si>
  <si>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</si>
  <si>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</si>
  <si>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</si>
  <si>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</si>
  <si>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</si>
  <si>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</si>
  <si>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</si>
  <si>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</si>
  <si>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</si>
  <si>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</si>
  <si>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</si>
  <si>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</si>
  <si>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</si>
  <si>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</si>
  <si>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</si>
  <si>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</si>
  <si>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</si>
  <si>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</si>
  <si>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</si>
  <si>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</si>
  <si>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</si>
  <si>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</si>
  <si>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</si>
  <si>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</si>
  <si>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</si>
  <si>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</si>
  <si>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</si>
  <si>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</si>
  <si>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</si>
  <si>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</si>
  <si>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</si>
  <si>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</si>
  <si>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</si>
  <si>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</si>
  <si>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</si>
  <si>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</si>
  <si>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</si>
  <si>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</si>
  <si>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</si>
  <si>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</si>
  <si>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</si>
  <si>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</si>
  <si>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</si>
  <si>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</si>
  <si>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</si>
  <si>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</si>
  <si>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</si>
  <si>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</si>
  <si>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</si>
  <si>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</si>
  <si>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</si>
  <si>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</si>
  <si>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</si>
  <si>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</si>
  <si>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</si>
  <si>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</si>
  <si>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</si>
  <si>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</si>
  <si>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</si>
  <si>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</si>
  <si>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</si>
  <si>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 xml:space="preserve">
机关局无编制车辆的学校按32000元编制预算
机关局有编制的车辆，每分校增加10000元，每个分园增加5000元编制预算</t>
    <phoneticPr fontId="2" type="noConversion"/>
  </si>
  <si>
    <t>90</t>
  </si>
  <si>
    <t>91</t>
  </si>
  <si>
    <t>填写2022年9月在编教职工人数</t>
    <phoneticPr fontId="2" type="noConversion"/>
  </si>
  <si>
    <t>92</t>
  </si>
  <si>
    <t>93</t>
  </si>
  <si>
    <t>94</t>
  </si>
  <si>
    <t>95</t>
  </si>
  <si>
    <t>96</t>
  </si>
  <si>
    <t>填写2022年秋季学期学生人数，以招办人数为准</t>
    <phoneticPr fontId="2" type="noConversion"/>
  </si>
  <si>
    <t>97</t>
  </si>
  <si>
    <t>98</t>
  </si>
  <si>
    <t>99</t>
  </si>
  <si>
    <t>100</t>
  </si>
  <si>
    <t>101</t>
  </si>
  <si>
    <t>102</t>
  </si>
  <si>
    <t>103</t>
  </si>
  <si>
    <t>104</t>
  </si>
  <si>
    <r>
      <t>2022年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</si>
  <si>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</si>
  <si>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</si>
  <si>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</si>
  <si>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2022年核定金额</t>
    <phoneticPr fontId="1" type="noConversion"/>
  </si>
  <si>
    <t>2022年分配金额</t>
    <phoneticPr fontId="1" type="noConversion"/>
  </si>
  <si>
    <t>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</si>
  <si>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</si>
  <si>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</si>
  <si>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课后延时</t>
  </si>
  <si>
    <t>总绩效</t>
  </si>
  <si>
    <t>义务</t>
  </si>
  <si>
    <t>非义务</t>
  </si>
  <si>
    <t>社校</t>
  </si>
  <si>
    <t>幼儿园</t>
  </si>
  <si>
    <t>初中</t>
  </si>
  <si>
    <t>小学</t>
  </si>
  <si>
    <t>吴泾小计</t>
    <phoneticPr fontId="1" type="noConversion"/>
  </si>
  <si>
    <t>2023年镇管学校校区保安经费预算表</t>
    <phoneticPr fontId="1" type="noConversion"/>
  </si>
  <si>
    <t>序号</t>
    <phoneticPr fontId="2" type="noConversion"/>
  </si>
  <si>
    <t>学校名称</t>
    <phoneticPr fontId="2" type="noConversion"/>
  </si>
  <si>
    <t>所属街镇</t>
    <phoneticPr fontId="2" type="noConversion"/>
  </si>
  <si>
    <t>校区               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</si>
  <si>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</si>
  <si>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</si>
  <si>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</si>
  <si>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吴泾社区学校</t>
    <phoneticPr fontId="1" type="noConversion"/>
  </si>
  <si>
    <t>吴泾镇</t>
    <phoneticPr fontId="1" type="noConversion"/>
  </si>
  <si>
    <t>吴泾合计</t>
    <phoneticPr fontId="1" type="noConversion"/>
  </si>
  <si>
    <t>学段</t>
    <phoneticPr fontId="1" type="noConversion"/>
  </si>
  <si>
    <t>教育教辅后勤应配用工人数(2022人保提供）</t>
    <phoneticPr fontId="1" type="noConversion"/>
  </si>
  <si>
    <t>现有辅助用工人数（2022年人保科提供）</t>
    <phoneticPr fontId="1" type="noConversion"/>
  </si>
  <si>
    <t>2023年预算金额（学校实际执行按人事部门规定标准执行，严禁超标准发放）</t>
    <phoneticPr fontId="1" type="noConversion"/>
  </si>
  <si>
    <t>奖金</t>
    <phoneticPr fontId="1" type="noConversion"/>
  </si>
  <si>
    <t>管理费
（2023年全年）</t>
    <phoneticPr fontId="1" type="noConversion"/>
  </si>
  <si>
    <t>社保公积金（35.756%）</t>
    <phoneticPr fontId="1" type="noConversion"/>
  </si>
  <si>
    <t>合计</t>
    <phoneticPr fontId="1" type="noConversion"/>
  </si>
  <si>
    <t>社区学校</t>
    <phoneticPr fontId="1" type="noConversion"/>
  </si>
  <si>
    <t>吴泾合计</t>
  </si>
  <si>
    <t>2023年镇管学校残疾就业保障金预算表</t>
    <phoneticPr fontId="1" type="noConversion"/>
  </si>
  <si>
    <t>镇属</t>
    <phoneticPr fontId="1" type="noConversion"/>
  </si>
  <si>
    <t>单位</t>
    <phoneticPr fontId="1" type="noConversion"/>
  </si>
  <si>
    <t>金额</t>
    <phoneticPr fontId="1" type="noConversion"/>
  </si>
  <si>
    <t>吴泾</t>
    <phoneticPr fontId="1" type="noConversion"/>
  </si>
  <si>
    <t>吴泾 汇总</t>
  </si>
  <si>
    <t>残疾就业保障</t>
    <phoneticPr fontId="1" type="noConversion"/>
  </si>
  <si>
    <t>其中：教育局</t>
    <phoneticPr fontId="1" type="noConversion"/>
  </si>
  <si>
    <t>其中：乡镇（工业区）</t>
    <phoneticPr fontId="1" type="noConversion"/>
  </si>
  <si>
    <t>2023年教育统筹经费第一次分配明细表</t>
    <phoneticPr fontId="1" type="noConversion"/>
  </si>
  <si>
    <r>
      <t>202</t>
    </r>
    <r>
      <rPr>
        <b/>
        <sz val="20"/>
        <color indexed="8"/>
        <rFont val="宋体"/>
        <family val="3"/>
        <charset val="134"/>
      </rPr>
      <t>3年基本支出预算表</t>
    </r>
    <phoneticPr fontId="2" type="noConversion"/>
  </si>
  <si>
    <t>上海市闵行区教育学院附属友爱实验中学</t>
    <phoneticPr fontId="2" type="noConversion"/>
  </si>
  <si>
    <t>　　　　　　(1)上下班交通费补贴</t>
    <phoneticPr fontId="2" type="noConversion"/>
  </si>
  <si>
    <t>　　　　1、工伤保险费0.256%</t>
    <phoneticPr fontId="2" type="noConversion"/>
  </si>
  <si>
    <t>　　　　2、失业保险0.5%</t>
    <phoneticPr fontId="2" type="noConversion"/>
  </si>
  <si>
    <t xml:space="preserve">        1、医疗保险费10.5%</t>
    <phoneticPr fontId="2" type="noConversion"/>
  </si>
  <si>
    <t>　　　　1、基本养老保险16%</t>
    <phoneticPr fontId="2" type="noConversion"/>
  </si>
  <si>
    <t>教职工人数*6000元（公式计算）</t>
    <phoneticPr fontId="2" type="noConversion"/>
  </si>
  <si>
    <t>根据人事口径按实编制</t>
    <phoneticPr fontId="2" type="noConversion"/>
  </si>
  <si>
    <t>其他工资福利</t>
    <phoneticPr fontId="2" type="noConversion"/>
  </si>
  <si>
    <t>其他</t>
    <phoneticPr fontId="2" type="noConversion"/>
  </si>
  <si>
    <t>年初预算为0</t>
    <phoneticPr fontId="2" type="noConversion"/>
  </si>
  <si>
    <t xml:space="preserve">       10、培训费</t>
    <phoneticPr fontId="2" type="noConversion"/>
  </si>
  <si>
    <t>主款项</t>
    <phoneticPr fontId="2" type="noConversion"/>
  </si>
  <si>
    <t>生均定额5%</t>
    <phoneticPr fontId="2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</si>
</sst>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.00_ ;\-0.00;;"/>
    <numFmt numFmtId="178" formatCode="0.00_);[Red]\(0.00\)"/>
    <numFmt numFmtId="179" formatCode="#,##0.00_ "/>
    <numFmt numFmtId="180" formatCode="[$-F800]dddd\,\ mmmm\ dd\,\ yyyy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>
      <alignment vertical="center"/>
    </xf>
    <xf numFmtId="0" fontId="8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8" fillId="0" borderId="0">
      <alignment vertical="center"/>
    </xf>
    <xf numFmtId="0" fontId="3" fillId="0" borderId="0"/>
    <xf numFmtId="0" fontId="7" fillId="0" borderId="0"/>
    <xf numFmtId="0" fontId="14" fillId="0" borderId="0"/>
    <xf numFmtId="43" fontId="3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/>
    <xf numFmtId="0" fontId="4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" applyFont="1" applyAlignment="1"/>
    <xf numFmtId="0" fontId="3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176" fontId="23" fillId="0" borderId="6" xfId="0" applyNumberFormat="1" applyFont="1" applyBorder="1">
      <alignment vertical="center"/>
    </xf>
    <xf numFmtId="176" fontId="24" fillId="0" borderId="6" xfId="0" applyNumberFormat="1" applyFont="1" applyBorder="1">
      <alignment vertical="center"/>
    </xf>
    <xf numFmtId="176" fontId="22" fillId="0" borderId="6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11" fillId="6" borderId="1" xfId="0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76" fontId="0" fillId="6" borderId="1" xfId="0" applyNumberFormat="1" applyFill="1" applyBorder="1">
      <alignment vertical="center"/>
    </xf>
    <xf numFmtId="179" fontId="0" fillId="0" borderId="1" xfId="3" applyNumberFormat="1" applyFont="1" applyBorder="1" applyAlignment="1">
      <alignment vertical="center"/>
    </xf>
    <xf numFmtId="179" fontId="0" fillId="2" borderId="1" xfId="3" applyNumberFormat="1" applyFont="1" applyFill="1" applyBorder="1" applyAlignment="1">
      <alignment vertical="center"/>
    </xf>
    <xf numFmtId="0" fontId="2" fillId="4" borderId="0" xfId="0" applyFont="1" applyFill="1" applyAlignment="1" applyProtection="1">
      <protection locked="0"/>
    </xf>
    <xf numFmtId="0" fontId="17" fillId="4" borderId="6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NumberFormat="1" applyFont="1" applyFill="1" applyBorder="1" applyAlignment="1" applyProtection="1">
      <alignment horizontal="center"/>
      <protection locked="0"/>
    </xf>
    <xf numFmtId="49" fontId="18" fillId="4" borderId="6" xfId="0" applyNumberFormat="1" applyFont="1" applyFill="1" applyBorder="1" applyAlignment="1" applyProtection="1">
      <protection locked="0"/>
    </xf>
    <xf numFmtId="49" fontId="18" fillId="4" borderId="6" xfId="0" applyNumberFormat="1" applyFont="1" applyFill="1" applyBorder="1" applyAlignment="1" applyProtection="1">
      <alignment wrapText="1"/>
      <protection locked="0"/>
    </xf>
    <xf numFmtId="177" fontId="19" fillId="4" borderId="6" xfId="0" applyNumberFormat="1" applyFont="1" applyFill="1" applyBorder="1" applyAlignment="1" applyProtection="1"/>
    <xf numFmtId="49" fontId="19" fillId="4" borderId="6" xfId="0" applyNumberFormat="1" applyFont="1" applyFill="1" applyBorder="1" applyAlignment="1" applyProtection="1">
      <alignment wrapText="1"/>
      <protection locked="0"/>
    </xf>
    <xf numFmtId="177" fontId="19" fillId="4" borderId="6" xfId="0" applyNumberFormat="1" applyFont="1" applyFill="1" applyBorder="1" applyAlignment="1" applyProtection="1">
      <protection locked="0"/>
    </xf>
    <xf numFmtId="49" fontId="19" fillId="4" borderId="6" xfId="0" applyNumberFormat="1" applyFont="1" applyFill="1" applyBorder="1" applyAlignment="1" applyProtection="1">
      <alignment horizontal="left" wrapText="1"/>
      <protection locked="0"/>
    </xf>
    <xf numFmtId="49" fontId="19" fillId="4" borderId="6" xfId="0" applyNumberFormat="1" applyFont="1" applyFill="1" applyBorder="1" applyAlignment="1" applyProtection="1">
      <protection locked="0"/>
    </xf>
    <xf numFmtId="0" fontId="19" fillId="4" borderId="0" xfId="0" applyFont="1" applyFill="1" applyAlignment="1" applyProtection="1">
      <protection locked="0"/>
    </xf>
    <xf numFmtId="49" fontId="2" fillId="4" borderId="6" xfId="0" applyNumberFormat="1" applyFont="1" applyFill="1" applyBorder="1" applyAlignment="1" applyProtection="1">
      <protection locked="0"/>
    </xf>
    <xf numFmtId="49" fontId="2" fillId="4" borderId="6" xfId="0" applyNumberFormat="1" applyFont="1" applyFill="1" applyBorder="1" applyAlignment="1" applyProtection="1">
      <alignment wrapText="1"/>
      <protection locked="0"/>
    </xf>
    <xf numFmtId="177" fontId="2" fillId="4" borderId="6" xfId="0" applyNumberFormat="1" applyFont="1" applyFill="1" applyBorder="1" applyAlignment="1" applyProtection="1">
      <protection locked="0"/>
    </xf>
    <xf numFmtId="177" fontId="2" fillId="4" borderId="6" xfId="0" applyNumberFormat="1" applyFont="1" applyFill="1" applyBorder="1" applyAlignment="1" applyProtection="1"/>
    <xf numFmtId="178" fontId="19" fillId="4" borderId="6" xfId="0" applyNumberFormat="1" applyFont="1" applyFill="1" applyBorder="1" applyAlignment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0" fontId="19" fillId="4" borderId="6" xfId="0" applyFont="1" applyFill="1" applyBorder="1" applyAlignment="1" applyProtection="1">
      <alignment wrapText="1"/>
      <protection locked="0"/>
    </xf>
    <xf numFmtId="178" fontId="2" fillId="4" borderId="6" xfId="0" applyNumberFormat="1" applyFont="1" applyFill="1" applyBorder="1" applyAlignment="1" applyProtection="1">
      <protection locked="0"/>
    </xf>
    <xf numFmtId="49" fontId="18" fillId="4" borderId="5" xfId="0" applyNumberFormat="1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77" fontId="2" fillId="4" borderId="5" xfId="0" applyNumberFormat="1" applyFont="1" applyFill="1" applyBorder="1" applyAlignment="1" applyProtection="1">
      <protection locked="0"/>
    </xf>
    <xf numFmtId="49" fontId="2" fillId="4" borderId="5" xfId="0" applyNumberFormat="1" applyFont="1" applyFill="1" applyBorder="1" applyAlignment="1" applyProtection="1">
      <alignment wrapText="1"/>
      <protection locked="0"/>
    </xf>
    <xf numFmtId="49" fontId="18" fillId="4" borderId="3" xfId="0" applyNumberFormat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77" fontId="2" fillId="4" borderId="3" xfId="0" applyNumberFormat="1" applyFont="1" applyFill="1" applyBorder="1" applyAlignment="1" applyProtection="1">
      <protection locked="0"/>
    </xf>
    <xf numFmtId="49" fontId="2" fillId="4" borderId="3" xfId="0" applyNumberFormat="1" applyFont="1" applyFill="1" applyBorder="1" applyAlignment="1" applyProtection="1">
      <alignment wrapText="1"/>
      <protection locked="0"/>
    </xf>
    <xf numFmtId="49" fontId="18" fillId="4" borderId="6" xfId="0" applyNumberFormat="1" applyFont="1" applyFill="1" applyBorder="1" applyAlignment="1" applyProtection="1">
      <alignment horizontal="left"/>
      <protection locked="0"/>
    </xf>
    <xf numFmtId="176" fontId="2" fillId="4" borderId="6" xfId="0" applyNumberFormat="1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2" fillId="4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/>
    </xf>
    <xf numFmtId="176" fontId="12" fillId="0" borderId="6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78" fontId="13" fillId="5" borderId="6" xfId="18" applyNumberFormat="1" applyFont="1" applyFill="1" applyBorder="1" applyAlignment="1">
      <alignment horizontal="center" vertical="center" wrapText="1"/>
    </xf>
    <xf numFmtId="178" fontId="13" fillId="5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/>
    </xf>
    <xf numFmtId="0" fontId="12" fillId="4" borderId="0" xfId="0" applyNumberFormat="1" applyFont="1" applyFill="1">
      <alignment vertical="center"/>
    </xf>
    <xf numFmtId="0" fontId="2" fillId="3" borderId="6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2" fillId="4" borderId="0" xfId="0" applyNumberFormat="1" applyFont="1" applyFill="1">
      <alignment vertical="center"/>
    </xf>
    <xf numFmtId="176" fontId="13" fillId="3" borderId="6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Border="1">
      <alignment vertical="center"/>
    </xf>
    <xf numFmtId="0" fontId="21" fillId="0" borderId="2" xfId="0" applyNumberFormat="1" applyFont="1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</cellXfs>
  <cellStyles count="19">
    <cellStyle name="常规" xfId="0" builtinId="0"/>
    <cellStyle name="常规 10" xfId="2"/>
    <cellStyle name="常规 10 2" xfId="16"/>
    <cellStyle name="常规 100" xfId="7"/>
    <cellStyle name="常规 100 2" xfId="12"/>
    <cellStyle name="常规 101" xfId="4"/>
    <cellStyle name="常规 101 2" xfId="9"/>
    <cellStyle name="常规 102" xfId="14"/>
    <cellStyle name="常规 107" xfId="8"/>
    <cellStyle name="常规 111" xfId="1"/>
    <cellStyle name="常规 13" xfId="6"/>
    <cellStyle name="常规 13 2" xfId="11"/>
    <cellStyle name="常规 2" xfId="17"/>
    <cellStyle name="常规 3 2" xfId="5"/>
    <cellStyle name="常规 3 2 2" xfId="10"/>
    <cellStyle name="常规 8" xfId="13"/>
    <cellStyle name="常规 8 2" xfId="15"/>
    <cellStyle name="千位分隔 20" xfId="3"/>
    <cellStyle name="千位分隔 6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6" sqref="C6"/>
    </sheetView>
  </sheetViews>
  <sheetFormatPr defaultColWidth="9" defaultRowHeight="13.5"/>
  <cols>
    <col min="1" max="1" width="6.625" style="10" customWidth="1"/>
    <col min="2" max="2" width="23.625" style="13" customWidth="1"/>
    <col min="3" max="4" width="18.625" style="10" customWidth="1"/>
    <col min="5" max="5" width="23.625" style="10" customWidth="1"/>
    <col min="6" max="6" width="20.5" style="10" bestFit="1" customWidth="1"/>
    <col min="7" max="7" width="18.625" style="10" hidden="1" customWidth="1"/>
    <col min="8" max="8" width="18.375" style="10" bestFit="1" customWidth="1"/>
    <col min="9" max="9" width="14.375" style="10" hidden="1" customWidth="1"/>
    <col min="10" max="10" width="14.25" style="10" hidden="1" customWidth="1"/>
    <col min="11" max="254" width="9" style="10"/>
    <col min="255" max="255" width="6.625" style="10" customWidth="1"/>
    <col min="256" max="257" width="21.625" style="10" customWidth="1"/>
    <col min="258" max="258" width="16.125" style="10" bestFit="1" customWidth="1"/>
    <col min="259" max="259" width="13.875" style="10" bestFit="1" customWidth="1"/>
    <col min="260" max="260" width="17.25" style="10" bestFit="1" customWidth="1"/>
    <col min="261" max="262" width="20.5" style="10" bestFit="1" customWidth="1"/>
    <col min="263" max="263" width="0" style="10" hidden="1" customWidth="1"/>
    <col min="264" max="264" width="18.375" style="10" bestFit="1" customWidth="1"/>
    <col min="265" max="266" width="0" style="10" hidden="1" customWidth="1"/>
    <col min="267" max="510" width="9" style="10"/>
    <col min="511" max="511" width="6.625" style="10" customWidth="1"/>
    <col min="512" max="513" width="21.625" style="10" customWidth="1"/>
    <col min="514" max="514" width="16.125" style="10" bestFit="1" customWidth="1"/>
    <col min="515" max="515" width="13.875" style="10" bestFit="1" customWidth="1"/>
    <col min="516" max="516" width="17.25" style="10" bestFit="1" customWidth="1"/>
    <col min="517" max="518" width="20.5" style="10" bestFit="1" customWidth="1"/>
    <col min="519" max="519" width="0" style="10" hidden="1" customWidth="1"/>
    <col min="520" max="520" width="18.375" style="10" bestFit="1" customWidth="1"/>
    <col min="521" max="522" width="0" style="10" hidden="1" customWidth="1"/>
    <col min="523" max="766" width="9" style="10"/>
    <col min="767" max="767" width="6.625" style="10" customWidth="1"/>
    <col min="768" max="769" width="21.625" style="10" customWidth="1"/>
    <col min="770" max="770" width="16.125" style="10" bestFit="1" customWidth="1"/>
    <col min="771" max="771" width="13.875" style="10" bestFit="1" customWidth="1"/>
    <col min="772" max="772" width="17.25" style="10" bestFit="1" customWidth="1"/>
    <col min="773" max="774" width="20.5" style="10" bestFit="1" customWidth="1"/>
    <col min="775" max="775" width="0" style="10" hidden="1" customWidth="1"/>
    <col min="776" max="776" width="18.375" style="10" bestFit="1" customWidth="1"/>
    <col min="777" max="778" width="0" style="10" hidden="1" customWidth="1"/>
    <col min="779" max="1022" width="9" style="10"/>
    <col min="1023" max="1023" width="6.625" style="10" customWidth="1"/>
    <col min="1024" max="1025" width="21.625" style="10" customWidth="1"/>
    <col min="1026" max="1026" width="16.125" style="10" bestFit="1" customWidth="1"/>
    <col min="1027" max="1027" width="13.875" style="10" bestFit="1" customWidth="1"/>
    <col min="1028" max="1028" width="17.25" style="10" bestFit="1" customWidth="1"/>
    <col min="1029" max="1030" width="20.5" style="10" bestFit="1" customWidth="1"/>
    <col min="1031" max="1031" width="0" style="10" hidden="1" customWidth="1"/>
    <col min="1032" max="1032" width="18.375" style="10" bestFit="1" customWidth="1"/>
    <col min="1033" max="1034" width="0" style="10" hidden="1" customWidth="1"/>
    <col min="1035" max="1278" width="9" style="10"/>
    <col min="1279" max="1279" width="6.625" style="10" customWidth="1"/>
    <col min="1280" max="1281" width="21.625" style="10" customWidth="1"/>
    <col min="1282" max="1282" width="16.125" style="10" bestFit="1" customWidth="1"/>
    <col min="1283" max="1283" width="13.875" style="10" bestFit="1" customWidth="1"/>
    <col min="1284" max="1284" width="17.25" style="10" bestFit="1" customWidth="1"/>
    <col min="1285" max="1286" width="20.5" style="10" bestFit="1" customWidth="1"/>
    <col min="1287" max="1287" width="0" style="10" hidden="1" customWidth="1"/>
    <col min="1288" max="1288" width="18.375" style="10" bestFit="1" customWidth="1"/>
    <col min="1289" max="1290" width="0" style="10" hidden="1" customWidth="1"/>
    <col min="1291" max="1534" width="9" style="10"/>
    <col min="1535" max="1535" width="6.625" style="10" customWidth="1"/>
    <col min="1536" max="1537" width="21.625" style="10" customWidth="1"/>
    <col min="1538" max="1538" width="16.125" style="10" bestFit="1" customWidth="1"/>
    <col min="1539" max="1539" width="13.875" style="10" bestFit="1" customWidth="1"/>
    <col min="1540" max="1540" width="17.25" style="10" bestFit="1" customWidth="1"/>
    <col min="1541" max="1542" width="20.5" style="10" bestFit="1" customWidth="1"/>
    <col min="1543" max="1543" width="0" style="10" hidden="1" customWidth="1"/>
    <col min="1544" max="1544" width="18.375" style="10" bestFit="1" customWidth="1"/>
    <col min="1545" max="1546" width="0" style="10" hidden="1" customWidth="1"/>
    <col min="1547" max="1790" width="9" style="10"/>
    <col min="1791" max="1791" width="6.625" style="10" customWidth="1"/>
    <col min="1792" max="1793" width="21.625" style="10" customWidth="1"/>
    <col min="1794" max="1794" width="16.125" style="10" bestFit="1" customWidth="1"/>
    <col min="1795" max="1795" width="13.875" style="10" bestFit="1" customWidth="1"/>
    <col min="1796" max="1796" width="17.25" style="10" bestFit="1" customWidth="1"/>
    <col min="1797" max="1798" width="20.5" style="10" bestFit="1" customWidth="1"/>
    <col min="1799" max="1799" width="0" style="10" hidden="1" customWidth="1"/>
    <col min="1800" max="1800" width="18.375" style="10" bestFit="1" customWidth="1"/>
    <col min="1801" max="1802" width="0" style="10" hidden="1" customWidth="1"/>
    <col min="1803" max="2046" width="9" style="10"/>
    <col min="2047" max="2047" width="6.625" style="10" customWidth="1"/>
    <col min="2048" max="2049" width="21.625" style="10" customWidth="1"/>
    <col min="2050" max="2050" width="16.125" style="10" bestFit="1" customWidth="1"/>
    <col min="2051" max="2051" width="13.875" style="10" bestFit="1" customWidth="1"/>
    <col min="2052" max="2052" width="17.25" style="10" bestFit="1" customWidth="1"/>
    <col min="2053" max="2054" width="20.5" style="10" bestFit="1" customWidth="1"/>
    <col min="2055" max="2055" width="0" style="10" hidden="1" customWidth="1"/>
    <col min="2056" max="2056" width="18.375" style="10" bestFit="1" customWidth="1"/>
    <col min="2057" max="2058" width="0" style="10" hidden="1" customWidth="1"/>
    <col min="2059" max="2302" width="9" style="10"/>
    <col min="2303" max="2303" width="6.625" style="10" customWidth="1"/>
    <col min="2304" max="2305" width="21.625" style="10" customWidth="1"/>
    <col min="2306" max="2306" width="16.125" style="10" bestFit="1" customWidth="1"/>
    <col min="2307" max="2307" width="13.875" style="10" bestFit="1" customWidth="1"/>
    <col min="2308" max="2308" width="17.25" style="10" bestFit="1" customWidth="1"/>
    <col min="2309" max="2310" width="20.5" style="10" bestFit="1" customWidth="1"/>
    <col min="2311" max="2311" width="0" style="10" hidden="1" customWidth="1"/>
    <col min="2312" max="2312" width="18.375" style="10" bestFit="1" customWidth="1"/>
    <col min="2313" max="2314" width="0" style="10" hidden="1" customWidth="1"/>
    <col min="2315" max="2558" width="9" style="10"/>
    <col min="2559" max="2559" width="6.625" style="10" customWidth="1"/>
    <col min="2560" max="2561" width="21.625" style="10" customWidth="1"/>
    <col min="2562" max="2562" width="16.125" style="10" bestFit="1" customWidth="1"/>
    <col min="2563" max="2563" width="13.875" style="10" bestFit="1" customWidth="1"/>
    <col min="2564" max="2564" width="17.25" style="10" bestFit="1" customWidth="1"/>
    <col min="2565" max="2566" width="20.5" style="10" bestFit="1" customWidth="1"/>
    <col min="2567" max="2567" width="0" style="10" hidden="1" customWidth="1"/>
    <col min="2568" max="2568" width="18.375" style="10" bestFit="1" customWidth="1"/>
    <col min="2569" max="2570" width="0" style="10" hidden="1" customWidth="1"/>
    <col min="2571" max="2814" width="9" style="10"/>
    <col min="2815" max="2815" width="6.625" style="10" customWidth="1"/>
    <col min="2816" max="2817" width="21.625" style="10" customWidth="1"/>
    <col min="2818" max="2818" width="16.125" style="10" bestFit="1" customWidth="1"/>
    <col min="2819" max="2819" width="13.875" style="10" bestFit="1" customWidth="1"/>
    <col min="2820" max="2820" width="17.25" style="10" bestFit="1" customWidth="1"/>
    <col min="2821" max="2822" width="20.5" style="10" bestFit="1" customWidth="1"/>
    <col min="2823" max="2823" width="0" style="10" hidden="1" customWidth="1"/>
    <col min="2824" max="2824" width="18.375" style="10" bestFit="1" customWidth="1"/>
    <col min="2825" max="2826" width="0" style="10" hidden="1" customWidth="1"/>
    <col min="2827" max="3070" width="9" style="10"/>
    <col min="3071" max="3071" width="6.625" style="10" customWidth="1"/>
    <col min="3072" max="3073" width="21.625" style="10" customWidth="1"/>
    <col min="3074" max="3074" width="16.125" style="10" bestFit="1" customWidth="1"/>
    <col min="3075" max="3075" width="13.875" style="10" bestFit="1" customWidth="1"/>
    <col min="3076" max="3076" width="17.25" style="10" bestFit="1" customWidth="1"/>
    <col min="3077" max="3078" width="20.5" style="10" bestFit="1" customWidth="1"/>
    <col min="3079" max="3079" width="0" style="10" hidden="1" customWidth="1"/>
    <col min="3080" max="3080" width="18.375" style="10" bestFit="1" customWidth="1"/>
    <col min="3081" max="3082" width="0" style="10" hidden="1" customWidth="1"/>
    <col min="3083" max="3326" width="9" style="10"/>
    <col min="3327" max="3327" width="6.625" style="10" customWidth="1"/>
    <col min="3328" max="3329" width="21.625" style="10" customWidth="1"/>
    <col min="3330" max="3330" width="16.125" style="10" bestFit="1" customWidth="1"/>
    <col min="3331" max="3331" width="13.875" style="10" bestFit="1" customWidth="1"/>
    <col min="3332" max="3332" width="17.25" style="10" bestFit="1" customWidth="1"/>
    <col min="3333" max="3334" width="20.5" style="10" bestFit="1" customWidth="1"/>
    <col min="3335" max="3335" width="0" style="10" hidden="1" customWidth="1"/>
    <col min="3336" max="3336" width="18.375" style="10" bestFit="1" customWidth="1"/>
    <col min="3337" max="3338" width="0" style="10" hidden="1" customWidth="1"/>
    <col min="3339" max="3582" width="9" style="10"/>
    <col min="3583" max="3583" width="6.625" style="10" customWidth="1"/>
    <col min="3584" max="3585" width="21.625" style="10" customWidth="1"/>
    <col min="3586" max="3586" width="16.125" style="10" bestFit="1" customWidth="1"/>
    <col min="3587" max="3587" width="13.875" style="10" bestFit="1" customWidth="1"/>
    <col min="3588" max="3588" width="17.25" style="10" bestFit="1" customWidth="1"/>
    <col min="3589" max="3590" width="20.5" style="10" bestFit="1" customWidth="1"/>
    <col min="3591" max="3591" width="0" style="10" hidden="1" customWidth="1"/>
    <col min="3592" max="3592" width="18.375" style="10" bestFit="1" customWidth="1"/>
    <col min="3593" max="3594" width="0" style="10" hidden="1" customWidth="1"/>
    <col min="3595" max="3838" width="9" style="10"/>
    <col min="3839" max="3839" width="6.625" style="10" customWidth="1"/>
    <col min="3840" max="3841" width="21.625" style="10" customWidth="1"/>
    <col min="3842" max="3842" width="16.125" style="10" bestFit="1" customWidth="1"/>
    <col min="3843" max="3843" width="13.875" style="10" bestFit="1" customWidth="1"/>
    <col min="3844" max="3844" width="17.25" style="10" bestFit="1" customWidth="1"/>
    <col min="3845" max="3846" width="20.5" style="10" bestFit="1" customWidth="1"/>
    <col min="3847" max="3847" width="0" style="10" hidden="1" customWidth="1"/>
    <col min="3848" max="3848" width="18.375" style="10" bestFit="1" customWidth="1"/>
    <col min="3849" max="3850" width="0" style="10" hidden="1" customWidth="1"/>
    <col min="3851" max="4094" width="9" style="10"/>
    <col min="4095" max="4095" width="6.625" style="10" customWidth="1"/>
    <col min="4096" max="4097" width="21.625" style="10" customWidth="1"/>
    <col min="4098" max="4098" width="16.125" style="10" bestFit="1" customWidth="1"/>
    <col min="4099" max="4099" width="13.875" style="10" bestFit="1" customWidth="1"/>
    <col min="4100" max="4100" width="17.25" style="10" bestFit="1" customWidth="1"/>
    <col min="4101" max="4102" width="20.5" style="10" bestFit="1" customWidth="1"/>
    <col min="4103" max="4103" width="0" style="10" hidden="1" customWidth="1"/>
    <col min="4104" max="4104" width="18.375" style="10" bestFit="1" customWidth="1"/>
    <col min="4105" max="4106" width="0" style="10" hidden="1" customWidth="1"/>
    <col min="4107" max="4350" width="9" style="10"/>
    <col min="4351" max="4351" width="6.625" style="10" customWidth="1"/>
    <col min="4352" max="4353" width="21.625" style="10" customWidth="1"/>
    <col min="4354" max="4354" width="16.125" style="10" bestFit="1" customWidth="1"/>
    <col min="4355" max="4355" width="13.875" style="10" bestFit="1" customWidth="1"/>
    <col min="4356" max="4356" width="17.25" style="10" bestFit="1" customWidth="1"/>
    <col min="4357" max="4358" width="20.5" style="10" bestFit="1" customWidth="1"/>
    <col min="4359" max="4359" width="0" style="10" hidden="1" customWidth="1"/>
    <col min="4360" max="4360" width="18.375" style="10" bestFit="1" customWidth="1"/>
    <col min="4361" max="4362" width="0" style="10" hidden="1" customWidth="1"/>
    <col min="4363" max="4606" width="9" style="10"/>
    <col min="4607" max="4607" width="6.625" style="10" customWidth="1"/>
    <col min="4608" max="4609" width="21.625" style="10" customWidth="1"/>
    <col min="4610" max="4610" width="16.125" style="10" bestFit="1" customWidth="1"/>
    <col min="4611" max="4611" width="13.875" style="10" bestFit="1" customWidth="1"/>
    <col min="4612" max="4612" width="17.25" style="10" bestFit="1" customWidth="1"/>
    <col min="4613" max="4614" width="20.5" style="10" bestFit="1" customWidth="1"/>
    <col min="4615" max="4615" width="0" style="10" hidden="1" customWidth="1"/>
    <col min="4616" max="4616" width="18.375" style="10" bestFit="1" customWidth="1"/>
    <col min="4617" max="4618" width="0" style="10" hidden="1" customWidth="1"/>
    <col min="4619" max="4862" width="9" style="10"/>
    <col min="4863" max="4863" width="6.625" style="10" customWidth="1"/>
    <col min="4864" max="4865" width="21.625" style="10" customWidth="1"/>
    <col min="4866" max="4866" width="16.125" style="10" bestFit="1" customWidth="1"/>
    <col min="4867" max="4867" width="13.875" style="10" bestFit="1" customWidth="1"/>
    <col min="4868" max="4868" width="17.25" style="10" bestFit="1" customWidth="1"/>
    <col min="4869" max="4870" width="20.5" style="10" bestFit="1" customWidth="1"/>
    <col min="4871" max="4871" width="0" style="10" hidden="1" customWidth="1"/>
    <col min="4872" max="4872" width="18.375" style="10" bestFit="1" customWidth="1"/>
    <col min="4873" max="4874" width="0" style="10" hidden="1" customWidth="1"/>
    <col min="4875" max="5118" width="9" style="10"/>
    <col min="5119" max="5119" width="6.625" style="10" customWidth="1"/>
    <col min="5120" max="5121" width="21.625" style="10" customWidth="1"/>
    <col min="5122" max="5122" width="16.125" style="10" bestFit="1" customWidth="1"/>
    <col min="5123" max="5123" width="13.875" style="10" bestFit="1" customWidth="1"/>
    <col min="5124" max="5124" width="17.25" style="10" bestFit="1" customWidth="1"/>
    <col min="5125" max="5126" width="20.5" style="10" bestFit="1" customWidth="1"/>
    <col min="5127" max="5127" width="0" style="10" hidden="1" customWidth="1"/>
    <col min="5128" max="5128" width="18.375" style="10" bestFit="1" customWidth="1"/>
    <col min="5129" max="5130" width="0" style="10" hidden="1" customWidth="1"/>
    <col min="5131" max="5374" width="9" style="10"/>
    <col min="5375" max="5375" width="6.625" style="10" customWidth="1"/>
    <col min="5376" max="5377" width="21.625" style="10" customWidth="1"/>
    <col min="5378" max="5378" width="16.125" style="10" bestFit="1" customWidth="1"/>
    <col min="5379" max="5379" width="13.875" style="10" bestFit="1" customWidth="1"/>
    <col min="5380" max="5380" width="17.25" style="10" bestFit="1" customWidth="1"/>
    <col min="5381" max="5382" width="20.5" style="10" bestFit="1" customWidth="1"/>
    <col min="5383" max="5383" width="0" style="10" hidden="1" customWidth="1"/>
    <col min="5384" max="5384" width="18.375" style="10" bestFit="1" customWidth="1"/>
    <col min="5385" max="5386" width="0" style="10" hidden="1" customWidth="1"/>
    <col min="5387" max="5630" width="9" style="10"/>
    <col min="5631" max="5631" width="6.625" style="10" customWidth="1"/>
    <col min="5632" max="5633" width="21.625" style="10" customWidth="1"/>
    <col min="5634" max="5634" width="16.125" style="10" bestFit="1" customWidth="1"/>
    <col min="5635" max="5635" width="13.875" style="10" bestFit="1" customWidth="1"/>
    <col min="5636" max="5636" width="17.25" style="10" bestFit="1" customWidth="1"/>
    <col min="5637" max="5638" width="20.5" style="10" bestFit="1" customWidth="1"/>
    <col min="5639" max="5639" width="0" style="10" hidden="1" customWidth="1"/>
    <col min="5640" max="5640" width="18.375" style="10" bestFit="1" customWidth="1"/>
    <col min="5641" max="5642" width="0" style="10" hidden="1" customWidth="1"/>
    <col min="5643" max="5886" width="9" style="10"/>
    <col min="5887" max="5887" width="6.625" style="10" customWidth="1"/>
    <col min="5888" max="5889" width="21.625" style="10" customWidth="1"/>
    <col min="5890" max="5890" width="16.125" style="10" bestFit="1" customWidth="1"/>
    <col min="5891" max="5891" width="13.875" style="10" bestFit="1" customWidth="1"/>
    <col min="5892" max="5892" width="17.25" style="10" bestFit="1" customWidth="1"/>
    <col min="5893" max="5894" width="20.5" style="10" bestFit="1" customWidth="1"/>
    <col min="5895" max="5895" width="0" style="10" hidden="1" customWidth="1"/>
    <col min="5896" max="5896" width="18.375" style="10" bestFit="1" customWidth="1"/>
    <col min="5897" max="5898" width="0" style="10" hidden="1" customWidth="1"/>
    <col min="5899" max="6142" width="9" style="10"/>
    <col min="6143" max="6143" width="6.625" style="10" customWidth="1"/>
    <col min="6144" max="6145" width="21.625" style="10" customWidth="1"/>
    <col min="6146" max="6146" width="16.125" style="10" bestFit="1" customWidth="1"/>
    <col min="6147" max="6147" width="13.875" style="10" bestFit="1" customWidth="1"/>
    <col min="6148" max="6148" width="17.25" style="10" bestFit="1" customWidth="1"/>
    <col min="6149" max="6150" width="20.5" style="10" bestFit="1" customWidth="1"/>
    <col min="6151" max="6151" width="0" style="10" hidden="1" customWidth="1"/>
    <col min="6152" max="6152" width="18.375" style="10" bestFit="1" customWidth="1"/>
    <col min="6153" max="6154" width="0" style="10" hidden="1" customWidth="1"/>
    <col min="6155" max="6398" width="9" style="10"/>
    <col min="6399" max="6399" width="6.625" style="10" customWidth="1"/>
    <col min="6400" max="6401" width="21.625" style="10" customWidth="1"/>
    <col min="6402" max="6402" width="16.125" style="10" bestFit="1" customWidth="1"/>
    <col min="6403" max="6403" width="13.875" style="10" bestFit="1" customWidth="1"/>
    <col min="6404" max="6404" width="17.25" style="10" bestFit="1" customWidth="1"/>
    <col min="6405" max="6406" width="20.5" style="10" bestFit="1" customWidth="1"/>
    <col min="6407" max="6407" width="0" style="10" hidden="1" customWidth="1"/>
    <col min="6408" max="6408" width="18.375" style="10" bestFit="1" customWidth="1"/>
    <col min="6409" max="6410" width="0" style="10" hidden="1" customWidth="1"/>
    <col min="6411" max="6654" width="9" style="10"/>
    <col min="6655" max="6655" width="6.625" style="10" customWidth="1"/>
    <col min="6656" max="6657" width="21.625" style="10" customWidth="1"/>
    <col min="6658" max="6658" width="16.125" style="10" bestFit="1" customWidth="1"/>
    <col min="6659" max="6659" width="13.875" style="10" bestFit="1" customWidth="1"/>
    <col min="6660" max="6660" width="17.25" style="10" bestFit="1" customWidth="1"/>
    <col min="6661" max="6662" width="20.5" style="10" bestFit="1" customWidth="1"/>
    <col min="6663" max="6663" width="0" style="10" hidden="1" customWidth="1"/>
    <col min="6664" max="6664" width="18.375" style="10" bestFit="1" customWidth="1"/>
    <col min="6665" max="6666" width="0" style="10" hidden="1" customWidth="1"/>
    <col min="6667" max="6910" width="9" style="10"/>
    <col min="6911" max="6911" width="6.625" style="10" customWidth="1"/>
    <col min="6912" max="6913" width="21.625" style="10" customWidth="1"/>
    <col min="6914" max="6914" width="16.125" style="10" bestFit="1" customWidth="1"/>
    <col min="6915" max="6915" width="13.875" style="10" bestFit="1" customWidth="1"/>
    <col min="6916" max="6916" width="17.25" style="10" bestFit="1" customWidth="1"/>
    <col min="6917" max="6918" width="20.5" style="10" bestFit="1" customWidth="1"/>
    <col min="6919" max="6919" width="0" style="10" hidden="1" customWidth="1"/>
    <col min="6920" max="6920" width="18.375" style="10" bestFit="1" customWidth="1"/>
    <col min="6921" max="6922" width="0" style="10" hidden="1" customWidth="1"/>
    <col min="6923" max="7166" width="9" style="10"/>
    <col min="7167" max="7167" width="6.625" style="10" customWidth="1"/>
    <col min="7168" max="7169" width="21.625" style="10" customWidth="1"/>
    <col min="7170" max="7170" width="16.125" style="10" bestFit="1" customWidth="1"/>
    <col min="7171" max="7171" width="13.875" style="10" bestFit="1" customWidth="1"/>
    <col min="7172" max="7172" width="17.25" style="10" bestFit="1" customWidth="1"/>
    <col min="7173" max="7174" width="20.5" style="10" bestFit="1" customWidth="1"/>
    <col min="7175" max="7175" width="0" style="10" hidden="1" customWidth="1"/>
    <col min="7176" max="7176" width="18.375" style="10" bestFit="1" customWidth="1"/>
    <col min="7177" max="7178" width="0" style="10" hidden="1" customWidth="1"/>
    <col min="7179" max="7422" width="9" style="10"/>
    <col min="7423" max="7423" width="6.625" style="10" customWidth="1"/>
    <col min="7424" max="7425" width="21.625" style="10" customWidth="1"/>
    <col min="7426" max="7426" width="16.125" style="10" bestFit="1" customWidth="1"/>
    <col min="7427" max="7427" width="13.875" style="10" bestFit="1" customWidth="1"/>
    <col min="7428" max="7428" width="17.25" style="10" bestFit="1" customWidth="1"/>
    <col min="7429" max="7430" width="20.5" style="10" bestFit="1" customWidth="1"/>
    <col min="7431" max="7431" width="0" style="10" hidden="1" customWidth="1"/>
    <col min="7432" max="7432" width="18.375" style="10" bestFit="1" customWidth="1"/>
    <col min="7433" max="7434" width="0" style="10" hidden="1" customWidth="1"/>
    <col min="7435" max="7678" width="9" style="10"/>
    <col min="7679" max="7679" width="6.625" style="10" customWidth="1"/>
    <col min="7680" max="7681" width="21.625" style="10" customWidth="1"/>
    <col min="7682" max="7682" width="16.125" style="10" bestFit="1" customWidth="1"/>
    <col min="7683" max="7683" width="13.875" style="10" bestFit="1" customWidth="1"/>
    <col min="7684" max="7684" width="17.25" style="10" bestFit="1" customWidth="1"/>
    <col min="7685" max="7686" width="20.5" style="10" bestFit="1" customWidth="1"/>
    <col min="7687" max="7687" width="0" style="10" hidden="1" customWidth="1"/>
    <col min="7688" max="7688" width="18.375" style="10" bestFit="1" customWidth="1"/>
    <col min="7689" max="7690" width="0" style="10" hidden="1" customWidth="1"/>
    <col min="7691" max="7934" width="9" style="10"/>
    <col min="7935" max="7935" width="6.625" style="10" customWidth="1"/>
    <col min="7936" max="7937" width="21.625" style="10" customWidth="1"/>
    <col min="7938" max="7938" width="16.125" style="10" bestFit="1" customWidth="1"/>
    <col min="7939" max="7939" width="13.875" style="10" bestFit="1" customWidth="1"/>
    <col min="7940" max="7940" width="17.25" style="10" bestFit="1" customWidth="1"/>
    <col min="7941" max="7942" width="20.5" style="10" bestFit="1" customWidth="1"/>
    <col min="7943" max="7943" width="0" style="10" hidden="1" customWidth="1"/>
    <col min="7944" max="7944" width="18.375" style="10" bestFit="1" customWidth="1"/>
    <col min="7945" max="7946" width="0" style="10" hidden="1" customWidth="1"/>
    <col min="7947" max="8190" width="9" style="10"/>
    <col min="8191" max="8191" width="6.625" style="10" customWidth="1"/>
    <col min="8192" max="8193" width="21.625" style="10" customWidth="1"/>
    <col min="8194" max="8194" width="16.125" style="10" bestFit="1" customWidth="1"/>
    <col min="8195" max="8195" width="13.875" style="10" bestFit="1" customWidth="1"/>
    <col min="8196" max="8196" width="17.25" style="10" bestFit="1" customWidth="1"/>
    <col min="8197" max="8198" width="20.5" style="10" bestFit="1" customWidth="1"/>
    <col min="8199" max="8199" width="0" style="10" hidden="1" customWidth="1"/>
    <col min="8200" max="8200" width="18.375" style="10" bestFit="1" customWidth="1"/>
    <col min="8201" max="8202" width="0" style="10" hidden="1" customWidth="1"/>
    <col min="8203" max="8446" width="9" style="10"/>
    <col min="8447" max="8447" width="6.625" style="10" customWidth="1"/>
    <col min="8448" max="8449" width="21.625" style="10" customWidth="1"/>
    <col min="8450" max="8450" width="16.125" style="10" bestFit="1" customWidth="1"/>
    <col min="8451" max="8451" width="13.875" style="10" bestFit="1" customWidth="1"/>
    <col min="8452" max="8452" width="17.25" style="10" bestFit="1" customWidth="1"/>
    <col min="8453" max="8454" width="20.5" style="10" bestFit="1" customWidth="1"/>
    <col min="8455" max="8455" width="0" style="10" hidden="1" customWidth="1"/>
    <col min="8456" max="8456" width="18.375" style="10" bestFit="1" customWidth="1"/>
    <col min="8457" max="8458" width="0" style="10" hidden="1" customWidth="1"/>
    <col min="8459" max="8702" width="9" style="10"/>
    <col min="8703" max="8703" width="6.625" style="10" customWidth="1"/>
    <col min="8704" max="8705" width="21.625" style="10" customWidth="1"/>
    <col min="8706" max="8706" width="16.125" style="10" bestFit="1" customWidth="1"/>
    <col min="8707" max="8707" width="13.875" style="10" bestFit="1" customWidth="1"/>
    <col min="8708" max="8708" width="17.25" style="10" bestFit="1" customWidth="1"/>
    <col min="8709" max="8710" width="20.5" style="10" bestFit="1" customWidth="1"/>
    <col min="8711" max="8711" width="0" style="10" hidden="1" customWidth="1"/>
    <col min="8712" max="8712" width="18.375" style="10" bestFit="1" customWidth="1"/>
    <col min="8713" max="8714" width="0" style="10" hidden="1" customWidth="1"/>
    <col min="8715" max="8958" width="9" style="10"/>
    <col min="8959" max="8959" width="6.625" style="10" customWidth="1"/>
    <col min="8960" max="8961" width="21.625" style="10" customWidth="1"/>
    <col min="8962" max="8962" width="16.125" style="10" bestFit="1" customWidth="1"/>
    <col min="8963" max="8963" width="13.875" style="10" bestFit="1" customWidth="1"/>
    <col min="8964" max="8964" width="17.25" style="10" bestFit="1" customWidth="1"/>
    <col min="8965" max="8966" width="20.5" style="10" bestFit="1" customWidth="1"/>
    <col min="8967" max="8967" width="0" style="10" hidden="1" customWidth="1"/>
    <col min="8968" max="8968" width="18.375" style="10" bestFit="1" customWidth="1"/>
    <col min="8969" max="8970" width="0" style="10" hidden="1" customWidth="1"/>
    <col min="8971" max="9214" width="9" style="10"/>
    <col min="9215" max="9215" width="6.625" style="10" customWidth="1"/>
    <col min="9216" max="9217" width="21.625" style="10" customWidth="1"/>
    <col min="9218" max="9218" width="16.125" style="10" bestFit="1" customWidth="1"/>
    <col min="9219" max="9219" width="13.875" style="10" bestFit="1" customWidth="1"/>
    <col min="9220" max="9220" width="17.25" style="10" bestFit="1" customWidth="1"/>
    <col min="9221" max="9222" width="20.5" style="10" bestFit="1" customWidth="1"/>
    <col min="9223" max="9223" width="0" style="10" hidden="1" customWidth="1"/>
    <col min="9224" max="9224" width="18.375" style="10" bestFit="1" customWidth="1"/>
    <col min="9225" max="9226" width="0" style="10" hidden="1" customWidth="1"/>
    <col min="9227" max="9470" width="9" style="10"/>
    <col min="9471" max="9471" width="6.625" style="10" customWidth="1"/>
    <col min="9472" max="9473" width="21.625" style="10" customWidth="1"/>
    <col min="9474" max="9474" width="16.125" style="10" bestFit="1" customWidth="1"/>
    <col min="9475" max="9475" width="13.875" style="10" bestFit="1" customWidth="1"/>
    <col min="9476" max="9476" width="17.25" style="10" bestFit="1" customWidth="1"/>
    <col min="9477" max="9478" width="20.5" style="10" bestFit="1" customWidth="1"/>
    <col min="9479" max="9479" width="0" style="10" hidden="1" customWidth="1"/>
    <col min="9480" max="9480" width="18.375" style="10" bestFit="1" customWidth="1"/>
    <col min="9481" max="9482" width="0" style="10" hidden="1" customWidth="1"/>
    <col min="9483" max="9726" width="9" style="10"/>
    <col min="9727" max="9727" width="6.625" style="10" customWidth="1"/>
    <col min="9728" max="9729" width="21.625" style="10" customWidth="1"/>
    <col min="9730" max="9730" width="16.125" style="10" bestFit="1" customWidth="1"/>
    <col min="9731" max="9731" width="13.875" style="10" bestFit="1" customWidth="1"/>
    <col min="9732" max="9732" width="17.25" style="10" bestFit="1" customWidth="1"/>
    <col min="9733" max="9734" width="20.5" style="10" bestFit="1" customWidth="1"/>
    <col min="9735" max="9735" width="0" style="10" hidden="1" customWidth="1"/>
    <col min="9736" max="9736" width="18.375" style="10" bestFit="1" customWidth="1"/>
    <col min="9737" max="9738" width="0" style="10" hidden="1" customWidth="1"/>
    <col min="9739" max="9982" width="9" style="10"/>
    <col min="9983" max="9983" width="6.625" style="10" customWidth="1"/>
    <col min="9984" max="9985" width="21.625" style="10" customWidth="1"/>
    <col min="9986" max="9986" width="16.125" style="10" bestFit="1" customWidth="1"/>
    <col min="9987" max="9987" width="13.875" style="10" bestFit="1" customWidth="1"/>
    <col min="9988" max="9988" width="17.25" style="10" bestFit="1" customWidth="1"/>
    <col min="9989" max="9990" width="20.5" style="10" bestFit="1" customWidth="1"/>
    <col min="9991" max="9991" width="0" style="10" hidden="1" customWidth="1"/>
    <col min="9992" max="9992" width="18.375" style="10" bestFit="1" customWidth="1"/>
    <col min="9993" max="9994" width="0" style="10" hidden="1" customWidth="1"/>
    <col min="9995" max="10238" width="9" style="10"/>
    <col min="10239" max="10239" width="6.625" style="10" customWidth="1"/>
    <col min="10240" max="10241" width="21.625" style="10" customWidth="1"/>
    <col min="10242" max="10242" width="16.125" style="10" bestFit="1" customWidth="1"/>
    <col min="10243" max="10243" width="13.875" style="10" bestFit="1" customWidth="1"/>
    <col min="10244" max="10244" width="17.25" style="10" bestFit="1" customWidth="1"/>
    <col min="10245" max="10246" width="20.5" style="10" bestFit="1" customWidth="1"/>
    <col min="10247" max="10247" width="0" style="10" hidden="1" customWidth="1"/>
    <col min="10248" max="10248" width="18.375" style="10" bestFit="1" customWidth="1"/>
    <col min="10249" max="10250" width="0" style="10" hidden="1" customWidth="1"/>
    <col min="10251" max="10494" width="9" style="10"/>
    <col min="10495" max="10495" width="6.625" style="10" customWidth="1"/>
    <col min="10496" max="10497" width="21.625" style="10" customWidth="1"/>
    <col min="10498" max="10498" width="16.125" style="10" bestFit="1" customWidth="1"/>
    <col min="10499" max="10499" width="13.875" style="10" bestFit="1" customWidth="1"/>
    <col min="10500" max="10500" width="17.25" style="10" bestFit="1" customWidth="1"/>
    <col min="10501" max="10502" width="20.5" style="10" bestFit="1" customWidth="1"/>
    <col min="10503" max="10503" width="0" style="10" hidden="1" customWidth="1"/>
    <col min="10504" max="10504" width="18.375" style="10" bestFit="1" customWidth="1"/>
    <col min="10505" max="10506" width="0" style="10" hidden="1" customWidth="1"/>
    <col min="10507" max="10750" width="9" style="10"/>
    <col min="10751" max="10751" width="6.625" style="10" customWidth="1"/>
    <col min="10752" max="10753" width="21.625" style="10" customWidth="1"/>
    <col min="10754" max="10754" width="16.125" style="10" bestFit="1" customWidth="1"/>
    <col min="10755" max="10755" width="13.875" style="10" bestFit="1" customWidth="1"/>
    <col min="10756" max="10756" width="17.25" style="10" bestFit="1" customWidth="1"/>
    <col min="10757" max="10758" width="20.5" style="10" bestFit="1" customWidth="1"/>
    <col min="10759" max="10759" width="0" style="10" hidden="1" customWidth="1"/>
    <col min="10760" max="10760" width="18.375" style="10" bestFit="1" customWidth="1"/>
    <col min="10761" max="10762" width="0" style="10" hidden="1" customWidth="1"/>
    <col min="10763" max="11006" width="9" style="10"/>
    <col min="11007" max="11007" width="6.625" style="10" customWidth="1"/>
    <col min="11008" max="11009" width="21.625" style="10" customWidth="1"/>
    <col min="11010" max="11010" width="16.125" style="10" bestFit="1" customWidth="1"/>
    <col min="11011" max="11011" width="13.875" style="10" bestFit="1" customWidth="1"/>
    <col min="11012" max="11012" width="17.25" style="10" bestFit="1" customWidth="1"/>
    <col min="11013" max="11014" width="20.5" style="10" bestFit="1" customWidth="1"/>
    <col min="11015" max="11015" width="0" style="10" hidden="1" customWidth="1"/>
    <col min="11016" max="11016" width="18.375" style="10" bestFit="1" customWidth="1"/>
    <col min="11017" max="11018" width="0" style="10" hidden="1" customWidth="1"/>
    <col min="11019" max="11262" width="9" style="10"/>
    <col min="11263" max="11263" width="6.625" style="10" customWidth="1"/>
    <col min="11264" max="11265" width="21.625" style="10" customWidth="1"/>
    <col min="11266" max="11266" width="16.125" style="10" bestFit="1" customWidth="1"/>
    <col min="11267" max="11267" width="13.875" style="10" bestFit="1" customWidth="1"/>
    <col min="11268" max="11268" width="17.25" style="10" bestFit="1" customWidth="1"/>
    <col min="11269" max="11270" width="20.5" style="10" bestFit="1" customWidth="1"/>
    <col min="11271" max="11271" width="0" style="10" hidden="1" customWidth="1"/>
    <col min="11272" max="11272" width="18.375" style="10" bestFit="1" customWidth="1"/>
    <col min="11273" max="11274" width="0" style="10" hidden="1" customWidth="1"/>
    <col min="11275" max="11518" width="9" style="10"/>
    <col min="11519" max="11519" width="6.625" style="10" customWidth="1"/>
    <col min="11520" max="11521" width="21.625" style="10" customWidth="1"/>
    <col min="11522" max="11522" width="16.125" style="10" bestFit="1" customWidth="1"/>
    <col min="11523" max="11523" width="13.875" style="10" bestFit="1" customWidth="1"/>
    <col min="11524" max="11524" width="17.25" style="10" bestFit="1" customWidth="1"/>
    <col min="11525" max="11526" width="20.5" style="10" bestFit="1" customWidth="1"/>
    <col min="11527" max="11527" width="0" style="10" hidden="1" customWidth="1"/>
    <col min="11528" max="11528" width="18.375" style="10" bestFit="1" customWidth="1"/>
    <col min="11529" max="11530" width="0" style="10" hidden="1" customWidth="1"/>
    <col min="11531" max="11774" width="9" style="10"/>
    <col min="11775" max="11775" width="6.625" style="10" customWidth="1"/>
    <col min="11776" max="11777" width="21.625" style="10" customWidth="1"/>
    <col min="11778" max="11778" width="16.125" style="10" bestFit="1" customWidth="1"/>
    <col min="11779" max="11779" width="13.875" style="10" bestFit="1" customWidth="1"/>
    <col min="11780" max="11780" width="17.25" style="10" bestFit="1" customWidth="1"/>
    <col min="11781" max="11782" width="20.5" style="10" bestFit="1" customWidth="1"/>
    <col min="11783" max="11783" width="0" style="10" hidden="1" customWidth="1"/>
    <col min="11784" max="11784" width="18.375" style="10" bestFit="1" customWidth="1"/>
    <col min="11785" max="11786" width="0" style="10" hidden="1" customWidth="1"/>
    <col min="11787" max="12030" width="9" style="10"/>
    <col min="12031" max="12031" width="6.625" style="10" customWidth="1"/>
    <col min="12032" max="12033" width="21.625" style="10" customWidth="1"/>
    <col min="12034" max="12034" width="16.125" style="10" bestFit="1" customWidth="1"/>
    <col min="12035" max="12035" width="13.875" style="10" bestFit="1" customWidth="1"/>
    <col min="12036" max="12036" width="17.25" style="10" bestFit="1" customWidth="1"/>
    <col min="12037" max="12038" width="20.5" style="10" bestFit="1" customWidth="1"/>
    <col min="12039" max="12039" width="0" style="10" hidden="1" customWidth="1"/>
    <col min="12040" max="12040" width="18.375" style="10" bestFit="1" customWidth="1"/>
    <col min="12041" max="12042" width="0" style="10" hidden="1" customWidth="1"/>
    <col min="12043" max="12286" width="9" style="10"/>
    <col min="12287" max="12287" width="6.625" style="10" customWidth="1"/>
    <col min="12288" max="12289" width="21.625" style="10" customWidth="1"/>
    <col min="12290" max="12290" width="16.125" style="10" bestFit="1" customWidth="1"/>
    <col min="12291" max="12291" width="13.875" style="10" bestFit="1" customWidth="1"/>
    <col min="12292" max="12292" width="17.25" style="10" bestFit="1" customWidth="1"/>
    <col min="12293" max="12294" width="20.5" style="10" bestFit="1" customWidth="1"/>
    <col min="12295" max="12295" width="0" style="10" hidden="1" customWidth="1"/>
    <col min="12296" max="12296" width="18.375" style="10" bestFit="1" customWidth="1"/>
    <col min="12297" max="12298" width="0" style="10" hidden="1" customWidth="1"/>
    <col min="12299" max="12542" width="9" style="10"/>
    <col min="12543" max="12543" width="6.625" style="10" customWidth="1"/>
    <col min="12544" max="12545" width="21.625" style="10" customWidth="1"/>
    <col min="12546" max="12546" width="16.125" style="10" bestFit="1" customWidth="1"/>
    <col min="12547" max="12547" width="13.875" style="10" bestFit="1" customWidth="1"/>
    <col min="12548" max="12548" width="17.25" style="10" bestFit="1" customWidth="1"/>
    <col min="12549" max="12550" width="20.5" style="10" bestFit="1" customWidth="1"/>
    <col min="12551" max="12551" width="0" style="10" hidden="1" customWidth="1"/>
    <col min="12552" max="12552" width="18.375" style="10" bestFit="1" customWidth="1"/>
    <col min="12553" max="12554" width="0" style="10" hidden="1" customWidth="1"/>
    <col min="12555" max="12798" width="9" style="10"/>
    <col min="12799" max="12799" width="6.625" style="10" customWidth="1"/>
    <col min="12800" max="12801" width="21.625" style="10" customWidth="1"/>
    <col min="12802" max="12802" width="16.125" style="10" bestFit="1" customWidth="1"/>
    <col min="12803" max="12803" width="13.875" style="10" bestFit="1" customWidth="1"/>
    <col min="12804" max="12804" width="17.25" style="10" bestFit="1" customWidth="1"/>
    <col min="12805" max="12806" width="20.5" style="10" bestFit="1" customWidth="1"/>
    <col min="12807" max="12807" width="0" style="10" hidden="1" customWidth="1"/>
    <col min="12808" max="12808" width="18.375" style="10" bestFit="1" customWidth="1"/>
    <col min="12809" max="12810" width="0" style="10" hidden="1" customWidth="1"/>
    <col min="12811" max="13054" width="9" style="10"/>
    <col min="13055" max="13055" width="6.625" style="10" customWidth="1"/>
    <col min="13056" max="13057" width="21.625" style="10" customWidth="1"/>
    <col min="13058" max="13058" width="16.125" style="10" bestFit="1" customWidth="1"/>
    <col min="13059" max="13059" width="13.875" style="10" bestFit="1" customWidth="1"/>
    <col min="13060" max="13060" width="17.25" style="10" bestFit="1" customWidth="1"/>
    <col min="13061" max="13062" width="20.5" style="10" bestFit="1" customWidth="1"/>
    <col min="13063" max="13063" width="0" style="10" hidden="1" customWidth="1"/>
    <col min="13064" max="13064" width="18.375" style="10" bestFit="1" customWidth="1"/>
    <col min="13065" max="13066" width="0" style="10" hidden="1" customWidth="1"/>
    <col min="13067" max="13310" width="9" style="10"/>
    <col min="13311" max="13311" width="6.625" style="10" customWidth="1"/>
    <col min="13312" max="13313" width="21.625" style="10" customWidth="1"/>
    <col min="13314" max="13314" width="16.125" style="10" bestFit="1" customWidth="1"/>
    <col min="13315" max="13315" width="13.875" style="10" bestFit="1" customWidth="1"/>
    <col min="13316" max="13316" width="17.25" style="10" bestFit="1" customWidth="1"/>
    <col min="13317" max="13318" width="20.5" style="10" bestFit="1" customWidth="1"/>
    <col min="13319" max="13319" width="0" style="10" hidden="1" customWidth="1"/>
    <col min="13320" max="13320" width="18.375" style="10" bestFit="1" customWidth="1"/>
    <col min="13321" max="13322" width="0" style="10" hidden="1" customWidth="1"/>
    <col min="13323" max="13566" width="9" style="10"/>
    <col min="13567" max="13567" width="6.625" style="10" customWidth="1"/>
    <col min="13568" max="13569" width="21.625" style="10" customWidth="1"/>
    <col min="13570" max="13570" width="16.125" style="10" bestFit="1" customWidth="1"/>
    <col min="13571" max="13571" width="13.875" style="10" bestFit="1" customWidth="1"/>
    <col min="13572" max="13572" width="17.25" style="10" bestFit="1" customWidth="1"/>
    <col min="13573" max="13574" width="20.5" style="10" bestFit="1" customWidth="1"/>
    <col min="13575" max="13575" width="0" style="10" hidden="1" customWidth="1"/>
    <col min="13576" max="13576" width="18.375" style="10" bestFit="1" customWidth="1"/>
    <col min="13577" max="13578" width="0" style="10" hidden="1" customWidth="1"/>
    <col min="13579" max="13822" width="9" style="10"/>
    <col min="13823" max="13823" width="6.625" style="10" customWidth="1"/>
    <col min="13824" max="13825" width="21.625" style="10" customWidth="1"/>
    <col min="13826" max="13826" width="16.125" style="10" bestFit="1" customWidth="1"/>
    <col min="13827" max="13827" width="13.875" style="10" bestFit="1" customWidth="1"/>
    <col min="13828" max="13828" width="17.25" style="10" bestFit="1" customWidth="1"/>
    <col min="13829" max="13830" width="20.5" style="10" bestFit="1" customWidth="1"/>
    <col min="13831" max="13831" width="0" style="10" hidden="1" customWidth="1"/>
    <col min="13832" max="13832" width="18.375" style="10" bestFit="1" customWidth="1"/>
    <col min="13833" max="13834" width="0" style="10" hidden="1" customWidth="1"/>
    <col min="13835" max="14078" width="9" style="10"/>
    <col min="14079" max="14079" width="6.625" style="10" customWidth="1"/>
    <col min="14080" max="14081" width="21.625" style="10" customWidth="1"/>
    <col min="14082" max="14082" width="16.125" style="10" bestFit="1" customWidth="1"/>
    <col min="14083" max="14083" width="13.875" style="10" bestFit="1" customWidth="1"/>
    <col min="14084" max="14084" width="17.25" style="10" bestFit="1" customWidth="1"/>
    <col min="14085" max="14086" width="20.5" style="10" bestFit="1" customWidth="1"/>
    <col min="14087" max="14087" width="0" style="10" hidden="1" customWidth="1"/>
    <col min="14088" max="14088" width="18.375" style="10" bestFit="1" customWidth="1"/>
    <col min="14089" max="14090" width="0" style="10" hidden="1" customWidth="1"/>
    <col min="14091" max="14334" width="9" style="10"/>
    <col min="14335" max="14335" width="6.625" style="10" customWidth="1"/>
    <col min="14336" max="14337" width="21.625" style="10" customWidth="1"/>
    <col min="14338" max="14338" width="16.125" style="10" bestFit="1" customWidth="1"/>
    <col min="14339" max="14339" width="13.875" style="10" bestFit="1" customWidth="1"/>
    <col min="14340" max="14340" width="17.25" style="10" bestFit="1" customWidth="1"/>
    <col min="14341" max="14342" width="20.5" style="10" bestFit="1" customWidth="1"/>
    <col min="14343" max="14343" width="0" style="10" hidden="1" customWidth="1"/>
    <col min="14344" max="14344" width="18.375" style="10" bestFit="1" customWidth="1"/>
    <col min="14345" max="14346" width="0" style="10" hidden="1" customWidth="1"/>
    <col min="14347" max="14590" width="9" style="10"/>
    <col min="14591" max="14591" width="6.625" style="10" customWidth="1"/>
    <col min="14592" max="14593" width="21.625" style="10" customWidth="1"/>
    <col min="14594" max="14594" width="16.125" style="10" bestFit="1" customWidth="1"/>
    <col min="14595" max="14595" width="13.875" style="10" bestFit="1" customWidth="1"/>
    <col min="14596" max="14596" width="17.25" style="10" bestFit="1" customWidth="1"/>
    <col min="14597" max="14598" width="20.5" style="10" bestFit="1" customWidth="1"/>
    <col min="14599" max="14599" width="0" style="10" hidden="1" customWidth="1"/>
    <col min="14600" max="14600" width="18.375" style="10" bestFit="1" customWidth="1"/>
    <col min="14601" max="14602" width="0" style="10" hidden="1" customWidth="1"/>
    <col min="14603" max="14846" width="9" style="10"/>
    <col min="14847" max="14847" width="6.625" style="10" customWidth="1"/>
    <col min="14848" max="14849" width="21.625" style="10" customWidth="1"/>
    <col min="14850" max="14850" width="16.125" style="10" bestFit="1" customWidth="1"/>
    <col min="14851" max="14851" width="13.875" style="10" bestFit="1" customWidth="1"/>
    <col min="14852" max="14852" width="17.25" style="10" bestFit="1" customWidth="1"/>
    <col min="14853" max="14854" width="20.5" style="10" bestFit="1" customWidth="1"/>
    <col min="14855" max="14855" width="0" style="10" hidden="1" customWidth="1"/>
    <col min="14856" max="14856" width="18.375" style="10" bestFit="1" customWidth="1"/>
    <col min="14857" max="14858" width="0" style="10" hidden="1" customWidth="1"/>
    <col min="14859" max="15102" width="9" style="10"/>
    <col min="15103" max="15103" width="6.625" style="10" customWidth="1"/>
    <col min="15104" max="15105" width="21.625" style="10" customWidth="1"/>
    <col min="15106" max="15106" width="16.125" style="10" bestFit="1" customWidth="1"/>
    <col min="15107" max="15107" width="13.875" style="10" bestFit="1" customWidth="1"/>
    <col min="15108" max="15108" width="17.25" style="10" bestFit="1" customWidth="1"/>
    <col min="15109" max="15110" width="20.5" style="10" bestFit="1" customWidth="1"/>
    <col min="15111" max="15111" width="0" style="10" hidden="1" customWidth="1"/>
    <col min="15112" max="15112" width="18.375" style="10" bestFit="1" customWidth="1"/>
    <col min="15113" max="15114" width="0" style="10" hidden="1" customWidth="1"/>
    <col min="15115" max="15358" width="9" style="10"/>
    <col min="15359" max="15359" width="6.625" style="10" customWidth="1"/>
    <col min="15360" max="15361" width="21.625" style="10" customWidth="1"/>
    <col min="15362" max="15362" width="16.125" style="10" bestFit="1" customWidth="1"/>
    <col min="15363" max="15363" width="13.875" style="10" bestFit="1" customWidth="1"/>
    <col min="15364" max="15364" width="17.25" style="10" bestFit="1" customWidth="1"/>
    <col min="15365" max="15366" width="20.5" style="10" bestFit="1" customWidth="1"/>
    <col min="15367" max="15367" width="0" style="10" hidden="1" customWidth="1"/>
    <col min="15368" max="15368" width="18.375" style="10" bestFit="1" customWidth="1"/>
    <col min="15369" max="15370" width="0" style="10" hidden="1" customWidth="1"/>
    <col min="15371" max="15614" width="9" style="10"/>
    <col min="15615" max="15615" width="6.625" style="10" customWidth="1"/>
    <col min="15616" max="15617" width="21.625" style="10" customWidth="1"/>
    <col min="15618" max="15618" width="16.125" style="10" bestFit="1" customWidth="1"/>
    <col min="15619" max="15619" width="13.875" style="10" bestFit="1" customWidth="1"/>
    <col min="15620" max="15620" width="17.25" style="10" bestFit="1" customWidth="1"/>
    <col min="15621" max="15622" width="20.5" style="10" bestFit="1" customWidth="1"/>
    <col min="15623" max="15623" width="0" style="10" hidden="1" customWidth="1"/>
    <col min="15624" max="15624" width="18.375" style="10" bestFit="1" customWidth="1"/>
    <col min="15625" max="15626" width="0" style="10" hidden="1" customWidth="1"/>
    <col min="15627" max="15870" width="9" style="10"/>
    <col min="15871" max="15871" width="6.625" style="10" customWidth="1"/>
    <col min="15872" max="15873" width="21.625" style="10" customWidth="1"/>
    <col min="15874" max="15874" width="16.125" style="10" bestFit="1" customWidth="1"/>
    <col min="15875" max="15875" width="13.875" style="10" bestFit="1" customWidth="1"/>
    <col min="15876" max="15876" width="17.25" style="10" bestFit="1" customWidth="1"/>
    <col min="15877" max="15878" width="20.5" style="10" bestFit="1" customWidth="1"/>
    <col min="15879" max="15879" width="0" style="10" hidden="1" customWidth="1"/>
    <col min="15880" max="15880" width="18.375" style="10" bestFit="1" customWidth="1"/>
    <col min="15881" max="15882" width="0" style="10" hidden="1" customWidth="1"/>
    <col min="15883" max="16126" width="9" style="10"/>
    <col min="16127" max="16127" width="6.625" style="10" customWidth="1"/>
    <col min="16128" max="16129" width="21.625" style="10" customWidth="1"/>
    <col min="16130" max="16130" width="16.125" style="10" bestFit="1" customWidth="1"/>
    <col min="16131" max="16131" width="13.875" style="10" bestFit="1" customWidth="1"/>
    <col min="16132" max="16132" width="17.25" style="10" bestFit="1" customWidth="1"/>
    <col min="16133" max="16134" width="20.5" style="10" bestFit="1" customWidth="1"/>
    <col min="16135" max="16135" width="0" style="10" hidden="1" customWidth="1"/>
    <col min="16136" max="16136" width="18.375" style="10" bestFit="1" customWidth="1"/>
    <col min="16137" max="16138" width="0" style="10" hidden="1" customWidth="1"/>
    <col min="16139" max="16384" width="9" style="10"/>
  </cols>
  <sheetData>
    <row r="1" spans="1:5" ht="20.25">
      <c r="A1" s="90" t="s">
        <v>326</v>
      </c>
      <c r="B1" s="91"/>
      <c r="C1" s="91"/>
      <c r="D1" s="91"/>
      <c r="E1" s="91"/>
    </row>
    <row r="2" spans="1:5" ht="35.1" customHeight="1">
      <c r="A2" s="88" t="s">
        <v>196</v>
      </c>
      <c r="B2" s="89"/>
      <c r="E2" s="14" t="s">
        <v>194</v>
      </c>
    </row>
    <row r="3" spans="1:5" ht="30" customHeight="1">
      <c r="A3" s="11" t="s">
        <v>185</v>
      </c>
      <c r="B3" s="11" t="s">
        <v>186</v>
      </c>
      <c r="C3" s="12" t="s">
        <v>195</v>
      </c>
      <c r="D3" s="12" t="s">
        <v>324</v>
      </c>
      <c r="E3" s="12" t="s">
        <v>325</v>
      </c>
    </row>
    <row r="4" spans="1:5" ht="30" customHeight="1">
      <c r="A4" s="11">
        <v>1</v>
      </c>
      <c r="B4" s="11" t="s">
        <v>187</v>
      </c>
      <c r="C4" s="15">
        <f>吴泾2023!L4+'2022年绩效清算'!Q11</f>
        <v>96254807.800000012</v>
      </c>
      <c r="D4" s="15"/>
      <c r="E4" s="16">
        <f t="shared" ref="E4:E11" si="0">C4-D4</f>
        <v>96254807.800000012</v>
      </c>
    </row>
    <row r="5" spans="1:5" ht="30" customHeight="1">
      <c r="A5" s="11">
        <v>2</v>
      </c>
      <c r="B5" s="11" t="s">
        <v>188</v>
      </c>
      <c r="C5" s="15">
        <f>吴泾2023!L49</f>
        <v>16340275.900000002</v>
      </c>
      <c r="D5" s="15"/>
      <c r="E5" s="16">
        <f t="shared" si="0"/>
        <v>16340275.900000002</v>
      </c>
    </row>
    <row r="6" spans="1:5" ht="30" customHeight="1">
      <c r="A6" s="11">
        <v>3</v>
      </c>
      <c r="B6" s="11" t="s">
        <v>189</v>
      </c>
      <c r="C6" s="15">
        <f>吴泾2023!L30</f>
        <v>42730</v>
      </c>
      <c r="D6" s="15"/>
      <c r="E6" s="16">
        <f t="shared" si="0"/>
        <v>42730</v>
      </c>
    </row>
    <row r="7" spans="1:5" ht="30" customHeight="1">
      <c r="A7" s="11">
        <v>4</v>
      </c>
      <c r="B7" s="11" t="s">
        <v>190</v>
      </c>
      <c r="C7" s="15">
        <f>社区教育!C4</f>
        <v>420540</v>
      </c>
      <c r="D7" s="15"/>
      <c r="E7" s="16">
        <f t="shared" si="0"/>
        <v>420540</v>
      </c>
    </row>
    <row r="8" spans="1:5" ht="30" customHeight="1">
      <c r="A8" s="11">
        <v>5</v>
      </c>
      <c r="B8" s="11" t="s">
        <v>191</v>
      </c>
      <c r="C8" s="15">
        <f>志愿者联盟!C4</f>
        <v>40000</v>
      </c>
      <c r="D8" s="15"/>
      <c r="E8" s="16">
        <f t="shared" si="0"/>
        <v>40000</v>
      </c>
    </row>
    <row r="9" spans="1:5" ht="30" customHeight="1">
      <c r="A9" s="11">
        <v>6</v>
      </c>
      <c r="B9" s="11" t="s">
        <v>197</v>
      </c>
      <c r="C9" s="15">
        <f>补充公用经费!AA5</f>
        <v>91060.92</v>
      </c>
      <c r="D9" s="15"/>
      <c r="E9" s="16">
        <f t="shared" si="0"/>
        <v>91060.92</v>
      </c>
    </row>
    <row r="10" spans="1:5" ht="30" customHeight="1">
      <c r="A10" s="11">
        <v>7</v>
      </c>
      <c r="B10" s="11" t="s">
        <v>192</v>
      </c>
      <c r="C10" s="15">
        <f>保安经费!I4</f>
        <v>476250</v>
      </c>
      <c r="D10" s="15">
        <f>C10</f>
        <v>476250</v>
      </c>
      <c r="E10" s="16">
        <f t="shared" si="0"/>
        <v>0</v>
      </c>
    </row>
    <row r="11" spans="1:5" ht="30" customHeight="1">
      <c r="A11" s="11">
        <v>8</v>
      </c>
      <c r="B11" s="11" t="s">
        <v>323</v>
      </c>
      <c r="C11" s="15">
        <f>残疾就业保障!C10</f>
        <v>901128.95</v>
      </c>
      <c r="D11" s="15"/>
      <c r="E11" s="16">
        <f t="shared" si="0"/>
        <v>901128.95</v>
      </c>
    </row>
    <row r="12" spans="1:5" ht="30" customHeight="1">
      <c r="A12" s="11"/>
      <c r="B12" s="11" t="s">
        <v>193</v>
      </c>
      <c r="C12" s="17">
        <f>SUM(C4:C11)</f>
        <v>114566793.57000002</v>
      </c>
      <c r="D12" s="17">
        <f t="shared" ref="D12:E12" si="1">SUM(D4:D11)</f>
        <v>476250</v>
      </c>
      <c r="E12" s="17">
        <f t="shared" si="1"/>
        <v>114090543.57000002</v>
      </c>
    </row>
    <row r="13" spans="1:5" ht="30" customHeight="1"/>
    <row r="14" spans="1:5" ht="30" customHeight="1"/>
  </sheetData>
  <mergeCells count="2">
    <mergeCell ref="A2:B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" sqref="C3"/>
    </sheetView>
  </sheetViews>
  <sheetFormatPr defaultRowHeight="13.5"/>
  <cols>
    <col min="1" max="1" width="15.125" customWidth="1"/>
    <col min="2" max="2" width="15.625" customWidth="1"/>
    <col min="3" max="3" width="19.375" customWidth="1"/>
  </cols>
  <sheetData>
    <row r="1" spans="1:3" ht="20.25">
      <c r="A1" s="92" t="s">
        <v>9</v>
      </c>
      <c r="B1" s="92"/>
      <c r="C1" s="92"/>
    </row>
    <row r="2" spans="1:3" ht="24.95" customHeight="1">
      <c r="A2" s="19" t="s">
        <v>2</v>
      </c>
      <c r="B2" s="19" t="s">
        <v>10</v>
      </c>
      <c r="C2" s="19" t="s">
        <v>11</v>
      </c>
    </row>
    <row r="3" spans="1:3" ht="24.95" customHeight="1">
      <c r="A3" s="2" t="s">
        <v>3</v>
      </c>
      <c r="B3" s="6">
        <v>140180</v>
      </c>
      <c r="C3" s="18">
        <f t="shared" ref="C3" si="0">B3*3</f>
        <v>420540</v>
      </c>
    </row>
    <row r="4" spans="1:3" ht="24.95" customHeight="1">
      <c r="A4" s="20" t="s">
        <v>1</v>
      </c>
      <c r="B4" s="21">
        <f>SUM(B3:B3)</f>
        <v>140180</v>
      </c>
      <c r="C4" s="22">
        <f>SUM(C3:C3)</f>
        <v>420540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" sqref="C3"/>
    </sheetView>
  </sheetViews>
  <sheetFormatPr defaultRowHeight="13.5"/>
  <cols>
    <col min="1" max="1" width="14" style="4" customWidth="1"/>
    <col min="2" max="2" width="26.75" style="1" customWidth="1"/>
    <col min="3" max="3" width="24" style="5" customWidth="1"/>
    <col min="4" max="16384" width="9" style="1"/>
  </cols>
  <sheetData>
    <row r="1" spans="1:3" ht="20.25">
      <c r="A1" s="93" t="s">
        <v>12</v>
      </c>
      <c r="B1" s="93"/>
      <c r="C1" s="93"/>
    </row>
    <row r="2" spans="1:3" ht="24.95" customHeight="1">
      <c r="A2" s="7" t="s">
        <v>4</v>
      </c>
      <c r="B2" s="7" t="s">
        <v>13</v>
      </c>
      <c r="C2" s="8" t="s">
        <v>14</v>
      </c>
    </row>
    <row r="3" spans="1:3" ht="24.95" customHeight="1">
      <c r="A3" s="9">
        <v>1</v>
      </c>
      <c r="B3" s="9" t="s">
        <v>5</v>
      </c>
      <c r="C3" s="23">
        <v>40000</v>
      </c>
    </row>
    <row r="4" spans="1:3" ht="24.95" customHeight="1">
      <c r="A4" s="3"/>
      <c r="B4" s="3" t="s">
        <v>6</v>
      </c>
      <c r="C4" s="24">
        <f>SUM(C3:C3)</f>
        <v>40000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3" sqref="C3"/>
    </sheetView>
  </sheetViews>
  <sheetFormatPr defaultRowHeight="13.5"/>
  <cols>
    <col min="8" max="8" width="15.5" customWidth="1"/>
    <col min="9" max="9" width="20" customWidth="1"/>
  </cols>
  <sheetData>
    <row r="1" spans="1:9" ht="27">
      <c r="A1" s="95" t="s">
        <v>296</v>
      </c>
      <c r="B1" s="96"/>
      <c r="C1" s="96"/>
      <c r="D1" s="96"/>
      <c r="E1" s="96"/>
      <c r="F1" s="96"/>
      <c r="G1" s="96"/>
      <c r="H1" s="96"/>
      <c r="I1" s="96"/>
    </row>
    <row r="2" spans="1:9" ht="22.5">
      <c r="A2" s="67" t="s">
        <v>297</v>
      </c>
      <c r="B2" s="97" t="s">
        <v>298</v>
      </c>
      <c r="C2" s="97"/>
      <c r="D2" s="97"/>
      <c r="E2" s="68" t="s">
        <v>299</v>
      </c>
      <c r="F2" s="69" t="s">
        <v>300</v>
      </c>
      <c r="G2" s="69" t="s">
        <v>301</v>
      </c>
      <c r="H2" s="70" t="s">
        <v>302</v>
      </c>
      <c r="I2" s="71" t="s">
        <v>303</v>
      </c>
    </row>
    <row r="3" spans="1:9">
      <c r="A3" s="66">
        <v>1</v>
      </c>
      <c r="B3" s="94" t="s">
        <v>304</v>
      </c>
      <c r="C3" s="94"/>
      <c r="D3" s="94"/>
      <c r="E3" s="66" t="s">
        <v>305</v>
      </c>
      <c r="F3" s="66">
        <v>1</v>
      </c>
      <c r="G3" s="66">
        <v>5</v>
      </c>
      <c r="H3" s="72">
        <v>95250</v>
      </c>
      <c r="I3" s="72">
        <v>476250</v>
      </c>
    </row>
    <row r="4" spans="1:9">
      <c r="A4" s="66"/>
      <c r="B4" s="94" t="s">
        <v>306</v>
      </c>
      <c r="C4" s="94"/>
      <c r="D4" s="94"/>
      <c r="E4" s="66"/>
      <c r="F4" s="66"/>
      <c r="G4" s="66"/>
      <c r="H4" s="72"/>
      <c r="I4" s="72">
        <f>I3</f>
        <v>476250</v>
      </c>
    </row>
  </sheetData>
  <mergeCells count="4">
    <mergeCell ref="B3:D3"/>
    <mergeCell ref="B4:D4"/>
    <mergeCell ref="A1:I1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5"/>
  <sheetViews>
    <sheetView topLeftCell="J1" workbookViewId="0">
      <selection activeCell="C3" sqref="C3"/>
    </sheetView>
  </sheetViews>
  <sheetFormatPr defaultColWidth="9" defaultRowHeight="11.25"/>
  <cols>
    <col min="1" max="1" width="4" style="73" hidden="1" customWidth="1"/>
    <col min="2" max="2" width="27.625" style="73" bestFit="1" customWidth="1"/>
    <col min="3" max="3" width="12.625" style="73" customWidth="1"/>
    <col min="4" max="13" width="9" style="73" customWidth="1"/>
    <col min="14" max="14" width="8.375" style="73" customWidth="1"/>
    <col min="15" max="15" width="9.625" style="73" customWidth="1"/>
    <col min="16" max="16" width="9.375" style="73" customWidth="1"/>
    <col min="17" max="17" width="12.5" style="73" customWidth="1"/>
    <col min="18" max="18" width="9.875" style="73" customWidth="1"/>
    <col min="19" max="19" width="14.75" style="73" customWidth="1"/>
    <col min="20" max="20" width="10.5" style="73" customWidth="1"/>
    <col min="21" max="21" width="9.75" style="73" bestFit="1" customWidth="1"/>
    <col min="22" max="22" width="9.125" style="73" bestFit="1" customWidth="1"/>
    <col min="23" max="23" width="9.75" style="73" bestFit="1" customWidth="1"/>
    <col min="24" max="24" width="9.125" style="73" bestFit="1" customWidth="1"/>
    <col min="25" max="25" width="12.375" style="73" customWidth="1"/>
    <col min="26" max="26" width="14.75" style="73" customWidth="1"/>
    <col min="27" max="27" width="14" style="73" customWidth="1"/>
    <col min="28" max="28" width="11.625" style="73" customWidth="1"/>
    <col min="29" max="16384" width="9" style="73"/>
  </cols>
  <sheetData>
    <row r="1" spans="1:28" ht="19.5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8" ht="39.950000000000003" customHeight="1">
      <c r="A2" s="102" t="s">
        <v>172</v>
      </c>
      <c r="B2" s="101" t="s">
        <v>173</v>
      </c>
      <c r="C2" s="101" t="s">
        <v>307</v>
      </c>
      <c r="D2" s="101" t="s">
        <v>308</v>
      </c>
      <c r="E2" s="101"/>
      <c r="F2" s="101"/>
      <c r="G2" s="101"/>
      <c r="H2" s="101"/>
      <c r="I2" s="98" t="s">
        <v>309</v>
      </c>
      <c r="J2" s="98"/>
      <c r="K2" s="98"/>
      <c r="L2" s="98"/>
      <c r="M2" s="98"/>
      <c r="N2" s="98" t="s">
        <v>174</v>
      </c>
      <c r="O2" s="98"/>
      <c r="P2" s="98"/>
      <c r="Q2" s="98"/>
      <c r="R2" s="98"/>
      <c r="S2" s="101" t="s">
        <v>310</v>
      </c>
      <c r="T2" s="101"/>
      <c r="U2" s="101"/>
      <c r="V2" s="101"/>
      <c r="W2" s="101"/>
      <c r="X2" s="101"/>
      <c r="Y2" s="101"/>
      <c r="Z2" s="101"/>
      <c r="AA2" s="101"/>
    </row>
    <row r="3" spans="1:28" ht="39.950000000000003" customHeight="1">
      <c r="A3" s="103"/>
      <c r="B3" s="101"/>
      <c r="C3" s="101"/>
      <c r="D3" s="74" t="s">
        <v>175</v>
      </c>
      <c r="E3" s="74" t="s">
        <v>178</v>
      </c>
      <c r="F3" s="74" t="s">
        <v>176</v>
      </c>
      <c r="G3" s="74" t="s">
        <v>177</v>
      </c>
      <c r="H3" s="75" t="s">
        <v>7</v>
      </c>
      <c r="I3" s="74" t="s">
        <v>175</v>
      </c>
      <c r="J3" s="74" t="s">
        <v>178</v>
      </c>
      <c r="K3" s="74" t="s">
        <v>176</v>
      </c>
      <c r="L3" s="74" t="s">
        <v>177</v>
      </c>
      <c r="M3" s="74" t="s">
        <v>7</v>
      </c>
      <c r="N3" s="74" t="s">
        <v>175</v>
      </c>
      <c r="O3" s="74" t="s">
        <v>178</v>
      </c>
      <c r="P3" s="74" t="s">
        <v>176</v>
      </c>
      <c r="Q3" s="74" t="s">
        <v>177</v>
      </c>
      <c r="R3" s="74" t="s">
        <v>7</v>
      </c>
      <c r="S3" s="74" t="s">
        <v>179</v>
      </c>
      <c r="T3" s="74" t="s">
        <v>180</v>
      </c>
      <c r="U3" s="74" t="s">
        <v>181</v>
      </c>
      <c r="V3" s="74" t="s">
        <v>182</v>
      </c>
      <c r="W3" s="74" t="s">
        <v>183</v>
      </c>
      <c r="X3" s="74" t="s">
        <v>311</v>
      </c>
      <c r="Y3" s="74" t="s">
        <v>312</v>
      </c>
      <c r="Z3" s="76" t="s">
        <v>313</v>
      </c>
      <c r="AA3" s="75" t="s">
        <v>314</v>
      </c>
    </row>
    <row r="4" spans="1:28" ht="39.950000000000003" customHeight="1">
      <c r="A4" s="77" t="s">
        <v>3</v>
      </c>
      <c r="B4" s="78" t="s">
        <v>184</v>
      </c>
      <c r="C4" s="78" t="s">
        <v>315</v>
      </c>
      <c r="D4" s="79">
        <v>0</v>
      </c>
      <c r="E4" s="79">
        <v>0</v>
      </c>
      <c r="F4" s="79">
        <v>0</v>
      </c>
      <c r="G4" s="79">
        <v>1</v>
      </c>
      <c r="H4" s="80">
        <f t="shared" ref="H4" si="0">SUM(D4:G4)</f>
        <v>1</v>
      </c>
      <c r="I4" s="79">
        <v>0</v>
      </c>
      <c r="J4" s="79">
        <v>0</v>
      </c>
      <c r="K4" s="79">
        <v>0</v>
      </c>
      <c r="L4" s="79">
        <v>1</v>
      </c>
      <c r="M4" s="80">
        <f t="shared" ref="M4" si="1">SUM(I4:L4)</f>
        <v>1</v>
      </c>
      <c r="N4" s="79">
        <v>0</v>
      </c>
      <c r="O4" s="79">
        <v>0</v>
      </c>
      <c r="P4" s="79">
        <v>0</v>
      </c>
      <c r="Q4" s="79">
        <v>1</v>
      </c>
      <c r="R4" s="80">
        <f t="shared" ref="R4" si="2">SUM(N4:Q4)</f>
        <v>1</v>
      </c>
      <c r="S4" s="80">
        <f>3950*12</f>
        <v>47400</v>
      </c>
      <c r="T4" s="80">
        <f t="shared" ref="T4" si="3">R4*4320</f>
        <v>4320</v>
      </c>
      <c r="U4" s="80">
        <f t="shared" ref="U4" si="4">R4*6000</f>
        <v>6000</v>
      </c>
      <c r="V4" s="80">
        <f t="shared" ref="V4" si="5">R4*2400</f>
        <v>2400</v>
      </c>
      <c r="W4" s="80">
        <f t="shared" ref="W4" si="6">R4*8800</f>
        <v>8800</v>
      </c>
      <c r="X4" s="80">
        <f t="shared" ref="X4" si="7">R4*800</f>
        <v>800</v>
      </c>
      <c r="Y4" s="80">
        <f t="shared" ref="Y4" si="8">R4*960</f>
        <v>960</v>
      </c>
      <c r="Z4" s="80">
        <f>ROUND((S4+W4+X4)*0.35756,2)</f>
        <v>20380.919999999998</v>
      </c>
      <c r="AA4" s="80">
        <f t="shared" ref="AA4" si="9">SUM(S4:Z4)</f>
        <v>91060.92</v>
      </c>
      <c r="AB4" s="81"/>
    </row>
    <row r="5" spans="1:28" ht="39.950000000000003" customHeight="1">
      <c r="A5" s="75"/>
      <c r="B5" s="76" t="s">
        <v>316</v>
      </c>
      <c r="C5" s="76"/>
      <c r="D5" s="82">
        <f t="shared" ref="D5:AA5" si="10">SUM(D4:D4)</f>
        <v>0</v>
      </c>
      <c r="E5" s="82">
        <f t="shared" si="10"/>
        <v>0</v>
      </c>
      <c r="F5" s="82">
        <f t="shared" si="10"/>
        <v>0</v>
      </c>
      <c r="G5" s="82">
        <f t="shared" si="10"/>
        <v>1</v>
      </c>
      <c r="H5" s="82">
        <f t="shared" si="10"/>
        <v>1</v>
      </c>
      <c r="I5" s="82">
        <f t="shared" si="10"/>
        <v>0</v>
      </c>
      <c r="J5" s="82">
        <f t="shared" si="10"/>
        <v>0</v>
      </c>
      <c r="K5" s="82">
        <f t="shared" si="10"/>
        <v>0</v>
      </c>
      <c r="L5" s="82">
        <f t="shared" si="10"/>
        <v>1</v>
      </c>
      <c r="M5" s="82">
        <f t="shared" si="10"/>
        <v>1</v>
      </c>
      <c r="N5" s="82">
        <f t="shared" si="10"/>
        <v>0</v>
      </c>
      <c r="O5" s="82">
        <f t="shared" si="10"/>
        <v>0</v>
      </c>
      <c r="P5" s="82">
        <f t="shared" si="10"/>
        <v>0</v>
      </c>
      <c r="Q5" s="82">
        <f t="shared" si="10"/>
        <v>1</v>
      </c>
      <c r="R5" s="82">
        <f t="shared" si="10"/>
        <v>1</v>
      </c>
      <c r="S5" s="82">
        <f t="shared" si="10"/>
        <v>47400</v>
      </c>
      <c r="T5" s="82">
        <f t="shared" si="10"/>
        <v>4320</v>
      </c>
      <c r="U5" s="82">
        <f t="shared" si="10"/>
        <v>6000</v>
      </c>
      <c r="V5" s="82">
        <f t="shared" si="10"/>
        <v>2400</v>
      </c>
      <c r="W5" s="82">
        <f t="shared" si="10"/>
        <v>8800</v>
      </c>
      <c r="X5" s="82">
        <f t="shared" si="10"/>
        <v>800</v>
      </c>
      <c r="Y5" s="82">
        <f t="shared" si="10"/>
        <v>960</v>
      </c>
      <c r="Z5" s="82">
        <f t="shared" si="10"/>
        <v>20380.919999999998</v>
      </c>
      <c r="AA5" s="82">
        <f t="shared" si="10"/>
        <v>91060.92</v>
      </c>
      <c r="AB5" s="81"/>
    </row>
  </sheetData>
  <mergeCells count="8">
    <mergeCell ref="N2:R2"/>
    <mergeCell ref="A1:AA1"/>
    <mergeCell ref="S2:AA2"/>
    <mergeCell ref="A2:A3"/>
    <mergeCell ref="B2:B3"/>
    <mergeCell ref="C2:C3"/>
    <mergeCell ref="D2:H2"/>
    <mergeCell ref="I2:M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1"/>
  <sheetViews>
    <sheetView topLeftCell="B1" workbookViewId="0">
      <selection activeCell="C3" sqref="C3"/>
    </sheetView>
  </sheetViews>
  <sheetFormatPr defaultRowHeight="13.5"/>
  <cols>
    <col min="1" max="1" width="0" hidden="1" customWidth="1"/>
    <col min="2" max="2" width="25.625" customWidth="1"/>
    <col min="3" max="3" width="6.5" customWidth="1"/>
    <col min="6" max="6" width="12.875" customWidth="1"/>
    <col min="7" max="7" width="13" customWidth="1"/>
    <col min="8" max="8" width="10.5" bestFit="1" customWidth="1"/>
    <col min="9" max="9" width="12.25" bestFit="1" customWidth="1"/>
    <col min="10" max="10" width="12.375" customWidth="1"/>
    <col min="11" max="12" width="10.5" bestFit="1" customWidth="1"/>
    <col min="13" max="13" width="15" bestFit="1" customWidth="1"/>
    <col min="14" max="14" width="12.125" customWidth="1"/>
    <col min="15" max="15" width="12.25" customWidth="1"/>
    <col min="16" max="16" width="10.5" bestFit="1" customWidth="1"/>
    <col min="17" max="17" width="11.625" bestFit="1" customWidth="1"/>
  </cols>
  <sheetData>
    <row r="1" spans="1:17" ht="20.25">
      <c r="A1" s="104" t="s">
        <v>278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>
      <c r="A2" s="106" t="s">
        <v>172</v>
      </c>
      <c r="B2" s="108" t="s">
        <v>279</v>
      </c>
      <c r="C2" s="108" t="s">
        <v>0</v>
      </c>
      <c r="D2" s="109" t="s">
        <v>280</v>
      </c>
      <c r="E2" s="110" t="s">
        <v>281</v>
      </c>
      <c r="F2" s="111" t="s">
        <v>282</v>
      </c>
      <c r="G2" s="112"/>
      <c r="H2" s="112"/>
      <c r="I2" s="112"/>
      <c r="J2" s="111" t="s">
        <v>283</v>
      </c>
      <c r="K2" s="112"/>
      <c r="L2" s="112"/>
      <c r="M2" s="112"/>
      <c r="N2" s="111" t="s">
        <v>284</v>
      </c>
      <c r="O2" s="112"/>
      <c r="P2" s="112"/>
      <c r="Q2" s="112"/>
    </row>
    <row r="3" spans="1:17" ht="22.5">
      <c r="A3" s="107"/>
      <c r="B3" s="107"/>
      <c r="C3" s="107"/>
      <c r="D3" s="107"/>
      <c r="E3" s="107"/>
      <c r="F3" s="58" t="s">
        <v>285</v>
      </c>
      <c r="G3" s="59" t="s">
        <v>286</v>
      </c>
      <c r="H3" s="60" t="s">
        <v>287</v>
      </c>
      <c r="I3" s="60" t="s">
        <v>288</v>
      </c>
      <c r="J3" s="58" t="s">
        <v>285</v>
      </c>
      <c r="K3" s="59" t="s">
        <v>286</v>
      </c>
      <c r="L3" s="60" t="s">
        <v>287</v>
      </c>
      <c r="M3" s="60" t="s">
        <v>288</v>
      </c>
      <c r="N3" s="58" t="s">
        <v>285</v>
      </c>
      <c r="O3" s="59" t="s">
        <v>286</v>
      </c>
      <c r="P3" s="60" t="s">
        <v>287</v>
      </c>
      <c r="Q3" s="60" t="s">
        <v>288</v>
      </c>
    </row>
    <row r="4" spans="1:17" s="65" customFormat="1" ht="20.100000000000001" customHeight="1">
      <c r="A4" s="66" t="s">
        <v>3</v>
      </c>
      <c r="B4" s="61" t="s">
        <v>163</v>
      </c>
      <c r="C4" s="61">
        <v>1</v>
      </c>
      <c r="D4" s="61" t="s">
        <v>289</v>
      </c>
      <c r="E4" s="61" t="s">
        <v>293</v>
      </c>
      <c r="F4" s="62">
        <v>15683791</v>
      </c>
      <c r="G4" s="62">
        <v>612516</v>
      </c>
      <c r="H4" s="63">
        <v>712434.5</v>
      </c>
      <c r="I4" s="63">
        <f t="shared" ref="I4:I10" si="0">F4+H4</f>
        <v>16396225.5</v>
      </c>
      <c r="J4" s="64">
        <v>15536000</v>
      </c>
      <c r="K4" s="64">
        <v>502516</v>
      </c>
      <c r="L4" s="64">
        <v>281208.42</v>
      </c>
      <c r="M4" s="64">
        <f t="shared" ref="M4:M10" si="1">J4+L4</f>
        <v>15817208.42</v>
      </c>
      <c r="N4" s="64">
        <f t="shared" ref="N4:N10" si="2">F4-J4</f>
        <v>147791</v>
      </c>
      <c r="O4" s="64">
        <f t="shared" ref="O4:Q10" si="3">G4-K4</f>
        <v>110000</v>
      </c>
      <c r="P4" s="64">
        <f t="shared" si="3"/>
        <v>431226.08</v>
      </c>
      <c r="Q4" s="64">
        <f t="shared" si="3"/>
        <v>579017.08000000007</v>
      </c>
    </row>
    <row r="5" spans="1:17" s="65" customFormat="1" ht="20.100000000000001" customHeight="1">
      <c r="A5" s="66" t="s">
        <v>3</v>
      </c>
      <c r="B5" s="61" t="s">
        <v>164</v>
      </c>
      <c r="C5" s="61">
        <v>2</v>
      </c>
      <c r="D5" s="61" t="s">
        <v>289</v>
      </c>
      <c r="E5" s="61" t="s">
        <v>294</v>
      </c>
      <c r="F5" s="62">
        <v>12725191</v>
      </c>
      <c r="G5" s="62">
        <v>556056</v>
      </c>
      <c r="H5" s="63">
        <v>475539</v>
      </c>
      <c r="I5" s="63">
        <f t="shared" si="0"/>
        <v>13200730</v>
      </c>
      <c r="J5" s="64">
        <v>13108500</v>
      </c>
      <c r="K5" s="64">
        <v>436056</v>
      </c>
      <c r="L5" s="64">
        <v>386252.85</v>
      </c>
      <c r="M5" s="64">
        <f t="shared" si="1"/>
        <v>13494752.85</v>
      </c>
      <c r="N5" s="64">
        <f t="shared" si="2"/>
        <v>-383309</v>
      </c>
      <c r="O5" s="64">
        <f t="shared" si="3"/>
        <v>120000</v>
      </c>
      <c r="P5" s="64">
        <f t="shared" si="3"/>
        <v>89286.150000000023</v>
      </c>
      <c r="Q5" s="64">
        <f t="shared" si="3"/>
        <v>-294022.84999999963</v>
      </c>
    </row>
    <row r="6" spans="1:17" s="65" customFormat="1" ht="20.100000000000001" customHeight="1">
      <c r="A6" s="66" t="s">
        <v>3</v>
      </c>
      <c r="B6" s="61" t="s">
        <v>165</v>
      </c>
      <c r="C6" s="61">
        <v>3</v>
      </c>
      <c r="D6" s="61" t="s">
        <v>289</v>
      </c>
      <c r="E6" s="61" t="s">
        <v>294</v>
      </c>
      <c r="F6" s="62">
        <v>4851800</v>
      </c>
      <c r="G6" s="62">
        <v>239312</v>
      </c>
      <c r="H6" s="63">
        <v>218234.5</v>
      </c>
      <c r="I6" s="63">
        <f t="shared" si="0"/>
        <v>5070034.5</v>
      </c>
      <c r="J6" s="64">
        <v>5146300</v>
      </c>
      <c r="K6" s="64">
        <v>178592</v>
      </c>
      <c r="L6" s="64">
        <v>170033</v>
      </c>
      <c r="M6" s="64">
        <f t="shared" si="1"/>
        <v>5316333</v>
      </c>
      <c r="N6" s="64">
        <f t="shared" si="2"/>
        <v>-294500</v>
      </c>
      <c r="O6" s="64">
        <f t="shared" si="3"/>
        <v>60720</v>
      </c>
      <c r="P6" s="64">
        <f t="shared" si="3"/>
        <v>48201.5</v>
      </c>
      <c r="Q6" s="64">
        <f t="shared" si="3"/>
        <v>-246298.5</v>
      </c>
    </row>
    <row r="7" spans="1:17" s="65" customFormat="1" ht="20.100000000000001" customHeight="1">
      <c r="A7" s="66" t="s">
        <v>3</v>
      </c>
      <c r="B7" s="61" t="s">
        <v>168</v>
      </c>
      <c r="C7" s="61">
        <v>4</v>
      </c>
      <c r="D7" s="61" t="s">
        <v>290</v>
      </c>
      <c r="E7" s="61" t="s">
        <v>291</v>
      </c>
      <c r="F7" s="62">
        <v>1050000</v>
      </c>
      <c r="G7" s="62">
        <v>0</v>
      </c>
      <c r="H7" s="63"/>
      <c r="I7" s="63">
        <f t="shared" si="0"/>
        <v>1050000</v>
      </c>
      <c r="J7" s="64">
        <v>916000</v>
      </c>
      <c r="K7" s="64"/>
      <c r="L7" s="64"/>
      <c r="M7" s="64">
        <f t="shared" si="1"/>
        <v>916000</v>
      </c>
      <c r="N7" s="64">
        <f t="shared" si="2"/>
        <v>134000</v>
      </c>
      <c r="O7" s="64">
        <f t="shared" si="3"/>
        <v>0</v>
      </c>
      <c r="P7" s="64">
        <f t="shared" si="3"/>
        <v>0</v>
      </c>
      <c r="Q7" s="64">
        <f t="shared" si="3"/>
        <v>134000</v>
      </c>
    </row>
    <row r="8" spans="1:17" s="65" customFormat="1" ht="20.100000000000001" customHeight="1">
      <c r="A8" s="66" t="s">
        <v>3</v>
      </c>
      <c r="B8" s="61" t="s">
        <v>15</v>
      </c>
      <c r="C8" s="61">
        <v>5</v>
      </c>
      <c r="D8" s="61" t="s">
        <v>290</v>
      </c>
      <c r="E8" s="61" t="s">
        <v>292</v>
      </c>
      <c r="F8" s="62">
        <v>2568300</v>
      </c>
      <c r="G8" s="62">
        <v>0</v>
      </c>
      <c r="H8" s="63"/>
      <c r="I8" s="63">
        <f t="shared" si="0"/>
        <v>2568300</v>
      </c>
      <c r="J8" s="64">
        <v>2844800</v>
      </c>
      <c r="K8" s="64"/>
      <c r="L8" s="64"/>
      <c r="M8" s="64">
        <f t="shared" si="1"/>
        <v>2844800</v>
      </c>
      <c r="N8" s="64">
        <f t="shared" si="2"/>
        <v>-276500</v>
      </c>
      <c r="O8" s="64">
        <f t="shared" si="3"/>
        <v>0</v>
      </c>
      <c r="P8" s="64">
        <f t="shared" si="3"/>
        <v>0</v>
      </c>
      <c r="Q8" s="64">
        <f t="shared" si="3"/>
        <v>-276500</v>
      </c>
    </row>
    <row r="9" spans="1:17" s="65" customFormat="1" ht="20.100000000000001" customHeight="1">
      <c r="A9" s="66" t="s">
        <v>3</v>
      </c>
      <c r="B9" s="61" t="s">
        <v>166</v>
      </c>
      <c r="C9" s="61">
        <v>6</v>
      </c>
      <c r="D9" s="61" t="s">
        <v>290</v>
      </c>
      <c r="E9" s="61" t="s">
        <v>292</v>
      </c>
      <c r="F9" s="62">
        <v>5887881</v>
      </c>
      <c r="G9" s="62">
        <v>274916</v>
      </c>
      <c r="H9" s="63"/>
      <c r="I9" s="63">
        <f t="shared" si="0"/>
        <v>5887881</v>
      </c>
      <c r="J9" s="64">
        <v>5956300</v>
      </c>
      <c r="K9" s="64">
        <v>214916</v>
      </c>
      <c r="L9" s="64"/>
      <c r="M9" s="64">
        <f t="shared" si="1"/>
        <v>5956300</v>
      </c>
      <c r="N9" s="64">
        <f t="shared" si="2"/>
        <v>-68419</v>
      </c>
      <c r="O9" s="64">
        <f t="shared" si="3"/>
        <v>60000</v>
      </c>
      <c r="P9" s="64">
        <f t="shared" si="3"/>
        <v>0</v>
      </c>
      <c r="Q9" s="64">
        <f t="shared" si="3"/>
        <v>-68419</v>
      </c>
    </row>
    <row r="10" spans="1:17" s="65" customFormat="1" ht="20.100000000000001" customHeight="1">
      <c r="A10" s="66" t="s">
        <v>3</v>
      </c>
      <c r="B10" s="61" t="s">
        <v>167</v>
      </c>
      <c r="C10" s="61">
        <v>7</v>
      </c>
      <c r="D10" s="61" t="s">
        <v>290</v>
      </c>
      <c r="E10" s="61" t="s">
        <v>292</v>
      </c>
      <c r="F10" s="62">
        <v>8313471</v>
      </c>
      <c r="G10" s="62">
        <v>266408</v>
      </c>
      <c r="H10" s="63"/>
      <c r="I10" s="63">
        <f t="shared" si="0"/>
        <v>8313471</v>
      </c>
      <c r="J10" s="64">
        <v>8356600</v>
      </c>
      <c r="K10" s="64">
        <v>205808</v>
      </c>
      <c r="L10" s="64"/>
      <c r="M10" s="64">
        <f t="shared" si="1"/>
        <v>8356600</v>
      </c>
      <c r="N10" s="64">
        <f t="shared" si="2"/>
        <v>-43129</v>
      </c>
      <c r="O10" s="64">
        <f t="shared" si="3"/>
        <v>60600</v>
      </c>
      <c r="P10" s="64">
        <f t="shared" si="3"/>
        <v>0</v>
      </c>
      <c r="Q10" s="64">
        <f t="shared" si="3"/>
        <v>-43129</v>
      </c>
    </row>
    <row r="11" spans="1:17" s="65" customFormat="1" ht="20.100000000000001" customHeight="1">
      <c r="A11" s="66"/>
      <c r="B11" s="61" t="s">
        <v>295</v>
      </c>
      <c r="C11" s="61"/>
      <c r="D11" s="61"/>
      <c r="E11" s="61"/>
      <c r="F11" s="62">
        <f>SUM(F4:F10)</f>
        <v>51080434</v>
      </c>
      <c r="G11" s="62">
        <f t="shared" ref="G11:Q11" si="4">SUM(G4:G10)</f>
        <v>1949208</v>
      </c>
      <c r="H11" s="62">
        <f t="shared" si="4"/>
        <v>1406208</v>
      </c>
      <c r="I11" s="62">
        <f t="shared" si="4"/>
        <v>52486642</v>
      </c>
      <c r="J11" s="62">
        <f t="shared" si="4"/>
        <v>51864500</v>
      </c>
      <c r="K11" s="62">
        <f t="shared" si="4"/>
        <v>1537888</v>
      </c>
      <c r="L11" s="62">
        <f t="shared" si="4"/>
        <v>837494.27</v>
      </c>
      <c r="M11" s="62">
        <f t="shared" si="4"/>
        <v>52701994.269999996</v>
      </c>
      <c r="N11" s="62">
        <f t="shared" si="4"/>
        <v>-784066</v>
      </c>
      <c r="O11" s="62">
        <f t="shared" si="4"/>
        <v>411320</v>
      </c>
      <c r="P11" s="62">
        <f t="shared" si="4"/>
        <v>568713.73</v>
      </c>
      <c r="Q11" s="62">
        <f t="shared" si="4"/>
        <v>-215352.26999999955</v>
      </c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7"/>
  <sheetViews>
    <sheetView workbookViewId="0">
      <pane xSplit="4" ySplit="1" topLeftCell="L1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15.625" defaultRowHeight="11.25"/>
  <cols>
    <col min="1" max="1" width="4.625" style="56" customWidth="1"/>
    <col min="2" max="2" width="29.25" style="25" customWidth="1"/>
    <col min="3" max="3" width="13" style="25" customWidth="1"/>
    <col min="4" max="4" width="20" style="57" customWidth="1"/>
    <col min="5" max="256" width="15.625" style="25"/>
    <col min="257" max="257" width="4.625" style="25" customWidth="1"/>
    <col min="258" max="258" width="29.25" style="25" customWidth="1"/>
    <col min="259" max="259" width="13" style="25" customWidth="1"/>
    <col min="260" max="260" width="20" style="25" customWidth="1"/>
    <col min="261" max="512" width="15.625" style="25"/>
    <col min="513" max="513" width="4.625" style="25" customWidth="1"/>
    <col min="514" max="514" width="29.25" style="25" customWidth="1"/>
    <col min="515" max="515" width="13" style="25" customWidth="1"/>
    <col min="516" max="516" width="20" style="25" customWidth="1"/>
    <col min="517" max="768" width="15.625" style="25"/>
    <col min="769" max="769" width="4.625" style="25" customWidth="1"/>
    <col min="770" max="770" width="29.25" style="25" customWidth="1"/>
    <col min="771" max="771" width="13" style="25" customWidth="1"/>
    <col min="772" max="772" width="20" style="25" customWidth="1"/>
    <col min="773" max="1024" width="15.625" style="25"/>
    <col min="1025" max="1025" width="4.625" style="25" customWidth="1"/>
    <col min="1026" max="1026" width="29.25" style="25" customWidth="1"/>
    <col min="1027" max="1027" width="13" style="25" customWidth="1"/>
    <col min="1028" max="1028" width="20" style="25" customWidth="1"/>
    <col min="1029" max="1280" width="15.625" style="25"/>
    <col min="1281" max="1281" width="4.625" style="25" customWidth="1"/>
    <col min="1282" max="1282" width="29.25" style="25" customWidth="1"/>
    <col min="1283" max="1283" width="13" style="25" customWidth="1"/>
    <col min="1284" max="1284" width="20" style="25" customWidth="1"/>
    <col min="1285" max="1536" width="15.625" style="25"/>
    <col min="1537" max="1537" width="4.625" style="25" customWidth="1"/>
    <col min="1538" max="1538" width="29.25" style="25" customWidth="1"/>
    <col min="1539" max="1539" width="13" style="25" customWidth="1"/>
    <col min="1540" max="1540" width="20" style="25" customWidth="1"/>
    <col min="1541" max="1792" width="15.625" style="25"/>
    <col min="1793" max="1793" width="4.625" style="25" customWidth="1"/>
    <col min="1794" max="1794" width="29.25" style="25" customWidth="1"/>
    <col min="1795" max="1795" width="13" style="25" customWidth="1"/>
    <col min="1796" max="1796" width="20" style="25" customWidth="1"/>
    <col min="1797" max="2048" width="15.625" style="25"/>
    <col min="2049" max="2049" width="4.625" style="25" customWidth="1"/>
    <col min="2050" max="2050" width="29.25" style="25" customWidth="1"/>
    <col min="2051" max="2051" width="13" style="25" customWidth="1"/>
    <col min="2052" max="2052" width="20" style="25" customWidth="1"/>
    <col min="2053" max="2304" width="15.625" style="25"/>
    <col min="2305" max="2305" width="4.625" style="25" customWidth="1"/>
    <col min="2306" max="2306" width="29.25" style="25" customWidth="1"/>
    <col min="2307" max="2307" width="13" style="25" customWidth="1"/>
    <col min="2308" max="2308" width="20" style="25" customWidth="1"/>
    <col min="2309" max="2560" width="15.625" style="25"/>
    <col min="2561" max="2561" width="4.625" style="25" customWidth="1"/>
    <col min="2562" max="2562" width="29.25" style="25" customWidth="1"/>
    <col min="2563" max="2563" width="13" style="25" customWidth="1"/>
    <col min="2564" max="2564" width="20" style="25" customWidth="1"/>
    <col min="2565" max="2816" width="15.625" style="25"/>
    <col min="2817" max="2817" width="4.625" style="25" customWidth="1"/>
    <col min="2818" max="2818" width="29.25" style="25" customWidth="1"/>
    <col min="2819" max="2819" width="13" style="25" customWidth="1"/>
    <col min="2820" max="2820" width="20" style="25" customWidth="1"/>
    <col min="2821" max="3072" width="15.625" style="25"/>
    <col min="3073" max="3073" width="4.625" style="25" customWidth="1"/>
    <col min="3074" max="3074" width="29.25" style="25" customWidth="1"/>
    <col min="3075" max="3075" width="13" style="25" customWidth="1"/>
    <col min="3076" max="3076" width="20" style="25" customWidth="1"/>
    <col min="3077" max="3328" width="15.625" style="25"/>
    <col min="3329" max="3329" width="4.625" style="25" customWidth="1"/>
    <col min="3330" max="3330" width="29.25" style="25" customWidth="1"/>
    <col min="3331" max="3331" width="13" style="25" customWidth="1"/>
    <col min="3332" max="3332" width="20" style="25" customWidth="1"/>
    <col min="3333" max="3584" width="15.625" style="25"/>
    <col min="3585" max="3585" width="4.625" style="25" customWidth="1"/>
    <col min="3586" max="3586" width="29.25" style="25" customWidth="1"/>
    <col min="3587" max="3587" width="13" style="25" customWidth="1"/>
    <col min="3588" max="3588" width="20" style="25" customWidth="1"/>
    <col min="3589" max="3840" width="15.625" style="25"/>
    <col min="3841" max="3841" width="4.625" style="25" customWidth="1"/>
    <col min="3842" max="3842" width="29.25" style="25" customWidth="1"/>
    <col min="3843" max="3843" width="13" style="25" customWidth="1"/>
    <col min="3844" max="3844" width="20" style="25" customWidth="1"/>
    <col min="3845" max="4096" width="15.625" style="25"/>
    <col min="4097" max="4097" width="4.625" style="25" customWidth="1"/>
    <col min="4098" max="4098" width="29.25" style="25" customWidth="1"/>
    <col min="4099" max="4099" width="13" style="25" customWidth="1"/>
    <col min="4100" max="4100" width="20" style="25" customWidth="1"/>
    <col min="4101" max="4352" width="15.625" style="25"/>
    <col min="4353" max="4353" width="4.625" style="25" customWidth="1"/>
    <col min="4354" max="4354" width="29.25" style="25" customWidth="1"/>
    <col min="4355" max="4355" width="13" style="25" customWidth="1"/>
    <col min="4356" max="4356" width="20" style="25" customWidth="1"/>
    <col min="4357" max="4608" width="15.625" style="25"/>
    <col min="4609" max="4609" width="4.625" style="25" customWidth="1"/>
    <col min="4610" max="4610" width="29.25" style="25" customWidth="1"/>
    <col min="4611" max="4611" width="13" style="25" customWidth="1"/>
    <col min="4612" max="4612" width="20" style="25" customWidth="1"/>
    <col min="4613" max="4864" width="15.625" style="25"/>
    <col min="4865" max="4865" width="4.625" style="25" customWidth="1"/>
    <col min="4866" max="4866" width="29.25" style="25" customWidth="1"/>
    <col min="4867" max="4867" width="13" style="25" customWidth="1"/>
    <col min="4868" max="4868" width="20" style="25" customWidth="1"/>
    <col min="4869" max="5120" width="15.625" style="25"/>
    <col min="5121" max="5121" width="4.625" style="25" customWidth="1"/>
    <col min="5122" max="5122" width="29.25" style="25" customWidth="1"/>
    <col min="5123" max="5123" width="13" style="25" customWidth="1"/>
    <col min="5124" max="5124" width="20" style="25" customWidth="1"/>
    <col min="5125" max="5376" width="15.625" style="25"/>
    <col min="5377" max="5377" width="4.625" style="25" customWidth="1"/>
    <col min="5378" max="5378" width="29.25" style="25" customWidth="1"/>
    <col min="5379" max="5379" width="13" style="25" customWidth="1"/>
    <col min="5380" max="5380" width="20" style="25" customWidth="1"/>
    <col min="5381" max="5632" width="15.625" style="25"/>
    <col min="5633" max="5633" width="4.625" style="25" customWidth="1"/>
    <col min="5634" max="5634" width="29.25" style="25" customWidth="1"/>
    <col min="5635" max="5635" width="13" style="25" customWidth="1"/>
    <col min="5636" max="5636" width="20" style="25" customWidth="1"/>
    <col min="5637" max="5888" width="15.625" style="25"/>
    <col min="5889" max="5889" width="4.625" style="25" customWidth="1"/>
    <col min="5890" max="5890" width="29.25" style="25" customWidth="1"/>
    <col min="5891" max="5891" width="13" style="25" customWidth="1"/>
    <col min="5892" max="5892" width="20" style="25" customWidth="1"/>
    <col min="5893" max="6144" width="15.625" style="25"/>
    <col min="6145" max="6145" width="4.625" style="25" customWidth="1"/>
    <col min="6146" max="6146" width="29.25" style="25" customWidth="1"/>
    <col min="6147" max="6147" width="13" style="25" customWidth="1"/>
    <col min="6148" max="6148" width="20" style="25" customWidth="1"/>
    <col min="6149" max="6400" width="15.625" style="25"/>
    <col min="6401" max="6401" width="4.625" style="25" customWidth="1"/>
    <col min="6402" max="6402" width="29.25" style="25" customWidth="1"/>
    <col min="6403" max="6403" width="13" style="25" customWidth="1"/>
    <col min="6404" max="6404" width="20" style="25" customWidth="1"/>
    <col min="6405" max="6656" width="15.625" style="25"/>
    <col min="6657" max="6657" width="4.625" style="25" customWidth="1"/>
    <col min="6658" max="6658" width="29.25" style="25" customWidth="1"/>
    <col min="6659" max="6659" width="13" style="25" customWidth="1"/>
    <col min="6660" max="6660" width="20" style="25" customWidth="1"/>
    <col min="6661" max="6912" width="15.625" style="25"/>
    <col min="6913" max="6913" width="4.625" style="25" customWidth="1"/>
    <col min="6914" max="6914" width="29.25" style="25" customWidth="1"/>
    <col min="6915" max="6915" width="13" style="25" customWidth="1"/>
    <col min="6916" max="6916" width="20" style="25" customWidth="1"/>
    <col min="6917" max="7168" width="15.625" style="25"/>
    <col min="7169" max="7169" width="4.625" style="25" customWidth="1"/>
    <col min="7170" max="7170" width="29.25" style="25" customWidth="1"/>
    <col min="7171" max="7171" width="13" style="25" customWidth="1"/>
    <col min="7172" max="7172" width="20" style="25" customWidth="1"/>
    <col min="7173" max="7424" width="15.625" style="25"/>
    <col min="7425" max="7425" width="4.625" style="25" customWidth="1"/>
    <col min="7426" max="7426" width="29.25" style="25" customWidth="1"/>
    <col min="7427" max="7427" width="13" style="25" customWidth="1"/>
    <col min="7428" max="7428" width="20" style="25" customWidth="1"/>
    <col min="7429" max="7680" width="15.625" style="25"/>
    <col min="7681" max="7681" width="4.625" style="25" customWidth="1"/>
    <col min="7682" max="7682" width="29.25" style="25" customWidth="1"/>
    <col min="7683" max="7683" width="13" style="25" customWidth="1"/>
    <col min="7684" max="7684" width="20" style="25" customWidth="1"/>
    <col min="7685" max="7936" width="15.625" style="25"/>
    <col min="7937" max="7937" width="4.625" style="25" customWidth="1"/>
    <col min="7938" max="7938" width="29.25" style="25" customWidth="1"/>
    <col min="7939" max="7939" width="13" style="25" customWidth="1"/>
    <col min="7940" max="7940" width="20" style="25" customWidth="1"/>
    <col min="7941" max="8192" width="15.625" style="25"/>
    <col min="8193" max="8193" width="4.625" style="25" customWidth="1"/>
    <col min="8194" max="8194" width="29.25" style="25" customWidth="1"/>
    <col min="8195" max="8195" width="13" style="25" customWidth="1"/>
    <col min="8196" max="8196" width="20" style="25" customWidth="1"/>
    <col min="8197" max="8448" width="15.625" style="25"/>
    <col min="8449" max="8449" width="4.625" style="25" customWidth="1"/>
    <col min="8450" max="8450" width="29.25" style="25" customWidth="1"/>
    <col min="8451" max="8451" width="13" style="25" customWidth="1"/>
    <col min="8452" max="8452" width="20" style="25" customWidth="1"/>
    <col min="8453" max="8704" width="15.625" style="25"/>
    <col min="8705" max="8705" width="4.625" style="25" customWidth="1"/>
    <col min="8706" max="8706" width="29.25" style="25" customWidth="1"/>
    <col min="8707" max="8707" width="13" style="25" customWidth="1"/>
    <col min="8708" max="8708" width="20" style="25" customWidth="1"/>
    <col min="8709" max="8960" width="15.625" style="25"/>
    <col min="8961" max="8961" width="4.625" style="25" customWidth="1"/>
    <col min="8962" max="8962" width="29.25" style="25" customWidth="1"/>
    <col min="8963" max="8963" width="13" style="25" customWidth="1"/>
    <col min="8964" max="8964" width="20" style="25" customWidth="1"/>
    <col min="8965" max="9216" width="15.625" style="25"/>
    <col min="9217" max="9217" width="4.625" style="25" customWidth="1"/>
    <col min="9218" max="9218" width="29.25" style="25" customWidth="1"/>
    <col min="9219" max="9219" width="13" style="25" customWidth="1"/>
    <col min="9220" max="9220" width="20" style="25" customWidth="1"/>
    <col min="9221" max="9472" width="15.625" style="25"/>
    <col min="9473" max="9473" width="4.625" style="25" customWidth="1"/>
    <col min="9474" max="9474" width="29.25" style="25" customWidth="1"/>
    <col min="9475" max="9475" width="13" style="25" customWidth="1"/>
    <col min="9476" max="9476" width="20" style="25" customWidth="1"/>
    <col min="9477" max="9728" width="15.625" style="25"/>
    <col min="9729" max="9729" width="4.625" style="25" customWidth="1"/>
    <col min="9730" max="9730" width="29.25" style="25" customWidth="1"/>
    <col min="9731" max="9731" width="13" style="25" customWidth="1"/>
    <col min="9732" max="9732" width="20" style="25" customWidth="1"/>
    <col min="9733" max="9984" width="15.625" style="25"/>
    <col min="9985" max="9985" width="4.625" style="25" customWidth="1"/>
    <col min="9986" max="9986" width="29.25" style="25" customWidth="1"/>
    <col min="9987" max="9987" width="13" style="25" customWidth="1"/>
    <col min="9988" max="9988" width="20" style="25" customWidth="1"/>
    <col min="9989" max="10240" width="15.625" style="25"/>
    <col min="10241" max="10241" width="4.625" style="25" customWidth="1"/>
    <col min="10242" max="10242" width="29.25" style="25" customWidth="1"/>
    <col min="10243" max="10243" width="13" style="25" customWidth="1"/>
    <col min="10244" max="10244" width="20" style="25" customWidth="1"/>
    <col min="10245" max="10496" width="15.625" style="25"/>
    <col min="10497" max="10497" width="4.625" style="25" customWidth="1"/>
    <col min="10498" max="10498" width="29.25" style="25" customWidth="1"/>
    <col min="10499" max="10499" width="13" style="25" customWidth="1"/>
    <col min="10500" max="10500" width="20" style="25" customWidth="1"/>
    <col min="10501" max="10752" width="15.625" style="25"/>
    <col min="10753" max="10753" width="4.625" style="25" customWidth="1"/>
    <col min="10754" max="10754" width="29.25" style="25" customWidth="1"/>
    <col min="10755" max="10755" width="13" style="25" customWidth="1"/>
    <col min="10756" max="10756" width="20" style="25" customWidth="1"/>
    <col min="10757" max="11008" width="15.625" style="25"/>
    <col min="11009" max="11009" width="4.625" style="25" customWidth="1"/>
    <col min="11010" max="11010" width="29.25" style="25" customWidth="1"/>
    <col min="11011" max="11011" width="13" style="25" customWidth="1"/>
    <col min="11012" max="11012" width="20" style="25" customWidth="1"/>
    <col min="11013" max="11264" width="15.625" style="25"/>
    <col min="11265" max="11265" width="4.625" style="25" customWidth="1"/>
    <col min="11266" max="11266" width="29.25" style="25" customWidth="1"/>
    <col min="11267" max="11267" width="13" style="25" customWidth="1"/>
    <col min="11268" max="11268" width="20" style="25" customWidth="1"/>
    <col min="11269" max="11520" width="15.625" style="25"/>
    <col min="11521" max="11521" width="4.625" style="25" customWidth="1"/>
    <col min="11522" max="11522" width="29.25" style="25" customWidth="1"/>
    <col min="11523" max="11523" width="13" style="25" customWidth="1"/>
    <col min="11524" max="11524" width="20" style="25" customWidth="1"/>
    <col min="11525" max="11776" width="15.625" style="25"/>
    <col min="11777" max="11777" width="4.625" style="25" customWidth="1"/>
    <col min="11778" max="11778" width="29.25" style="25" customWidth="1"/>
    <col min="11779" max="11779" width="13" style="25" customWidth="1"/>
    <col min="11780" max="11780" width="20" style="25" customWidth="1"/>
    <col min="11781" max="12032" width="15.625" style="25"/>
    <col min="12033" max="12033" width="4.625" style="25" customWidth="1"/>
    <col min="12034" max="12034" width="29.25" style="25" customWidth="1"/>
    <col min="12035" max="12035" width="13" style="25" customWidth="1"/>
    <col min="12036" max="12036" width="20" style="25" customWidth="1"/>
    <col min="12037" max="12288" width="15.625" style="25"/>
    <col min="12289" max="12289" width="4.625" style="25" customWidth="1"/>
    <col min="12290" max="12290" width="29.25" style="25" customWidth="1"/>
    <col min="12291" max="12291" width="13" style="25" customWidth="1"/>
    <col min="12292" max="12292" width="20" style="25" customWidth="1"/>
    <col min="12293" max="12544" width="15.625" style="25"/>
    <col min="12545" max="12545" width="4.625" style="25" customWidth="1"/>
    <col min="12546" max="12546" width="29.25" style="25" customWidth="1"/>
    <col min="12547" max="12547" width="13" style="25" customWidth="1"/>
    <col min="12548" max="12548" width="20" style="25" customWidth="1"/>
    <col min="12549" max="12800" width="15.625" style="25"/>
    <col min="12801" max="12801" width="4.625" style="25" customWidth="1"/>
    <col min="12802" max="12802" width="29.25" style="25" customWidth="1"/>
    <col min="12803" max="12803" width="13" style="25" customWidth="1"/>
    <col min="12804" max="12804" width="20" style="25" customWidth="1"/>
    <col min="12805" max="13056" width="15.625" style="25"/>
    <col min="13057" max="13057" width="4.625" style="25" customWidth="1"/>
    <col min="13058" max="13058" width="29.25" style="25" customWidth="1"/>
    <col min="13059" max="13059" width="13" style="25" customWidth="1"/>
    <col min="13060" max="13060" width="20" style="25" customWidth="1"/>
    <col min="13061" max="13312" width="15.625" style="25"/>
    <col min="13313" max="13313" width="4.625" style="25" customWidth="1"/>
    <col min="13314" max="13314" width="29.25" style="25" customWidth="1"/>
    <col min="13315" max="13315" width="13" style="25" customWidth="1"/>
    <col min="13316" max="13316" width="20" style="25" customWidth="1"/>
    <col min="13317" max="13568" width="15.625" style="25"/>
    <col min="13569" max="13569" width="4.625" style="25" customWidth="1"/>
    <col min="13570" max="13570" width="29.25" style="25" customWidth="1"/>
    <col min="13571" max="13571" width="13" style="25" customWidth="1"/>
    <col min="13572" max="13572" width="20" style="25" customWidth="1"/>
    <col min="13573" max="13824" width="15.625" style="25"/>
    <col min="13825" max="13825" width="4.625" style="25" customWidth="1"/>
    <col min="13826" max="13826" width="29.25" style="25" customWidth="1"/>
    <col min="13827" max="13827" width="13" style="25" customWidth="1"/>
    <col min="13828" max="13828" width="20" style="25" customWidth="1"/>
    <col min="13829" max="14080" width="15.625" style="25"/>
    <col min="14081" max="14081" width="4.625" style="25" customWidth="1"/>
    <col min="14082" max="14082" width="29.25" style="25" customWidth="1"/>
    <col min="14083" max="14083" width="13" style="25" customWidth="1"/>
    <col min="14084" max="14084" width="20" style="25" customWidth="1"/>
    <col min="14085" max="14336" width="15.625" style="25"/>
    <col min="14337" max="14337" width="4.625" style="25" customWidth="1"/>
    <col min="14338" max="14338" width="29.25" style="25" customWidth="1"/>
    <col min="14339" max="14339" width="13" style="25" customWidth="1"/>
    <col min="14340" max="14340" width="20" style="25" customWidth="1"/>
    <col min="14341" max="14592" width="15.625" style="25"/>
    <col min="14593" max="14593" width="4.625" style="25" customWidth="1"/>
    <col min="14594" max="14594" width="29.25" style="25" customWidth="1"/>
    <col min="14595" max="14595" width="13" style="25" customWidth="1"/>
    <col min="14596" max="14596" width="20" style="25" customWidth="1"/>
    <col min="14597" max="14848" width="15.625" style="25"/>
    <col min="14849" max="14849" width="4.625" style="25" customWidth="1"/>
    <col min="14850" max="14850" width="29.25" style="25" customWidth="1"/>
    <col min="14851" max="14851" width="13" style="25" customWidth="1"/>
    <col min="14852" max="14852" width="20" style="25" customWidth="1"/>
    <col min="14853" max="15104" width="15.625" style="25"/>
    <col min="15105" max="15105" width="4.625" style="25" customWidth="1"/>
    <col min="15106" max="15106" width="29.25" style="25" customWidth="1"/>
    <col min="15107" max="15107" width="13" style="25" customWidth="1"/>
    <col min="15108" max="15108" width="20" style="25" customWidth="1"/>
    <col min="15109" max="15360" width="15.625" style="25"/>
    <col min="15361" max="15361" width="4.625" style="25" customWidth="1"/>
    <col min="15362" max="15362" width="29.25" style="25" customWidth="1"/>
    <col min="15363" max="15363" width="13" style="25" customWidth="1"/>
    <col min="15364" max="15364" width="20" style="25" customWidth="1"/>
    <col min="15365" max="15616" width="15.625" style="25"/>
    <col min="15617" max="15617" width="4.625" style="25" customWidth="1"/>
    <col min="15618" max="15618" width="29.25" style="25" customWidth="1"/>
    <col min="15619" max="15619" width="13" style="25" customWidth="1"/>
    <col min="15620" max="15620" width="20" style="25" customWidth="1"/>
    <col min="15621" max="15872" width="15.625" style="25"/>
    <col min="15873" max="15873" width="4.625" style="25" customWidth="1"/>
    <col min="15874" max="15874" width="29.25" style="25" customWidth="1"/>
    <col min="15875" max="15875" width="13" style="25" customWidth="1"/>
    <col min="15876" max="15876" width="20" style="25" customWidth="1"/>
    <col min="15877" max="16128" width="15.625" style="25"/>
    <col min="16129" max="16129" width="4.625" style="25" customWidth="1"/>
    <col min="16130" max="16130" width="29.25" style="25" customWidth="1"/>
    <col min="16131" max="16131" width="13" style="25" customWidth="1"/>
    <col min="16132" max="16132" width="20" style="25" customWidth="1"/>
    <col min="16133" max="16384" width="15.625" style="25"/>
  </cols>
  <sheetData>
    <row r="1" spans="1:13" ht="25.5">
      <c r="A1" s="113" t="s">
        <v>327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30" customHeight="1">
      <c r="A2" s="26" t="s">
        <v>0</v>
      </c>
      <c r="B2" s="26" t="s">
        <v>16</v>
      </c>
      <c r="C2" s="26" t="s">
        <v>17</v>
      </c>
      <c r="D2" s="27" t="s">
        <v>18</v>
      </c>
      <c r="E2" s="27" t="s">
        <v>328</v>
      </c>
      <c r="F2" s="27" t="s">
        <v>164</v>
      </c>
      <c r="G2" s="27" t="s">
        <v>165</v>
      </c>
      <c r="H2" s="27" t="s">
        <v>15</v>
      </c>
      <c r="I2" s="27" t="s">
        <v>166</v>
      </c>
      <c r="J2" s="27" t="s">
        <v>167</v>
      </c>
      <c r="K2" s="27" t="s">
        <v>168</v>
      </c>
      <c r="L2" s="27" t="s">
        <v>7</v>
      </c>
      <c r="M2" s="28" t="s">
        <v>169</v>
      </c>
    </row>
    <row r="3" spans="1:13">
      <c r="A3" s="29" t="s">
        <v>19</v>
      </c>
      <c r="B3" s="30" t="s">
        <v>20</v>
      </c>
      <c r="C3" s="30"/>
      <c r="D3" s="31" t="s">
        <v>21</v>
      </c>
      <c r="E3" s="32">
        <f t="shared" ref="E3:K3" si="0">E4+E30+E49</f>
        <v>33586065.859999999</v>
      </c>
      <c r="F3" s="32">
        <f t="shared" si="0"/>
        <v>28133770.010000005</v>
      </c>
      <c r="G3" s="32">
        <f t="shared" si="0"/>
        <v>13437116.970000003</v>
      </c>
      <c r="H3" s="32">
        <f t="shared" si="0"/>
        <v>6226551.1099999994</v>
      </c>
      <c r="I3" s="32">
        <f t="shared" si="0"/>
        <v>11842145.690000001</v>
      </c>
      <c r="J3" s="32">
        <f t="shared" si="0"/>
        <v>17522195.940000001</v>
      </c>
      <c r="K3" s="32">
        <f t="shared" si="0"/>
        <v>2105320.39</v>
      </c>
      <c r="L3" s="32">
        <f t="shared" ref="L3:L9" si="1">SUM(E3:K3)</f>
        <v>112853165.97</v>
      </c>
      <c r="M3" s="33"/>
    </row>
    <row r="4" spans="1:13">
      <c r="A4" s="29" t="s">
        <v>22</v>
      </c>
      <c r="B4" s="30" t="s">
        <v>8</v>
      </c>
      <c r="C4" s="30"/>
      <c r="D4" s="31" t="s">
        <v>21</v>
      </c>
      <c r="E4" s="32">
        <f t="shared" ref="E4:K4" si="2">E5+E8+E12+E15+E18+E20+E23+E25+E27+E28+E29</f>
        <v>29501140.84</v>
      </c>
      <c r="F4" s="32">
        <f t="shared" si="2"/>
        <v>23962058.050000004</v>
      </c>
      <c r="G4" s="32">
        <f t="shared" si="2"/>
        <v>10804478.400000002</v>
      </c>
      <c r="H4" s="32">
        <f t="shared" si="2"/>
        <v>5136442.1099999994</v>
      </c>
      <c r="I4" s="32">
        <f t="shared" si="2"/>
        <v>10386064.48</v>
      </c>
      <c r="J4" s="32">
        <f t="shared" si="2"/>
        <v>14836952.6</v>
      </c>
      <c r="K4" s="32">
        <f t="shared" si="2"/>
        <v>1843023.59</v>
      </c>
      <c r="L4" s="32">
        <f t="shared" si="1"/>
        <v>96470160.070000008</v>
      </c>
      <c r="M4" s="33"/>
    </row>
    <row r="5" spans="1:13">
      <c r="A5" s="29" t="s">
        <v>23</v>
      </c>
      <c r="B5" s="30" t="s">
        <v>24</v>
      </c>
      <c r="C5" s="30"/>
      <c r="D5" s="31" t="s">
        <v>21</v>
      </c>
      <c r="E5" s="32">
        <f t="shared" ref="E5:K5" si="3">E6+E7</f>
        <v>4066857</v>
      </c>
      <c r="F5" s="32">
        <f t="shared" si="3"/>
        <v>3473972.5</v>
      </c>
      <c r="G5" s="32">
        <f t="shared" si="3"/>
        <v>1258736</v>
      </c>
      <c r="H5" s="32">
        <f t="shared" si="3"/>
        <v>751200</v>
      </c>
      <c r="I5" s="32">
        <f t="shared" si="3"/>
        <v>1387113</v>
      </c>
      <c r="J5" s="32">
        <f t="shared" si="3"/>
        <v>1600000</v>
      </c>
      <c r="K5" s="32">
        <f t="shared" si="3"/>
        <v>263388</v>
      </c>
      <c r="L5" s="32">
        <f t="shared" si="1"/>
        <v>12801266.5</v>
      </c>
      <c r="M5" s="33"/>
    </row>
    <row r="6" spans="1:13">
      <c r="A6" s="29" t="s">
        <v>25</v>
      </c>
      <c r="B6" s="30" t="s">
        <v>26</v>
      </c>
      <c r="C6" s="30" t="s">
        <v>27</v>
      </c>
      <c r="D6" s="31" t="s">
        <v>28</v>
      </c>
      <c r="E6" s="34">
        <v>2239688</v>
      </c>
      <c r="F6" s="34">
        <v>1857003.8</v>
      </c>
      <c r="G6" s="34">
        <v>829600</v>
      </c>
      <c r="H6" s="34">
        <f>34600*12</f>
        <v>415200</v>
      </c>
      <c r="I6" s="34">
        <v>861353</v>
      </c>
      <c r="J6" s="34">
        <v>1050000</v>
      </c>
      <c r="K6" s="34">
        <v>132660</v>
      </c>
      <c r="L6" s="32">
        <f t="shared" si="1"/>
        <v>7385504.7999999998</v>
      </c>
      <c r="M6" s="35"/>
    </row>
    <row r="7" spans="1:13">
      <c r="A7" s="29" t="s">
        <v>29</v>
      </c>
      <c r="B7" s="30" t="s">
        <v>30</v>
      </c>
      <c r="C7" s="30" t="s">
        <v>27</v>
      </c>
      <c r="D7" s="31" t="s">
        <v>28</v>
      </c>
      <c r="E7" s="34">
        <v>1827169</v>
      </c>
      <c r="F7" s="34">
        <v>1616968.7</v>
      </c>
      <c r="G7" s="34">
        <v>429136</v>
      </c>
      <c r="H7" s="34">
        <f>28000*12</f>
        <v>336000</v>
      </c>
      <c r="I7" s="34">
        <v>525760</v>
      </c>
      <c r="J7" s="34">
        <v>550000</v>
      </c>
      <c r="K7" s="34">
        <v>130728</v>
      </c>
      <c r="L7" s="32">
        <f t="shared" si="1"/>
        <v>5415761.7000000002</v>
      </c>
      <c r="M7" s="33"/>
    </row>
    <row r="8" spans="1:13">
      <c r="A8" s="29" t="s">
        <v>31</v>
      </c>
      <c r="B8" s="30" t="s">
        <v>32</v>
      </c>
      <c r="C8" s="30"/>
      <c r="D8" s="31" t="s">
        <v>21</v>
      </c>
      <c r="E8" s="32">
        <f t="shared" ref="E8:K8" si="4">E9+E10</f>
        <v>428952</v>
      </c>
      <c r="F8" s="32">
        <f t="shared" si="4"/>
        <v>364740</v>
      </c>
      <c r="G8" s="32">
        <f t="shared" si="4"/>
        <v>173960</v>
      </c>
      <c r="H8" s="32">
        <f t="shared" si="4"/>
        <v>91680</v>
      </c>
      <c r="I8" s="32">
        <f t="shared" si="4"/>
        <v>176328</v>
      </c>
      <c r="J8" s="32">
        <f t="shared" si="4"/>
        <v>266100</v>
      </c>
      <c r="K8" s="32">
        <f t="shared" si="4"/>
        <v>26820</v>
      </c>
      <c r="L8" s="32">
        <f t="shared" si="1"/>
        <v>1528580</v>
      </c>
      <c r="M8" s="33"/>
    </row>
    <row r="9" spans="1:13">
      <c r="A9" s="29" t="s">
        <v>33</v>
      </c>
      <c r="B9" s="30" t="s">
        <v>34</v>
      </c>
      <c r="C9" s="30" t="s">
        <v>27</v>
      </c>
      <c r="D9" s="31" t="s">
        <v>28</v>
      </c>
      <c r="E9" s="34">
        <v>6552</v>
      </c>
      <c r="F9" s="34">
        <v>5700</v>
      </c>
      <c r="G9" s="34">
        <v>5000</v>
      </c>
      <c r="H9" s="34">
        <f>600*12</f>
        <v>7200</v>
      </c>
      <c r="I9" s="34">
        <v>2088</v>
      </c>
      <c r="J9" s="34">
        <v>2100</v>
      </c>
      <c r="K9" s="34">
        <v>420</v>
      </c>
      <c r="L9" s="32">
        <f t="shared" si="1"/>
        <v>29060</v>
      </c>
      <c r="M9" s="33"/>
    </row>
    <row r="10" spans="1:13">
      <c r="A10" s="29" t="s">
        <v>35</v>
      </c>
      <c r="B10" s="30" t="s">
        <v>36</v>
      </c>
      <c r="C10" s="30"/>
      <c r="D10" s="31" t="s">
        <v>21</v>
      </c>
      <c r="E10" s="32">
        <f>E11</f>
        <v>422400</v>
      </c>
      <c r="F10" s="32">
        <f t="shared" ref="F10:L10" si="5">F11</f>
        <v>359040</v>
      </c>
      <c r="G10" s="32">
        <f t="shared" si="5"/>
        <v>168960</v>
      </c>
      <c r="H10" s="32">
        <f t="shared" si="5"/>
        <v>84480</v>
      </c>
      <c r="I10" s="32">
        <f t="shared" si="5"/>
        <v>174240</v>
      </c>
      <c r="J10" s="32">
        <f t="shared" si="5"/>
        <v>264000</v>
      </c>
      <c r="K10" s="32">
        <f t="shared" si="5"/>
        <v>26400</v>
      </c>
      <c r="L10" s="32">
        <f t="shared" si="5"/>
        <v>1499520</v>
      </c>
      <c r="M10" s="33"/>
    </row>
    <row r="11" spans="1:13" s="37" customFormat="1">
      <c r="A11" s="29" t="s">
        <v>37</v>
      </c>
      <c r="B11" s="36" t="s">
        <v>329</v>
      </c>
      <c r="C11" s="36" t="s">
        <v>27</v>
      </c>
      <c r="D11" s="33" t="s">
        <v>21</v>
      </c>
      <c r="E11" s="32">
        <f>440*12*E93</f>
        <v>422400</v>
      </c>
      <c r="F11" s="32">
        <f t="shared" ref="F11:K11" si="6">440*12*F93</f>
        <v>359040</v>
      </c>
      <c r="G11" s="32">
        <f t="shared" si="6"/>
        <v>168960</v>
      </c>
      <c r="H11" s="32">
        <f t="shared" si="6"/>
        <v>84480</v>
      </c>
      <c r="I11" s="32">
        <f t="shared" si="6"/>
        <v>174240</v>
      </c>
      <c r="J11" s="32">
        <f t="shared" si="6"/>
        <v>264000</v>
      </c>
      <c r="K11" s="32">
        <f t="shared" si="6"/>
        <v>26400</v>
      </c>
      <c r="L11" s="32">
        <f t="shared" ref="L11:L26" si="7">SUM(E11:K11)</f>
        <v>1499520</v>
      </c>
      <c r="M11" s="33"/>
    </row>
    <row r="12" spans="1:13">
      <c r="A12" s="29" t="s">
        <v>38</v>
      </c>
      <c r="B12" s="30" t="s">
        <v>40</v>
      </c>
      <c r="C12" s="30"/>
      <c r="D12" s="31" t="s">
        <v>41</v>
      </c>
      <c r="E12" s="32">
        <f>E13+E14</f>
        <v>150711.84</v>
      </c>
      <c r="F12" s="32">
        <f t="shared" ref="F12:K12" si="8">F13+F14</f>
        <v>109617.14</v>
      </c>
      <c r="G12" s="32">
        <f t="shared" si="8"/>
        <v>49982.399999999994</v>
      </c>
      <c r="H12" s="32">
        <f t="shared" si="8"/>
        <v>22946.11</v>
      </c>
      <c r="I12" s="32">
        <f t="shared" si="8"/>
        <v>46789.49</v>
      </c>
      <c r="J12" s="32">
        <f t="shared" si="8"/>
        <v>64408.61</v>
      </c>
      <c r="K12" s="32">
        <f t="shared" si="8"/>
        <v>9713.39</v>
      </c>
      <c r="L12" s="32">
        <f t="shared" si="7"/>
        <v>454168.98</v>
      </c>
      <c r="M12" s="33"/>
    </row>
    <row r="13" spans="1:13" s="37" customFormat="1">
      <c r="A13" s="29" t="s">
        <v>39</v>
      </c>
      <c r="B13" s="36" t="s">
        <v>330</v>
      </c>
      <c r="C13" s="36" t="s">
        <v>27</v>
      </c>
      <c r="D13" s="33" t="s">
        <v>43</v>
      </c>
      <c r="E13" s="32">
        <f t="shared" ref="E13:K13" si="9">ROUND(E28/0.07*0.00256,2)</f>
        <v>51034.7</v>
      </c>
      <c r="F13" s="32">
        <f t="shared" si="9"/>
        <v>37119.03</v>
      </c>
      <c r="G13" s="32">
        <f t="shared" si="9"/>
        <v>16925.259999999998</v>
      </c>
      <c r="H13" s="32">
        <f t="shared" si="9"/>
        <v>7770.11</v>
      </c>
      <c r="I13" s="32">
        <f t="shared" si="9"/>
        <v>15844.06</v>
      </c>
      <c r="J13" s="32">
        <f t="shared" si="9"/>
        <v>21810.32</v>
      </c>
      <c r="K13" s="32">
        <f t="shared" si="9"/>
        <v>3289.19</v>
      </c>
      <c r="L13" s="32">
        <f t="shared" si="7"/>
        <v>153792.66999999998</v>
      </c>
      <c r="M13" s="33"/>
    </row>
    <row r="14" spans="1:13" s="37" customFormat="1">
      <c r="A14" s="29" t="s">
        <v>42</v>
      </c>
      <c r="B14" s="36" t="s">
        <v>331</v>
      </c>
      <c r="C14" s="36" t="s">
        <v>27</v>
      </c>
      <c r="D14" s="33" t="s">
        <v>43</v>
      </c>
      <c r="E14" s="32">
        <f t="shared" ref="E14:K14" si="10">ROUND(E28/0.07*0.005,2)</f>
        <v>99677.14</v>
      </c>
      <c r="F14" s="32">
        <f t="shared" si="10"/>
        <v>72498.11</v>
      </c>
      <c r="G14" s="32">
        <f t="shared" si="10"/>
        <v>33057.14</v>
      </c>
      <c r="H14" s="32">
        <f t="shared" si="10"/>
        <v>15176</v>
      </c>
      <c r="I14" s="32">
        <f t="shared" si="10"/>
        <v>30945.43</v>
      </c>
      <c r="J14" s="32">
        <f t="shared" si="10"/>
        <v>42598.29</v>
      </c>
      <c r="K14" s="32">
        <f t="shared" si="10"/>
        <v>6424.2</v>
      </c>
      <c r="L14" s="32">
        <f t="shared" si="7"/>
        <v>300376.31</v>
      </c>
      <c r="M14" s="33"/>
    </row>
    <row r="15" spans="1:13">
      <c r="A15" s="29" t="s">
        <v>44</v>
      </c>
      <c r="B15" s="30" t="s">
        <v>47</v>
      </c>
      <c r="C15" s="30"/>
      <c r="D15" s="31" t="s">
        <v>21</v>
      </c>
      <c r="E15" s="32">
        <v>15304000</v>
      </c>
      <c r="F15" s="32">
        <v>13008400</v>
      </c>
      <c r="G15" s="32">
        <v>6121600</v>
      </c>
      <c r="H15" s="32">
        <v>2793600</v>
      </c>
      <c r="I15" s="32">
        <v>5761800</v>
      </c>
      <c r="J15" s="32">
        <v>8730000</v>
      </c>
      <c r="K15" s="87">
        <v>928500</v>
      </c>
      <c r="L15" s="32">
        <f t="shared" si="7"/>
        <v>52647900</v>
      </c>
      <c r="M15" s="33"/>
    </row>
    <row r="16" spans="1:13" ht="22.5">
      <c r="A16" s="29" t="s">
        <v>45</v>
      </c>
      <c r="B16" s="38" t="s">
        <v>49</v>
      </c>
      <c r="C16" s="38" t="s">
        <v>27</v>
      </c>
      <c r="D16" s="39" t="s">
        <v>50</v>
      </c>
      <c r="E16" s="40">
        <f>E15-E17</f>
        <v>14805148</v>
      </c>
      <c r="F16" s="40">
        <f t="shared" ref="F16:K16" si="11">F15-F17</f>
        <v>12485132.800000001</v>
      </c>
      <c r="G16" s="40">
        <f t="shared" si="11"/>
        <v>5950008</v>
      </c>
      <c r="H16" s="40">
        <f t="shared" si="11"/>
        <v>2793600</v>
      </c>
      <c r="I16" s="40">
        <f t="shared" si="11"/>
        <v>5538884</v>
      </c>
      <c r="J16" s="40">
        <f t="shared" si="11"/>
        <v>8500000</v>
      </c>
      <c r="K16" s="40">
        <f t="shared" si="11"/>
        <v>928500</v>
      </c>
      <c r="L16" s="32">
        <f t="shared" si="7"/>
        <v>51001272.799999997</v>
      </c>
      <c r="M16" s="39"/>
    </row>
    <row r="17" spans="1:13">
      <c r="A17" s="29" t="s">
        <v>46</v>
      </c>
      <c r="B17" s="38" t="s">
        <v>52</v>
      </c>
      <c r="C17" s="38" t="s">
        <v>27</v>
      </c>
      <c r="D17" s="39" t="s">
        <v>53</v>
      </c>
      <c r="E17" s="40">
        <v>498852</v>
      </c>
      <c r="F17" s="40">
        <v>523267.2</v>
      </c>
      <c r="G17" s="40">
        <v>171592</v>
      </c>
      <c r="H17" s="40"/>
      <c r="I17" s="40">
        <v>222916</v>
      </c>
      <c r="J17" s="40">
        <v>230000</v>
      </c>
      <c r="K17" s="40"/>
      <c r="L17" s="32">
        <f t="shared" si="7"/>
        <v>1646627.2</v>
      </c>
      <c r="M17" s="39"/>
    </row>
    <row r="18" spans="1:13">
      <c r="A18" s="29" t="s">
        <v>48</v>
      </c>
      <c r="B18" s="30" t="s">
        <v>55</v>
      </c>
      <c r="C18" s="30"/>
      <c r="D18" s="39" t="s">
        <v>21</v>
      </c>
      <c r="E18" s="41">
        <f t="shared" ref="E18:K18" si="12">E19</f>
        <v>2093220</v>
      </c>
      <c r="F18" s="41">
        <f t="shared" si="12"/>
        <v>1522460.4</v>
      </c>
      <c r="G18" s="41">
        <f t="shared" si="12"/>
        <v>694200</v>
      </c>
      <c r="H18" s="41">
        <f t="shared" si="12"/>
        <v>318696</v>
      </c>
      <c r="I18" s="41">
        <f t="shared" si="12"/>
        <v>649854</v>
      </c>
      <c r="J18" s="41">
        <f t="shared" si="12"/>
        <v>894564</v>
      </c>
      <c r="K18" s="41">
        <f t="shared" si="12"/>
        <v>134908.20000000001</v>
      </c>
      <c r="L18" s="32">
        <f t="shared" si="7"/>
        <v>6307902.6000000006</v>
      </c>
      <c r="M18" s="39"/>
    </row>
    <row r="19" spans="1:13">
      <c r="A19" s="29" t="s">
        <v>51</v>
      </c>
      <c r="B19" s="30" t="s">
        <v>332</v>
      </c>
      <c r="C19" s="30" t="s">
        <v>57</v>
      </c>
      <c r="D19" s="39" t="s">
        <v>21</v>
      </c>
      <c r="E19" s="41">
        <f t="shared" ref="E19:K19" si="13">ROUND(E28/0.07*0.105,2)</f>
        <v>2093220</v>
      </c>
      <c r="F19" s="41">
        <f t="shared" si="13"/>
        <v>1522460.4</v>
      </c>
      <c r="G19" s="41">
        <f t="shared" si="13"/>
        <v>694200</v>
      </c>
      <c r="H19" s="41">
        <f t="shared" si="13"/>
        <v>318696</v>
      </c>
      <c r="I19" s="41">
        <f t="shared" si="13"/>
        <v>649854</v>
      </c>
      <c r="J19" s="41">
        <f t="shared" si="13"/>
        <v>894564</v>
      </c>
      <c r="K19" s="41">
        <f t="shared" si="13"/>
        <v>134908.20000000001</v>
      </c>
      <c r="L19" s="32">
        <f t="shared" si="7"/>
        <v>6307902.6000000006</v>
      </c>
      <c r="M19" s="39"/>
    </row>
    <row r="20" spans="1:13">
      <c r="A20" s="29" t="s">
        <v>54</v>
      </c>
      <c r="B20" s="30" t="s">
        <v>59</v>
      </c>
      <c r="C20" s="30"/>
      <c r="D20" s="39" t="s">
        <v>43</v>
      </c>
      <c r="E20" s="41">
        <f t="shared" ref="E20:K20" si="14">E21+E22</f>
        <v>797417.14</v>
      </c>
      <c r="F20" s="41">
        <f t="shared" si="14"/>
        <v>579984.92000000004</v>
      </c>
      <c r="G20" s="41">
        <f t="shared" si="14"/>
        <v>264457.14</v>
      </c>
      <c r="H20" s="41">
        <f t="shared" si="14"/>
        <v>121408</v>
      </c>
      <c r="I20" s="41">
        <f t="shared" si="14"/>
        <v>247563.42</v>
      </c>
      <c r="J20" s="41">
        <f t="shared" si="14"/>
        <v>340786.28</v>
      </c>
      <c r="K20" s="41">
        <f t="shared" si="14"/>
        <v>51393.599999999999</v>
      </c>
      <c r="L20" s="32">
        <f t="shared" si="7"/>
        <v>2403010.5000000005</v>
      </c>
      <c r="M20" s="39"/>
    </row>
    <row r="21" spans="1:13">
      <c r="A21" s="29" t="s">
        <v>56</v>
      </c>
      <c r="B21" s="30" t="s">
        <v>170</v>
      </c>
      <c r="C21" s="30" t="s">
        <v>61</v>
      </c>
      <c r="D21" s="39" t="s">
        <v>43</v>
      </c>
      <c r="E21" s="41">
        <f t="shared" ref="E21:K21" si="15">ROUND(E28/0.07*0.02,2)</f>
        <v>398708.57</v>
      </c>
      <c r="F21" s="41">
        <f t="shared" si="15"/>
        <v>289992.46000000002</v>
      </c>
      <c r="G21" s="41">
        <f t="shared" si="15"/>
        <v>132228.57</v>
      </c>
      <c r="H21" s="41">
        <f t="shared" si="15"/>
        <v>60704</v>
      </c>
      <c r="I21" s="41">
        <f t="shared" si="15"/>
        <v>123781.71</v>
      </c>
      <c r="J21" s="41">
        <f t="shared" si="15"/>
        <v>170393.14</v>
      </c>
      <c r="K21" s="41">
        <f t="shared" si="15"/>
        <v>25696.799999999999</v>
      </c>
      <c r="L21" s="32">
        <f t="shared" si="7"/>
        <v>1201505.2500000002</v>
      </c>
      <c r="M21" s="39"/>
    </row>
    <row r="22" spans="1:13">
      <c r="A22" s="29" t="s">
        <v>58</v>
      </c>
      <c r="B22" s="30" t="s">
        <v>171</v>
      </c>
      <c r="C22" s="30" t="s">
        <v>61</v>
      </c>
      <c r="D22" s="39" t="s">
        <v>43</v>
      </c>
      <c r="E22" s="41">
        <f t="shared" ref="E22:K22" si="16">ROUND(E28/0.07*0.02,2)</f>
        <v>398708.57</v>
      </c>
      <c r="F22" s="41">
        <f t="shared" si="16"/>
        <v>289992.46000000002</v>
      </c>
      <c r="G22" s="41">
        <f t="shared" si="16"/>
        <v>132228.57</v>
      </c>
      <c r="H22" s="41">
        <f t="shared" si="16"/>
        <v>60704</v>
      </c>
      <c r="I22" s="41">
        <f t="shared" si="16"/>
        <v>123781.71</v>
      </c>
      <c r="J22" s="41">
        <f t="shared" si="16"/>
        <v>170393.14</v>
      </c>
      <c r="K22" s="41">
        <f t="shared" si="16"/>
        <v>25696.799999999999</v>
      </c>
      <c r="L22" s="32">
        <f t="shared" si="7"/>
        <v>1201505.2500000002</v>
      </c>
      <c r="M22" s="39"/>
    </row>
    <row r="23" spans="1:13">
      <c r="A23" s="29" t="s">
        <v>60</v>
      </c>
      <c r="B23" s="30" t="s">
        <v>64</v>
      </c>
      <c r="C23" s="30"/>
      <c r="D23" s="31" t="s">
        <v>21</v>
      </c>
      <c r="E23" s="32">
        <f t="shared" ref="E23:K23" si="17">E24</f>
        <v>3189668.57</v>
      </c>
      <c r="F23" s="32">
        <f t="shared" si="17"/>
        <v>2319939.66</v>
      </c>
      <c r="G23" s="32">
        <f t="shared" si="17"/>
        <v>1057828.57</v>
      </c>
      <c r="H23" s="32">
        <f t="shared" si="17"/>
        <v>485632</v>
      </c>
      <c r="I23" s="32">
        <f t="shared" si="17"/>
        <v>990253.71</v>
      </c>
      <c r="J23" s="32">
        <f t="shared" si="17"/>
        <v>1363145.14</v>
      </c>
      <c r="K23" s="32">
        <f t="shared" si="17"/>
        <v>205574.39999999999</v>
      </c>
      <c r="L23" s="32">
        <f t="shared" si="7"/>
        <v>9612042.0500000007</v>
      </c>
      <c r="M23" s="33"/>
    </row>
    <row r="24" spans="1:13" s="37" customFormat="1">
      <c r="A24" s="29" t="s">
        <v>62</v>
      </c>
      <c r="B24" s="36" t="s">
        <v>333</v>
      </c>
      <c r="C24" s="36" t="s">
        <v>66</v>
      </c>
      <c r="D24" s="33" t="s">
        <v>43</v>
      </c>
      <c r="E24" s="32">
        <f t="shared" ref="E24:K24" si="18">ROUND(E28/0.07*0.16,2)</f>
        <v>3189668.57</v>
      </c>
      <c r="F24" s="32">
        <f t="shared" si="18"/>
        <v>2319939.66</v>
      </c>
      <c r="G24" s="32">
        <f t="shared" si="18"/>
        <v>1057828.57</v>
      </c>
      <c r="H24" s="32">
        <f t="shared" si="18"/>
        <v>485632</v>
      </c>
      <c r="I24" s="32">
        <f t="shared" si="18"/>
        <v>990253.71</v>
      </c>
      <c r="J24" s="32">
        <f t="shared" si="18"/>
        <v>1363145.14</v>
      </c>
      <c r="K24" s="32">
        <f t="shared" si="18"/>
        <v>205574.39999999999</v>
      </c>
      <c r="L24" s="32">
        <f t="shared" si="7"/>
        <v>9612042.0500000007</v>
      </c>
      <c r="M24" s="33"/>
    </row>
    <row r="25" spans="1:13">
      <c r="A25" s="29" t="s">
        <v>63</v>
      </c>
      <c r="B25" s="30" t="s">
        <v>68</v>
      </c>
      <c r="C25" s="30"/>
      <c r="D25" s="31" t="s">
        <v>21</v>
      </c>
      <c r="E25" s="32">
        <f t="shared" ref="E25:K25" si="19">E26</f>
        <v>1594834.29</v>
      </c>
      <c r="F25" s="32">
        <f t="shared" si="19"/>
        <v>1159969.83</v>
      </c>
      <c r="G25" s="32">
        <f t="shared" si="19"/>
        <v>528914.29</v>
      </c>
      <c r="H25" s="32">
        <f t="shared" si="19"/>
        <v>242816</v>
      </c>
      <c r="I25" s="32">
        <f t="shared" si="19"/>
        <v>495126.86</v>
      </c>
      <c r="J25" s="32">
        <f t="shared" si="19"/>
        <v>681572.57</v>
      </c>
      <c r="K25" s="32">
        <f t="shared" si="19"/>
        <v>102787.2</v>
      </c>
      <c r="L25" s="32">
        <f t="shared" si="7"/>
        <v>4806021.04</v>
      </c>
      <c r="M25" s="33"/>
    </row>
    <row r="26" spans="1:13" s="37" customFormat="1">
      <c r="A26" s="29" t="s">
        <v>65</v>
      </c>
      <c r="B26" s="36" t="s">
        <v>70</v>
      </c>
      <c r="C26" s="36" t="s">
        <v>71</v>
      </c>
      <c r="D26" s="33" t="s">
        <v>43</v>
      </c>
      <c r="E26" s="32">
        <f t="shared" ref="E26:K26" si="20">ROUND(E28/0.07*0.08,2)</f>
        <v>1594834.29</v>
      </c>
      <c r="F26" s="32">
        <f t="shared" si="20"/>
        <v>1159969.83</v>
      </c>
      <c r="G26" s="32">
        <f t="shared" si="20"/>
        <v>528914.29</v>
      </c>
      <c r="H26" s="32">
        <f t="shared" si="20"/>
        <v>242816</v>
      </c>
      <c r="I26" s="32">
        <f t="shared" si="20"/>
        <v>495126.86</v>
      </c>
      <c r="J26" s="32">
        <f t="shared" si="20"/>
        <v>681572.57</v>
      </c>
      <c r="K26" s="32">
        <f t="shared" si="20"/>
        <v>102787.2</v>
      </c>
      <c r="L26" s="32">
        <f t="shared" si="7"/>
        <v>4806021.04</v>
      </c>
      <c r="M26" s="33"/>
    </row>
    <row r="27" spans="1:13" ht="22.5">
      <c r="A27" s="29" t="s">
        <v>67</v>
      </c>
      <c r="B27" s="30" t="s">
        <v>73</v>
      </c>
      <c r="C27" s="38" t="s">
        <v>27</v>
      </c>
      <c r="D27" s="33" t="s">
        <v>334</v>
      </c>
      <c r="E27" s="32">
        <f>6000*E93</f>
        <v>480000</v>
      </c>
      <c r="F27" s="32">
        <f>6000*F93</f>
        <v>408000</v>
      </c>
      <c r="G27" s="32">
        <f t="shared" ref="G27:L27" si="21">6000*G93</f>
        <v>192000</v>
      </c>
      <c r="H27" s="32">
        <f t="shared" si="21"/>
        <v>96000</v>
      </c>
      <c r="I27" s="32">
        <f t="shared" si="21"/>
        <v>198000</v>
      </c>
      <c r="J27" s="32">
        <f t="shared" si="21"/>
        <v>300000</v>
      </c>
      <c r="K27" s="32">
        <f t="shared" si="21"/>
        <v>30000</v>
      </c>
      <c r="L27" s="32">
        <f t="shared" si="21"/>
        <v>1704000</v>
      </c>
      <c r="M27" s="33"/>
    </row>
    <row r="28" spans="1:13">
      <c r="A28" s="29" t="s">
        <v>69</v>
      </c>
      <c r="B28" s="30" t="s">
        <v>75</v>
      </c>
      <c r="C28" s="30" t="s">
        <v>75</v>
      </c>
      <c r="D28" s="31" t="s">
        <v>335</v>
      </c>
      <c r="E28" s="40">
        <v>1395480</v>
      </c>
      <c r="F28" s="40">
        <v>1014973.6</v>
      </c>
      <c r="G28" s="40">
        <v>462800</v>
      </c>
      <c r="H28" s="40">
        <v>212464</v>
      </c>
      <c r="I28" s="40">
        <v>433236</v>
      </c>
      <c r="J28" s="40">
        <v>596376</v>
      </c>
      <c r="K28" s="40">
        <v>89938.8</v>
      </c>
      <c r="L28" s="32">
        <f t="shared" ref="L28:L89" si="22">SUM(E28:K28)</f>
        <v>4205268.4000000004</v>
      </c>
      <c r="M28" s="39"/>
    </row>
    <row r="29" spans="1:13">
      <c r="A29" s="29" t="s">
        <v>72</v>
      </c>
      <c r="B29" s="30" t="s">
        <v>336</v>
      </c>
      <c r="C29" s="30" t="s">
        <v>337</v>
      </c>
      <c r="D29" s="33" t="s">
        <v>338</v>
      </c>
      <c r="E29" s="40"/>
      <c r="F29" s="40"/>
      <c r="G29" s="40"/>
      <c r="H29" s="40"/>
      <c r="I29" s="40"/>
      <c r="J29" s="40"/>
      <c r="K29" s="40"/>
      <c r="L29" s="32">
        <f t="shared" si="22"/>
        <v>0</v>
      </c>
      <c r="M29" s="39"/>
    </row>
    <row r="30" spans="1:13">
      <c r="A30" s="29" t="s">
        <v>74</v>
      </c>
      <c r="B30" s="30" t="s">
        <v>76</v>
      </c>
      <c r="C30" s="30"/>
      <c r="D30" s="31" t="s">
        <v>21</v>
      </c>
      <c r="E30" s="32">
        <f>E31+E39+E42+E44</f>
        <v>13200</v>
      </c>
      <c r="F30" s="32">
        <f t="shared" ref="F30:K30" si="23">F31+F39+F42+F44</f>
        <v>9750</v>
      </c>
      <c r="G30" s="32">
        <f t="shared" si="23"/>
        <v>6720</v>
      </c>
      <c r="H30" s="32">
        <f t="shared" si="23"/>
        <v>1800</v>
      </c>
      <c r="I30" s="32">
        <f t="shared" si="23"/>
        <v>5960</v>
      </c>
      <c r="J30" s="32">
        <f t="shared" si="23"/>
        <v>5300</v>
      </c>
      <c r="K30" s="32">
        <f t="shared" si="23"/>
        <v>0</v>
      </c>
      <c r="L30" s="32">
        <f t="shared" si="22"/>
        <v>42730</v>
      </c>
      <c r="M30" s="33"/>
    </row>
    <row r="31" spans="1:13">
      <c r="A31" s="29" t="s">
        <v>199</v>
      </c>
      <c r="B31" s="30" t="s">
        <v>77</v>
      </c>
      <c r="C31" s="30"/>
      <c r="D31" s="31" t="s">
        <v>21</v>
      </c>
      <c r="E31" s="32">
        <f t="shared" ref="E31:K31" si="24">E32+E33+E34+E35+E36+E37+E38</f>
        <v>0</v>
      </c>
      <c r="F31" s="32">
        <f t="shared" si="24"/>
        <v>0</v>
      </c>
      <c r="G31" s="32">
        <f t="shared" si="24"/>
        <v>0</v>
      </c>
      <c r="H31" s="32">
        <f t="shared" si="24"/>
        <v>0</v>
      </c>
      <c r="I31" s="32">
        <f t="shared" si="24"/>
        <v>0</v>
      </c>
      <c r="J31" s="32">
        <f t="shared" si="24"/>
        <v>0</v>
      </c>
      <c r="K31" s="32">
        <f t="shared" si="24"/>
        <v>0</v>
      </c>
      <c r="L31" s="32">
        <f t="shared" si="22"/>
        <v>0</v>
      </c>
      <c r="M31" s="33"/>
    </row>
    <row r="32" spans="1:13">
      <c r="A32" s="29" t="s">
        <v>200</v>
      </c>
      <c r="B32" s="30" t="s">
        <v>78</v>
      </c>
      <c r="C32" s="30" t="s">
        <v>79</v>
      </c>
      <c r="D32" s="39" t="s">
        <v>80</v>
      </c>
      <c r="E32" s="40"/>
      <c r="F32" s="40"/>
      <c r="G32" s="40"/>
      <c r="H32" s="40"/>
      <c r="I32" s="40"/>
      <c r="J32" s="40"/>
      <c r="K32" s="40"/>
      <c r="L32" s="32">
        <f t="shared" si="22"/>
        <v>0</v>
      </c>
      <c r="M32" s="39"/>
    </row>
    <row r="33" spans="1:13">
      <c r="A33" s="29" t="s">
        <v>201</v>
      </c>
      <c r="B33" s="30" t="s">
        <v>81</v>
      </c>
      <c r="C33" s="30" t="s">
        <v>79</v>
      </c>
      <c r="D33" s="39" t="s">
        <v>80</v>
      </c>
      <c r="E33" s="40"/>
      <c r="F33" s="40"/>
      <c r="G33" s="40"/>
      <c r="H33" s="40"/>
      <c r="I33" s="40"/>
      <c r="J33" s="40"/>
      <c r="K33" s="40"/>
      <c r="L33" s="32">
        <f t="shared" si="22"/>
        <v>0</v>
      </c>
      <c r="M33" s="39"/>
    </row>
    <row r="34" spans="1:13">
      <c r="A34" s="29" t="s">
        <v>202</v>
      </c>
      <c r="B34" s="30" t="s">
        <v>82</v>
      </c>
      <c r="C34" s="30" t="s">
        <v>79</v>
      </c>
      <c r="D34" s="39" t="s">
        <v>83</v>
      </c>
      <c r="E34" s="40"/>
      <c r="F34" s="40"/>
      <c r="G34" s="40"/>
      <c r="H34" s="40"/>
      <c r="I34" s="40"/>
      <c r="J34" s="40"/>
      <c r="K34" s="40"/>
      <c r="L34" s="32">
        <f t="shared" si="22"/>
        <v>0</v>
      </c>
      <c r="M34" s="39"/>
    </row>
    <row r="35" spans="1:13">
      <c r="A35" s="29" t="s">
        <v>203</v>
      </c>
      <c r="B35" s="30" t="s">
        <v>84</v>
      </c>
      <c r="C35" s="30" t="s">
        <v>79</v>
      </c>
      <c r="D35" s="39" t="s">
        <v>80</v>
      </c>
      <c r="E35" s="40"/>
      <c r="F35" s="40"/>
      <c r="G35" s="40"/>
      <c r="H35" s="40"/>
      <c r="I35" s="40"/>
      <c r="J35" s="40"/>
      <c r="K35" s="40"/>
      <c r="L35" s="32">
        <f t="shared" si="22"/>
        <v>0</v>
      </c>
      <c r="M35" s="39"/>
    </row>
    <row r="36" spans="1:13">
      <c r="A36" s="29" t="s">
        <v>204</v>
      </c>
      <c r="B36" s="30" t="s">
        <v>85</v>
      </c>
      <c r="C36" s="30" t="s">
        <v>79</v>
      </c>
      <c r="D36" s="39" t="s">
        <v>80</v>
      </c>
      <c r="E36" s="40"/>
      <c r="F36" s="40"/>
      <c r="G36" s="40"/>
      <c r="H36" s="40"/>
      <c r="I36" s="40"/>
      <c r="J36" s="40"/>
      <c r="K36" s="40"/>
      <c r="L36" s="32">
        <f t="shared" si="22"/>
        <v>0</v>
      </c>
      <c r="M36" s="39"/>
    </row>
    <row r="37" spans="1:13">
      <c r="A37" s="29" t="s">
        <v>205</v>
      </c>
      <c r="B37" s="30" t="s">
        <v>86</v>
      </c>
      <c r="C37" s="30" t="s">
        <v>79</v>
      </c>
      <c r="D37" s="39" t="s">
        <v>80</v>
      </c>
      <c r="E37" s="40"/>
      <c r="F37" s="40"/>
      <c r="G37" s="40"/>
      <c r="H37" s="40"/>
      <c r="I37" s="40"/>
      <c r="J37" s="40"/>
      <c r="K37" s="40"/>
      <c r="L37" s="32">
        <f t="shared" si="22"/>
        <v>0</v>
      </c>
      <c r="M37" s="39"/>
    </row>
    <row r="38" spans="1:13">
      <c r="A38" s="29" t="s">
        <v>206</v>
      </c>
      <c r="B38" s="30" t="s">
        <v>87</v>
      </c>
      <c r="C38" s="30" t="s">
        <v>79</v>
      </c>
      <c r="D38" s="39" t="s">
        <v>80</v>
      </c>
      <c r="E38" s="40"/>
      <c r="F38" s="40"/>
      <c r="G38" s="40"/>
      <c r="H38" s="40"/>
      <c r="I38" s="40"/>
      <c r="J38" s="40"/>
      <c r="K38" s="40"/>
      <c r="L38" s="32">
        <f t="shared" si="22"/>
        <v>0</v>
      </c>
      <c r="M38" s="39"/>
    </row>
    <row r="39" spans="1:13">
      <c r="A39" s="29" t="s">
        <v>207</v>
      </c>
      <c r="B39" s="30" t="s">
        <v>88</v>
      </c>
      <c r="C39" s="30"/>
      <c r="D39" s="31" t="s">
        <v>21</v>
      </c>
      <c r="E39" s="32">
        <f t="shared" ref="E39:K39" si="25">E40+E41</f>
        <v>0</v>
      </c>
      <c r="F39" s="32">
        <f t="shared" si="25"/>
        <v>0</v>
      </c>
      <c r="G39" s="32">
        <f t="shared" si="25"/>
        <v>0</v>
      </c>
      <c r="H39" s="32">
        <f t="shared" si="25"/>
        <v>0</v>
      </c>
      <c r="I39" s="32">
        <f t="shared" si="25"/>
        <v>0</v>
      </c>
      <c r="J39" s="32">
        <f t="shared" si="25"/>
        <v>0</v>
      </c>
      <c r="K39" s="32">
        <f t="shared" si="25"/>
        <v>0</v>
      </c>
      <c r="L39" s="32">
        <f t="shared" si="22"/>
        <v>0</v>
      </c>
      <c r="M39" s="33"/>
    </row>
    <row r="40" spans="1:13" s="37" customFormat="1">
      <c r="A40" s="29" t="s">
        <v>208</v>
      </c>
      <c r="B40" s="36" t="s">
        <v>89</v>
      </c>
      <c r="C40" s="36" t="s">
        <v>27</v>
      </c>
      <c r="D40" s="33" t="s">
        <v>83</v>
      </c>
      <c r="E40" s="42"/>
      <c r="F40" s="42"/>
      <c r="G40" s="42"/>
      <c r="H40" s="42"/>
      <c r="I40" s="42"/>
      <c r="J40" s="42"/>
      <c r="K40" s="42"/>
      <c r="L40" s="32">
        <f t="shared" si="22"/>
        <v>0</v>
      </c>
      <c r="M40" s="33"/>
    </row>
    <row r="41" spans="1:13" s="37" customFormat="1">
      <c r="A41" s="29" t="s">
        <v>209</v>
      </c>
      <c r="B41" s="36" t="s">
        <v>90</v>
      </c>
      <c r="C41" s="36" t="s">
        <v>27</v>
      </c>
      <c r="D41" s="33" t="s">
        <v>83</v>
      </c>
      <c r="E41" s="42"/>
      <c r="F41" s="42"/>
      <c r="G41" s="42"/>
      <c r="H41" s="42"/>
      <c r="I41" s="42"/>
      <c r="J41" s="42"/>
      <c r="K41" s="42"/>
      <c r="L41" s="32">
        <f t="shared" si="22"/>
        <v>0</v>
      </c>
      <c r="M41" s="33"/>
    </row>
    <row r="42" spans="1:13">
      <c r="A42" s="29" t="s">
        <v>210</v>
      </c>
      <c r="B42" s="30" t="s">
        <v>91</v>
      </c>
      <c r="C42" s="30"/>
      <c r="D42" s="31" t="s">
        <v>21</v>
      </c>
      <c r="E42" s="32">
        <f t="shared" ref="E42:K42" si="26">E43</f>
        <v>5400</v>
      </c>
      <c r="F42" s="32">
        <f t="shared" si="26"/>
        <v>4950</v>
      </c>
      <c r="G42" s="32">
        <f t="shared" si="26"/>
        <v>1920</v>
      </c>
      <c r="H42" s="32">
        <f t="shared" si="26"/>
        <v>1800</v>
      </c>
      <c r="I42" s="32">
        <f t="shared" si="26"/>
        <v>3960</v>
      </c>
      <c r="J42" s="32">
        <f t="shared" si="26"/>
        <v>1800</v>
      </c>
      <c r="K42" s="32">
        <f t="shared" si="26"/>
        <v>0</v>
      </c>
      <c r="L42" s="32">
        <f t="shared" si="22"/>
        <v>19830</v>
      </c>
      <c r="M42" s="33"/>
    </row>
    <row r="43" spans="1:13">
      <c r="A43" s="29" t="s">
        <v>211</v>
      </c>
      <c r="B43" s="30" t="s">
        <v>92</v>
      </c>
      <c r="C43" s="30" t="s">
        <v>27</v>
      </c>
      <c r="D43" s="31" t="s">
        <v>28</v>
      </c>
      <c r="E43" s="34">
        <v>5400</v>
      </c>
      <c r="F43" s="34">
        <v>4950</v>
      </c>
      <c r="G43" s="34">
        <v>1920</v>
      </c>
      <c r="H43" s="34">
        <v>1800</v>
      </c>
      <c r="I43" s="34">
        <v>3960</v>
      </c>
      <c r="J43" s="34">
        <v>1800</v>
      </c>
      <c r="K43" s="34"/>
      <c r="L43" s="32">
        <f t="shared" si="22"/>
        <v>19830</v>
      </c>
      <c r="M43" s="33"/>
    </row>
    <row r="44" spans="1:13">
      <c r="A44" s="29" t="s">
        <v>212</v>
      </c>
      <c r="B44" s="30" t="s">
        <v>93</v>
      </c>
      <c r="C44" s="30"/>
      <c r="D44" s="31" t="s">
        <v>21</v>
      </c>
      <c r="E44" s="32">
        <f t="shared" ref="E44:K44" si="27">SUM(E45:E48)</f>
        <v>7800</v>
      </c>
      <c r="F44" s="32">
        <f t="shared" si="27"/>
        <v>4800</v>
      </c>
      <c r="G44" s="32">
        <f t="shared" si="27"/>
        <v>4800</v>
      </c>
      <c r="H44" s="32">
        <f t="shared" si="27"/>
        <v>0</v>
      </c>
      <c r="I44" s="32">
        <f t="shared" si="27"/>
        <v>2000</v>
      </c>
      <c r="J44" s="32">
        <f t="shared" si="27"/>
        <v>3500</v>
      </c>
      <c r="K44" s="32">
        <f t="shared" si="27"/>
        <v>0</v>
      </c>
      <c r="L44" s="32">
        <f t="shared" si="22"/>
        <v>22900</v>
      </c>
      <c r="M44" s="33"/>
    </row>
    <row r="45" spans="1:13">
      <c r="A45" s="29" t="s">
        <v>213</v>
      </c>
      <c r="B45" s="30" t="s">
        <v>94</v>
      </c>
      <c r="C45" s="30" t="s">
        <v>27</v>
      </c>
      <c r="D45" s="31" t="s">
        <v>95</v>
      </c>
      <c r="E45" s="34">
        <v>7800</v>
      </c>
      <c r="F45" s="34">
        <v>4800</v>
      </c>
      <c r="G45" s="34">
        <v>4800</v>
      </c>
      <c r="H45" s="34"/>
      <c r="I45" s="34">
        <v>2000</v>
      </c>
      <c r="J45" s="34">
        <v>3500</v>
      </c>
      <c r="K45" s="34"/>
      <c r="L45" s="32">
        <f t="shared" si="22"/>
        <v>22900</v>
      </c>
      <c r="M45" s="33"/>
    </row>
    <row r="46" spans="1:13" s="37" customFormat="1">
      <c r="A46" s="29" t="s">
        <v>214</v>
      </c>
      <c r="B46" s="36" t="s">
        <v>96</v>
      </c>
      <c r="C46" s="36" t="s">
        <v>27</v>
      </c>
      <c r="D46" s="33" t="s">
        <v>97</v>
      </c>
      <c r="E46" s="42"/>
      <c r="F46" s="42"/>
      <c r="G46" s="42"/>
      <c r="H46" s="42"/>
      <c r="I46" s="42"/>
      <c r="J46" s="42"/>
      <c r="K46" s="42"/>
      <c r="L46" s="32">
        <f t="shared" si="22"/>
        <v>0</v>
      </c>
      <c r="M46" s="33"/>
    </row>
    <row r="47" spans="1:13" s="37" customFormat="1">
      <c r="A47" s="29" t="s">
        <v>215</v>
      </c>
      <c r="B47" s="36" t="s">
        <v>98</v>
      </c>
      <c r="C47" s="36" t="s">
        <v>27</v>
      </c>
      <c r="D47" s="33" t="s">
        <v>97</v>
      </c>
      <c r="E47" s="42"/>
      <c r="F47" s="42"/>
      <c r="G47" s="42"/>
      <c r="H47" s="42"/>
      <c r="I47" s="42"/>
      <c r="J47" s="42"/>
      <c r="K47" s="42"/>
      <c r="L47" s="32">
        <f t="shared" si="22"/>
        <v>0</v>
      </c>
      <c r="M47" s="33"/>
    </row>
    <row r="48" spans="1:13" ht="33.75">
      <c r="A48" s="29" t="s">
        <v>216</v>
      </c>
      <c r="B48" s="30" t="s">
        <v>99</v>
      </c>
      <c r="C48" s="30" t="s">
        <v>27</v>
      </c>
      <c r="D48" s="39" t="s">
        <v>100</v>
      </c>
      <c r="E48" s="40"/>
      <c r="F48" s="40"/>
      <c r="G48" s="40"/>
      <c r="H48" s="40"/>
      <c r="I48" s="40"/>
      <c r="J48" s="40"/>
      <c r="K48" s="40"/>
      <c r="L48" s="32">
        <f t="shared" si="22"/>
        <v>0</v>
      </c>
      <c r="M48" s="39"/>
    </row>
    <row r="49" spans="1:13">
      <c r="A49" s="29" t="s">
        <v>217</v>
      </c>
      <c r="B49" s="30" t="s">
        <v>101</v>
      </c>
      <c r="C49" s="30"/>
      <c r="D49" s="31" t="s">
        <v>21</v>
      </c>
      <c r="E49" s="32">
        <f t="shared" ref="E49:K49" si="28">E50+E68+E70+E72+E74+E76+E78+E80+E82+E90</f>
        <v>4071725.02</v>
      </c>
      <c r="F49" s="32">
        <f t="shared" si="28"/>
        <v>4161961.96</v>
      </c>
      <c r="G49" s="32">
        <f t="shared" si="28"/>
        <v>2625918.5699999998</v>
      </c>
      <c r="H49" s="32">
        <f t="shared" si="28"/>
        <v>1088309</v>
      </c>
      <c r="I49" s="32">
        <f t="shared" si="28"/>
        <v>1450121.21</v>
      </c>
      <c r="J49" s="32">
        <f t="shared" si="28"/>
        <v>2679943.3400000003</v>
      </c>
      <c r="K49" s="32">
        <f t="shared" si="28"/>
        <v>262296.8</v>
      </c>
      <c r="L49" s="32">
        <f t="shared" si="22"/>
        <v>16340275.900000002</v>
      </c>
      <c r="M49" s="33"/>
    </row>
    <row r="50" spans="1:13">
      <c r="A50" s="29" t="s">
        <v>218</v>
      </c>
      <c r="B50" s="30" t="s">
        <v>102</v>
      </c>
      <c r="C50" s="30"/>
      <c r="D50" s="31" t="s">
        <v>103</v>
      </c>
      <c r="E50" s="32">
        <v>2304800</v>
      </c>
      <c r="F50" s="32">
        <v>3033450</v>
      </c>
      <c r="G50" s="32">
        <v>1926000</v>
      </c>
      <c r="H50" s="32">
        <v>858000</v>
      </c>
      <c r="I50" s="32">
        <v>1009580</v>
      </c>
      <c r="J50" s="32">
        <v>1950520</v>
      </c>
      <c r="K50" s="32">
        <v>112000</v>
      </c>
      <c r="L50" s="32">
        <f t="shared" si="22"/>
        <v>11194350</v>
      </c>
      <c r="M50" s="33"/>
    </row>
    <row r="51" spans="1:13">
      <c r="A51" s="29" t="s">
        <v>219</v>
      </c>
      <c r="B51" s="30" t="s">
        <v>104</v>
      </c>
      <c r="C51" s="30" t="s">
        <v>27</v>
      </c>
      <c r="D51" s="43"/>
      <c r="E51" s="34"/>
      <c r="F51" s="34"/>
      <c r="G51" s="34"/>
      <c r="H51" s="34"/>
      <c r="I51" s="34"/>
      <c r="J51" s="34"/>
      <c r="K51" s="34"/>
      <c r="L51" s="32">
        <f t="shared" si="22"/>
        <v>0</v>
      </c>
      <c r="M51" s="33"/>
    </row>
    <row r="52" spans="1:13">
      <c r="A52" s="29" t="s">
        <v>220</v>
      </c>
      <c r="B52" s="30" t="s">
        <v>105</v>
      </c>
      <c r="C52" s="30" t="s">
        <v>27</v>
      </c>
      <c r="D52" s="43"/>
      <c r="E52" s="34"/>
      <c r="F52" s="34"/>
      <c r="G52" s="34"/>
      <c r="H52" s="34"/>
      <c r="I52" s="34"/>
      <c r="J52" s="34"/>
      <c r="K52" s="34"/>
      <c r="L52" s="32">
        <f t="shared" si="22"/>
        <v>0</v>
      </c>
      <c r="M52" s="33"/>
    </row>
    <row r="53" spans="1:13">
      <c r="A53" s="29" t="s">
        <v>221</v>
      </c>
      <c r="B53" s="30" t="s">
        <v>106</v>
      </c>
      <c r="C53" s="30" t="s">
        <v>27</v>
      </c>
      <c r="D53" s="43"/>
      <c r="E53" s="34"/>
      <c r="F53" s="34"/>
      <c r="G53" s="34"/>
      <c r="H53" s="34"/>
      <c r="I53" s="34"/>
      <c r="J53" s="34"/>
      <c r="K53" s="34"/>
      <c r="L53" s="32">
        <f t="shared" si="22"/>
        <v>0</v>
      </c>
      <c r="M53" s="33"/>
    </row>
    <row r="54" spans="1:13">
      <c r="A54" s="29" t="s">
        <v>222</v>
      </c>
      <c r="B54" s="30" t="s">
        <v>107</v>
      </c>
      <c r="C54" s="30" t="s">
        <v>27</v>
      </c>
      <c r="D54" s="43"/>
      <c r="E54" s="34"/>
      <c r="F54" s="34"/>
      <c r="G54" s="34"/>
      <c r="H54" s="34"/>
      <c r="I54" s="34"/>
      <c r="J54" s="34"/>
      <c r="K54" s="34"/>
      <c r="L54" s="32">
        <f t="shared" si="22"/>
        <v>0</v>
      </c>
      <c r="M54" s="33"/>
    </row>
    <row r="55" spans="1:13">
      <c r="A55" s="29" t="s">
        <v>223</v>
      </c>
      <c r="B55" s="30" t="s">
        <v>108</v>
      </c>
      <c r="C55" s="30" t="s">
        <v>27</v>
      </c>
      <c r="D55" s="43"/>
      <c r="E55" s="34"/>
      <c r="F55" s="34"/>
      <c r="G55" s="34"/>
      <c r="H55" s="34"/>
      <c r="I55" s="34"/>
      <c r="J55" s="34"/>
      <c r="K55" s="34"/>
      <c r="L55" s="32">
        <f t="shared" si="22"/>
        <v>0</v>
      </c>
      <c r="M55" s="33"/>
    </row>
    <row r="56" spans="1:13">
      <c r="A56" s="29" t="s">
        <v>224</v>
      </c>
      <c r="B56" s="30" t="s">
        <v>109</v>
      </c>
      <c r="C56" s="30" t="s">
        <v>27</v>
      </c>
      <c r="D56" s="43"/>
      <c r="E56" s="34"/>
      <c r="F56" s="34"/>
      <c r="G56" s="34"/>
      <c r="H56" s="34"/>
      <c r="I56" s="34"/>
      <c r="J56" s="34"/>
      <c r="K56" s="34"/>
      <c r="L56" s="32">
        <f t="shared" si="22"/>
        <v>0</v>
      </c>
      <c r="M56" s="33"/>
    </row>
    <row r="57" spans="1:13">
      <c r="A57" s="29" t="s">
        <v>225</v>
      </c>
      <c r="B57" s="30" t="s">
        <v>110</v>
      </c>
      <c r="C57" s="30" t="s">
        <v>27</v>
      </c>
      <c r="D57" s="43"/>
      <c r="E57" s="34"/>
      <c r="F57" s="34"/>
      <c r="G57" s="34"/>
      <c r="H57" s="34"/>
      <c r="I57" s="34"/>
      <c r="J57" s="34"/>
      <c r="K57" s="34"/>
      <c r="L57" s="32">
        <f t="shared" si="22"/>
        <v>0</v>
      </c>
      <c r="M57" s="33"/>
    </row>
    <row r="58" spans="1:13">
      <c r="A58" s="29" t="s">
        <v>226</v>
      </c>
      <c r="B58" s="30" t="s">
        <v>111</v>
      </c>
      <c r="C58" s="30" t="s">
        <v>27</v>
      </c>
      <c r="D58" s="43"/>
      <c r="E58" s="34"/>
      <c r="F58" s="34"/>
      <c r="G58" s="34"/>
      <c r="H58" s="34"/>
      <c r="I58" s="34"/>
      <c r="J58" s="34"/>
      <c r="K58" s="34"/>
      <c r="L58" s="32">
        <f t="shared" si="22"/>
        <v>0</v>
      </c>
      <c r="M58" s="33"/>
    </row>
    <row r="59" spans="1:13">
      <c r="A59" s="29" t="s">
        <v>227</v>
      </c>
      <c r="B59" s="30" t="s">
        <v>112</v>
      </c>
      <c r="C59" s="30" t="s">
        <v>27</v>
      </c>
      <c r="D59" s="43"/>
      <c r="E59" s="34">
        <v>0</v>
      </c>
      <c r="F59" s="34">
        <v>0</v>
      </c>
      <c r="G59" s="34"/>
      <c r="H59" s="34">
        <v>0</v>
      </c>
      <c r="I59" s="34"/>
      <c r="J59" s="34"/>
      <c r="K59" s="34"/>
      <c r="L59" s="32">
        <f t="shared" si="22"/>
        <v>0</v>
      </c>
      <c r="M59" s="33"/>
    </row>
    <row r="60" spans="1:13">
      <c r="A60" s="29" t="s">
        <v>228</v>
      </c>
      <c r="B60" s="30" t="s">
        <v>339</v>
      </c>
      <c r="C60" s="30" t="s">
        <v>340</v>
      </c>
      <c r="D60" s="43" t="s">
        <v>341</v>
      </c>
      <c r="E60" s="34">
        <v>115240</v>
      </c>
      <c r="F60" s="34">
        <v>151672.5</v>
      </c>
      <c r="G60" s="34">
        <v>66768</v>
      </c>
      <c r="H60" s="34">
        <v>10439</v>
      </c>
      <c r="I60" s="34">
        <v>50479</v>
      </c>
      <c r="J60" s="34">
        <v>96239</v>
      </c>
      <c r="K60" s="34">
        <v>5600</v>
      </c>
      <c r="L60" s="32">
        <f t="shared" si="22"/>
        <v>496437.5</v>
      </c>
      <c r="M60" s="33"/>
    </row>
    <row r="61" spans="1:13">
      <c r="A61" s="29" t="s">
        <v>229</v>
      </c>
      <c r="B61" s="30" t="s">
        <v>113</v>
      </c>
      <c r="C61" s="30" t="s">
        <v>27</v>
      </c>
      <c r="D61" s="43"/>
      <c r="E61" s="34"/>
      <c r="F61" s="34"/>
      <c r="G61" s="34"/>
      <c r="H61" s="34"/>
      <c r="I61" s="34"/>
      <c r="J61" s="34"/>
      <c r="K61" s="34"/>
      <c r="L61" s="32">
        <f t="shared" si="22"/>
        <v>0</v>
      </c>
      <c r="M61" s="33"/>
    </row>
    <row r="62" spans="1:13">
      <c r="A62" s="29" t="s">
        <v>230</v>
      </c>
      <c r="B62" s="30" t="s">
        <v>114</v>
      </c>
      <c r="C62" s="30" t="s">
        <v>27</v>
      </c>
      <c r="D62" s="43"/>
      <c r="E62" s="34"/>
      <c r="F62" s="34"/>
      <c r="G62" s="34"/>
      <c r="H62" s="34"/>
      <c r="I62" s="34"/>
      <c r="J62" s="34"/>
      <c r="K62" s="34"/>
      <c r="L62" s="32">
        <f t="shared" si="22"/>
        <v>0</v>
      </c>
      <c r="M62" s="33"/>
    </row>
    <row r="63" spans="1:13">
      <c r="A63" s="29" t="s">
        <v>231</v>
      </c>
      <c r="B63" s="30" t="s">
        <v>115</v>
      </c>
      <c r="C63" s="30" t="s">
        <v>27</v>
      </c>
      <c r="D63" s="43"/>
      <c r="E63" s="34"/>
      <c r="F63" s="34"/>
      <c r="G63" s="34"/>
      <c r="H63" s="34"/>
      <c r="I63" s="34"/>
      <c r="J63" s="34"/>
      <c r="K63" s="34"/>
      <c r="L63" s="32">
        <f t="shared" si="22"/>
        <v>0</v>
      </c>
      <c r="M63" s="33"/>
    </row>
    <row r="64" spans="1:13">
      <c r="A64" s="29" t="s">
        <v>232</v>
      </c>
      <c r="B64" s="30" t="s">
        <v>116</v>
      </c>
      <c r="C64" s="30" t="s">
        <v>27</v>
      </c>
      <c r="D64" s="43"/>
      <c r="E64" s="34"/>
      <c r="F64" s="34"/>
      <c r="G64" s="34"/>
      <c r="H64" s="34"/>
      <c r="I64" s="34"/>
      <c r="J64" s="34"/>
      <c r="K64" s="34"/>
      <c r="L64" s="32">
        <f t="shared" si="22"/>
        <v>0</v>
      </c>
      <c r="M64" s="33"/>
    </row>
    <row r="65" spans="1:13">
      <c r="A65" s="29" t="s">
        <v>233</v>
      </c>
      <c r="B65" s="30" t="s">
        <v>117</v>
      </c>
      <c r="C65" s="30" t="s">
        <v>27</v>
      </c>
      <c r="D65" s="43"/>
      <c r="E65" s="34"/>
      <c r="F65" s="34"/>
      <c r="G65" s="34"/>
      <c r="H65" s="34"/>
      <c r="I65" s="34"/>
      <c r="J65" s="34"/>
      <c r="K65" s="34"/>
      <c r="L65" s="32">
        <f t="shared" si="22"/>
        <v>0</v>
      </c>
      <c r="M65" s="33"/>
    </row>
    <row r="66" spans="1:13">
      <c r="A66" s="29" t="s">
        <v>234</v>
      </c>
      <c r="B66" s="30" t="s">
        <v>118</v>
      </c>
      <c r="C66" s="30" t="s">
        <v>27</v>
      </c>
      <c r="D66" s="43"/>
      <c r="E66" s="34"/>
      <c r="F66" s="34"/>
      <c r="G66" s="34"/>
      <c r="H66" s="34"/>
      <c r="I66" s="34"/>
      <c r="J66" s="34"/>
      <c r="K66" s="34"/>
      <c r="L66" s="32">
        <f t="shared" si="22"/>
        <v>0</v>
      </c>
      <c r="M66" s="33"/>
    </row>
    <row r="67" spans="1:13">
      <c r="A67" s="29" t="s">
        <v>235</v>
      </c>
      <c r="B67" s="30" t="s">
        <v>119</v>
      </c>
      <c r="C67" s="30" t="s">
        <v>27</v>
      </c>
      <c r="D67" s="43"/>
      <c r="E67" s="34"/>
      <c r="F67" s="34"/>
      <c r="G67" s="34"/>
      <c r="H67" s="34"/>
      <c r="I67" s="34"/>
      <c r="J67" s="34"/>
      <c r="K67" s="34"/>
      <c r="L67" s="32">
        <f t="shared" si="22"/>
        <v>0</v>
      </c>
      <c r="M67" s="33"/>
    </row>
    <row r="68" spans="1:13">
      <c r="A68" s="29" t="s">
        <v>236</v>
      </c>
      <c r="B68" s="30" t="s">
        <v>120</v>
      </c>
      <c r="C68" s="30"/>
      <c r="D68" s="31"/>
      <c r="E68" s="32">
        <f t="shared" ref="E68:K68" si="29">E69</f>
        <v>32000</v>
      </c>
      <c r="F68" s="32">
        <f t="shared" si="29"/>
        <v>27200</v>
      </c>
      <c r="G68" s="32">
        <f t="shared" si="29"/>
        <v>12800</v>
      </c>
      <c r="H68" s="32">
        <f t="shared" si="29"/>
        <v>6400</v>
      </c>
      <c r="I68" s="32">
        <f t="shared" si="29"/>
        <v>13200</v>
      </c>
      <c r="J68" s="32">
        <f t="shared" si="29"/>
        <v>20000</v>
      </c>
      <c r="K68" s="32">
        <f t="shared" si="29"/>
        <v>2000</v>
      </c>
      <c r="L68" s="32">
        <f t="shared" si="22"/>
        <v>113600</v>
      </c>
      <c r="M68" s="33"/>
    </row>
    <row r="69" spans="1:13" s="37" customFormat="1" ht="22.5">
      <c r="A69" s="29" t="s">
        <v>237</v>
      </c>
      <c r="B69" s="36" t="s">
        <v>121</v>
      </c>
      <c r="C69" s="36" t="s">
        <v>27</v>
      </c>
      <c r="D69" s="44" t="s">
        <v>122</v>
      </c>
      <c r="E69" s="32">
        <f t="shared" ref="E69:K69" si="30">E93*400</f>
        <v>32000</v>
      </c>
      <c r="F69" s="32">
        <f t="shared" si="30"/>
        <v>27200</v>
      </c>
      <c r="G69" s="32">
        <f t="shared" si="30"/>
        <v>12800</v>
      </c>
      <c r="H69" s="32">
        <f t="shared" si="30"/>
        <v>6400</v>
      </c>
      <c r="I69" s="32">
        <f t="shared" si="30"/>
        <v>13200</v>
      </c>
      <c r="J69" s="32">
        <f t="shared" si="30"/>
        <v>20000</v>
      </c>
      <c r="K69" s="32">
        <f t="shared" si="30"/>
        <v>2000</v>
      </c>
      <c r="L69" s="32">
        <f t="shared" si="22"/>
        <v>113600</v>
      </c>
      <c r="M69" s="33"/>
    </row>
    <row r="70" spans="1:13">
      <c r="A70" s="29" t="s">
        <v>238</v>
      </c>
      <c r="B70" s="30" t="s">
        <v>123</v>
      </c>
      <c r="C70" s="30"/>
      <c r="D70" s="31" t="s">
        <v>21</v>
      </c>
      <c r="E70" s="32">
        <f t="shared" ref="E70:K70" si="31">E71</f>
        <v>520152.45</v>
      </c>
      <c r="F70" s="32">
        <f t="shared" si="31"/>
        <v>100471.5</v>
      </c>
      <c r="G70" s="32">
        <f t="shared" si="31"/>
        <v>307530</v>
      </c>
      <c r="H70" s="32">
        <f t="shared" si="31"/>
        <v>22725</v>
      </c>
      <c r="I70" s="32">
        <f t="shared" si="31"/>
        <v>86839.5</v>
      </c>
      <c r="J70" s="32">
        <f t="shared" si="31"/>
        <v>224590.2</v>
      </c>
      <c r="K70" s="32">
        <f t="shared" si="31"/>
        <v>45000</v>
      </c>
      <c r="L70" s="32">
        <f t="shared" si="22"/>
        <v>1307308.6499999999</v>
      </c>
      <c r="M70" s="33"/>
    </row>
    <row r="71" spans="1:13" s="37" customFormat="1">
      <c r="A71" s="29" t="s">
        <v>239</v>
      </c>
      <c r="B71" s="36" t="s">
        <v>124</v>
      </c>
      <c r="C71" s="36" t="s">
        <v>27</v>
      </c>
      <c r="D71" s="44" t="s">
        <v>125</v>
      </c>
      <c r="E71" s="32">
        <f t="shared" ref="E71:K71" si="32">E105*15</f>
        <v>520152.45</v>
      </c>
      <c r="F71" s="32">
        <f t="shared" si="32"/>
        <v>100471.5</v>
      </c>
      <c r="G71" s="32">
        <f t="shared" si="32"/>
        <v>307530</v>
      </c>
      <c r="H71" s="32">
        <f t="shared" si="32"/>
        <v>22725</v>
      </c>
      <c r="I71" s="32">
        <f t="shared" si="32"/>
        <v>86839.5</v>
      </c>
      <c r="J71" s="32">
        <f t="shared" si="32"/>
        <v>224590.2</v>
      </c>
      <c r="K71" s="32">
        <f t="shared" si="32"/>
        <v>45000</v>
      </c>
      <c r="L71" s="32">
        <f t="shared" si="22"/>
        <v>1307308.6499999999</v>
      </c>
      <c r="M71" s="33"/>
    </row>
    <row r="72" spans="1:13">
      <c r="A72" s="29" t="s">
        <v>240</v>
      </c>
      <c r="B72" s="30" t="s">
        <v>126</v>
      </c>
      <c r="C72" s="30"/>
      <c r="D72" s="31" t="s">
        <v>21</v>
      </c>
      <c r="E72" s="32">
        <f t="shared" ref="E72:K72" si="33">E73</f>
        <v>178864</v>
      </c>
      <c r="F72" s="32">
        <f t="shared" si="33"/>
        <v>40528</v>
      </c>
      <c r="G72" s="32">
        <f t="shared" si="33"/>
        <v>77120</v>
      </c>
      <c r="H72" s="32">
        <f t="shared" si="33"/>
        <v>1600</v>
      </c>
      <c r="I72" s="32">
        <f t="shared" si="33"/>
        <v>28000</v>
      </c>
      <c r="J72" s="32">
        <f t="shared" si="33"/>
        <v>66440</v>
      </c>
      <c r="K72" s="32">
        <f t="shared" si="33"/>
        <v>24000</v>
      </c>
      <c r="L72" s="32">
        <f t="shared" si="22"/>
        <v>416552</v>
      </c>
      <c r="M72" s="33"/>
    </row>
    <row r="73" spans="1:13" s="37" customFormat="1">
      <c r="A73" s="29" t="s">
        <v>241</v>
      </c>
      <c r="B73" s="36" t="s">
        <v>127</v>
      </c>
      <c r="C73" s="36" t="s">
        <v>27</v>
      </c>
      <c r="D73" s="44" t="s">
        <v>128</v>
      </c>
      <c r="E73" s="32">
        <f t="shared" ref="E73:K73" si="34">E106*8</f>
        <v>178864</v>
      </c>
      <c r="F73" s="32">
        <f t="shared" si="34"/>
        <v>40528</v>
      </c>
      <c r="G73" s="32">
        <f t="shared" si="34"/>
        <v>77120</v>
      </c>
      <c r="H73" s="32">
        <f t="shared" si="34"/>
        <v>1600</v>
      </c>
      <c r="I73" s="32">
        <f t="shared" si="34"/>
        <v>28000</v>
      </c>
      <c r="J73" s="32">
        <f t="shared" si="34"/>
        <v>66440</v>
      </c>
      <c r="K73" s="32">
        <f t="shared" si="34"/>
        <v>24000</v>
      </c>
      <c r="L73" s="32">
        <f t="shared" si="22"/>
        <v>416552</v>
      </c>
      <c r="M73" s="33"/>
    </row>
    <row r="74" spans="1:13">
      <c r="A74" s="29" t="s">
        <v>242</v>
      </c>
      <c r="B74" s="30" t="s">
        <v>129</v>
      </c>
      <c r="C74" s="30"/>
      <c r="D74" s="31" t="s">
        <v>21</v>
      </c>
      <c r="E74" s="32">
        <f t="shared" ref="E74:K74" si="35">E75</f>
        <v>0</v>
      </c>
      <c r="F74" s="32">
        <f t="shared" si="35"/>
        <v>0</v>
      </c>
      <c r="G74" s="32">
        <f t="shared" si="35"/>
        <v>0</v>
      </c>
      <c r="H74" s="32">
        <f t="shared" si="35"/>
        <v>0</v>
      </c>
      <c r="I74" s="32">
        <f t="shared" si="35"/>
        <v>0</v>
      </c>
      <c r="J74" s="32">
        <f t="shared" si="35"/>
        <v>0</v>
      </c>
      <c r="K74" s="32">
        <f t="shared" si="35"/>
        <v>0</v>
      </c>
      <c r="L74" s="32">
        <f t="shared" si="22"/>
        <v>0</v>
      </c>
      <c r="M74" s="33"/>
    </row>
    <row r="75" spans="1:13" s="37" customFormat="1">
      <c r="A75" s="29" t="s">
        <v>243</v>
      </c>
      <c r="B75" s="36" t="s">
        <v>130</v>
      </c>
      <c r="C75" s="36" t="s">
        <v>27</v>
      </c>
      <c r="D75" s="44" t="s">
        <v>97</v>
      </c>
      <c r="E75" s="42"/>
      <c r="F75" s="42"/>
      <c r="G75" s="42"/>
      <c r="H75" s="42"/>
      <c r="I75" s="42"/>
      <c r="J75" s="42"/>
      <c r="K75" s="42"/>
      <c r="L75" s="32">
        <f t="shared" si="22"/>
        <v>0</v>
      </c>
      <c r="M75" s="33"/>
    </row>
    <row r="76" spans="1:13">
      <c r="A76" s="29" t="s">
        <v>244</v>
      </c>
      <c r="B76" s="30" t="s">
        <v>131</v>
      </c>
      <c r="C76" s="30"/>
      <c r="D76" s="31" t="s">
        <v>21</v>
      </c>
      <c r="E76" s="32">
        <f t="shared" ref="E76:K76" si="36">E77</f>
        <v>345600</v>
      </c>
      <c r="F76" s="32">
        <f t="shared" si="36"/>
        <v>293760</v>
      </c>
      <c r="G76" s="32">
        <f t="shared" si="36"/>
        <v>138240</v>
      </c>
      <c r="H76" s="32">
        <f t="shared" si="36"/>
        <v>69120</v>
      </c>
      <c r="I76" s="32">
        <f t="shared" si="36"/>
        <v>142560</v>
      </c>
      <c r="J76" s="32">
        <f t="shared" si="36"/>
        <v>216000</v>
      </c>
      <c r="K76" s="32">
        <f t="shared" si="36"/>
        <v>21600</v>
      </c>
      <c r="L76" s="32">
        <f t="shared" si="22"/>
        <v>1226880</v>
      </c>
      <c r="M76" s="33"/>
    </row>
    <row r="77" spans="1:13" s="37" customFormat="1" ht="22.5">
      <c r="A77" s="29" t="s">
        <v>245</v>
      </c>
      <c r="B77" s="36" t="s">
        <v>132</v>
      </c>
      <c r="C77" s="36" t="s">
        <v>27</v>
      </c>
      <c r="D77" s="44" t="s">
        <v>133</v>
      </c>
      <c r="E77" s="32">
        <f t="shared" ref="E77:K77" si="37">E93*4320</f>
        <v>345600</v>
      </c>
      <c r="F77" s="32">
        <f t="shared" si="37"/>
        <v>293760</v>
      </c>
      <c r="G77" s="32">
        <f t="shared" si="37"/>
        <v>138240</v>
      </c>
      <c r="H77" s="32">
        <f t="shared" si="37"/>
        <v>69120</v>
      </c>
      <c r="I77" s="32">
        <f t="shared" si="37"/>
        <v>142560</v>
      </c>
      <c r="J77" s="32">
        <f t="shared" si="37"/>
        <v>216000</v>
      </c>
      <c r="K77" s="32">
        <f t="shared" si="37"/>
        <v>21600</v>
      </c>
      <c r="L77" s="32">
        <f t="shared" si="22"/>
        <v>1226880</v>
      </c>
      <c r="M77" s="33"/>
    </row>
    <row r="78" spans="1:13">
      <c r="A78" s="29" t="s">
        <v>246</v>
      </c>
      <c r="B78" s="30" t="s">
        <v>134</v>
      </c>
      <c r="C78" s="30"/>
      <c r="D78" s="31" t="s">
        <v>21</v>
      </c>
      <c r="E78" s="32">
        <f t="shared" ref="E78:K78" si="38">E79</f>
        <v>398708.57</v>
      </c>
      <c r="F78" s="32">
        <f t="shared" si="38"/>
        <v>289992.46000000002</v>
      </c>
      <c r="G78" s="32">
        <f t="shared" si="38"/>
        <v>132228.57</v>
      </c>
      <c r="H78" s="32">
        <f t="shared" si="38"/>
        <v>60704</v>
      </c>
      <c r="I78" s="32">
        <f t="shared" si="38"/>
        <v>123781.71</v>
      </c>
      <c r="J78" s="32">
        <f t="shared" si="38"/>
        <v>170393.14</v>
      </c>
      <c r="K78" s="32">
        <f t="shared" si="38"/>
        <v>25696.799999999999</v>
      </c>
      <c r="L78" s="32">
        <f t="shared" si="22"/>
        <v>1201505.2500000002</v>
      </c>
      <c r="M78" s="33"/>
    </row>
    <row r="79" spans="1:13" s="37" customFormat="1">
      <c r="A79" s="29" t="s">
        <v>247</v>
      </c>
      <c r="B79" s="36" t="s">
        <v>135</v>
      </c>
      <c r="C79" s="36" t="s">
        <v>27</v>
      </c>
      <c r="D79" s="33" t="s">
        <v>43</v>
      </c>
      <c r="E79" s="32">
        <f t="shared" ref="E79:K79" si="39">ROUND(E28/0.07*0.02,2)</f>
        <v>398708.57</v>
      </c>
      <c r="F79" s="32">
        <f t="shared" si="39"/>
        <v>289992.46000000002</v>
      </c>
      <c r="G79" s="32">
        <f t="shared" si="39"/>
        <v>132228.57</v>
      </c>
      <c r="H79" s="32">
        <f t="shared" si="39"/>
        <v>60704</v>
      </c>
      <c r="I79" s="32">
        <f t="shared" si="39"/>
        <v>123781.71</v>
      </c>
      <c r="J79" s="32">
        <f t="shared" si="39"/>
        <v>170393.14</v>
      </c>
      <c r="K79" s="32">
        <f t="shared" si="39"/>
        <v>25696.799999999999</v>
      </c>
      <c r="L79" s="32">
        <f t="shared" si="22"/>
        <v>1201505.2500000002</v>
      </c>
      <c r="M79" s="33"/>
    </row>
    <row r="80" spans="1:13">
      <c r="A80" s="29" t="s">
        <v>248</v>
      </c>
      <c r="B80" s="30" t="s">
        <v>136</v>
      </c>
      <c r="C80" s="30"/>
      <c r="D80" s="31" t="s">
        <v>21</v>
      </c>
      <c r="E80" s="32">
        <f t="shared" ref="E80:K80" si="40">E81</f>
        <v>32000</v>
      </c>
      <c r="F80" s="32">
        <f t="shared" si="40"/>
        <v>32000</v>
      </c>
      <c r="G80" s="32">
        <f t="shared" si="40"/>
        <v>0</v>
      </c>
      <c r="H80" s="32">
        <f t="shared" si="40"/>
        <v>0</v>
      </c>
      <c r="I80" s="32">
        <f t="shared" si="40"/>
        <v>0</v>
      </c>
      <c r="J80" s="32">
        <f t="shared" si="40"/>
        <v>0</v>
      </c>
      <c r="K80" s="32">
        <f t="shared" si="40"/>
        <v>0</v>
      </c>
      <c r="L80" s="32">
        <f t="shared" si="22"/>
        <v>64000</v>
      </c>
      <c r="M80" s="33"/>
    </row>
    <row r="81" spans="1:13" ht="33.75">
      <c r="A81" s="29" t="s">
        <v>249</v>
      </c>
      <c r="B81" s="30" t="s">
        <v>137</v>
      </c>
      <c r="C81" s="30" t="s">
        <v>27</v>
      </c>
      <c r="D81" s="43" t="s">
        <v>138</v>
      </c>
      <c r="E81" s="34">
        <v>32000</v>
      </c>
      <c r="F81" s="34">
        <v>32000</v>
      </c>
      <c r="G81" s="34"/>
      <c r="H81" s="34"/>
      <c r="I81" s="34"/>
      <c r="J81" s="34"/>
      <c r="K81" s="34"/>
      <c r="L81" s="32">
        <f t="shared" si="22"/>
        <v>64000</v>
      </c>
      <c r="M81" s="33"/>
    </row>
    <row r="82" spans="1:13">
      <c r="A82" s="29" t="s">
        <v>250</v>
      </c>
      <c r="B82" s="30" t="s">
        <v>139</v>
      </c>
      <c r="C82" s="30"/>
      <c r="D82" s="31" t="s">
        <v>21</v>
      </c>
      <c r="E82" s="32">
        <f t="shared" ref="E82:K82" si="41">E83+E86+E89</f>
        <v>259600</v>
      </c>
      <c r="F82" s="32">
        <f t="shared" si="41"/>
        <v>344560</v>
      </c>
      <c r="G82" s="32">
        <f t="shared" si="41"/>
        <v>0</v>
      </c>
      <c r="H82" s="32">
        <f t="shared" si="41"/>
        <v>37760</v>
      </c>
      <c r="I82" s="32">
        <f t="shared" si="41"/>
        <v>14160</v>
      </c>
      <c r="J82" s="32">
        <f t="shared" si="41"/>
        <v>0</v>
      </c>
      <c r="K82" s="32">
        <f t="shared" si="41"/>
        <v>0</v>
      </c>
      <c r="L82" s="32">
        <f t="shared" si="22"/>
        <v>656080</v>
      </c>
      <c r="M82" s="33"/>
    </row>
    <row r="83" spans="1:13">
      <c r="A83" s="29" t="s">
        <v>251</v>
      </c>
      <c r="B83" s="30" t="s">
        <v>140</v>
      </c>
      <c r="C83" s="30"/>
      <c r="D83" s="31" t="s">
        <v>21</v>
      </c>
      <c r="E83" s="32">
        <f t="shared" ref="E83:K83" si="42">E84+E85</f>
        <v>0</v>
      </c>
      <c r="F83" s="32">
        <f t="shared" si="42"/>
        <v>0</v>
      </c>
      <c r="G83" s="32">
        <f t="shared" si="42"/>
        <v>0</v>
      </c>
      <c r="H83" s="32">
        <f t="shared" si="42"/>
        <v>0</v>
      </c>
      <c r="I83" s="32">
        <f t="shared" si="42"/>
        <v>0</v>
      </c>
      <c r="J83" s="32">
        <f t="shared" si="42"/>
        <v>0</v>
      </c>
      <c r="K83" s="32">
        <f t="shared" si="42"/>
        <v>0</v>
      </c>
      <c r="L83" s="32">
        <f t="shared" si="22"/>
        <v>0</v>
      </c>
      <c r="M83" s="33"/>
    </row>
    <row r="84" spans="1:13">
      <c r="A84" s="29" t="s">
        <v>252</v>
      </c>
      <c r="B84" s="30" t="s">
        <v>141</v>
      </c>
      <c r="C84" s="30" t="s">
        <v>27</v>
      </c>
      <c r="D84" s="43" t="s">
        <v>97</v>
      </c>
      <c r="E84" s="40"/>
      <c r="F84" s="40"/>
      <c r="G84" s="40"/>
      <c r="H84" s="40"/>
      <c r="I84" s="40"/>
      <c r="J84" s="40"/>
      <c r="K84" s="40"/>
      <c r="L84" s="32">
        <f t="shared" si="22"/>
        <v>0</v>
      </c>
      <c r="M84" s="39"/>
    </row>
    <row r="85" spans="1:13">
      <c r="A85" s="29" t="s">
        <v>253</v>
      </c>
      <c r="B85" s="30" t="s">
        <v>142</v>
      </c>
      <c r="C85" s="30" t="s">
        <v>27</v>
      </c>
      <c r="D85" s="31" t="s">
        <v>143</v>
      </c>
      <c r="E85" s="40"/>
      <c r="F85" s="40"/>
      <c r="G85" s="40"/>
      <c r="H85" s="40"/>
      <c r="I85" s="40"/>
      <c r="J85" s="40"/>
      <c r="K85" s="40"/>
      <c r="L85" s="32">
        <f t="shared" si="22"/>
        <v>0</v>
      </c>
      <c r="M85" s="39"/>
    </row>
    <row r="86" spans="1:13">
      <c r="A86" s="29" t="s">
        <v>254</v>
      </c>
      <c r="B86" s="30" t="s">
        <v>144</v>
      </c>
      <c r="C86" s="30"/>
      <c r="D86" s="31" t="s">
        <v>21</v>
      </c>
      <c r="E86" s="32">
        <f t="shared" ref="E86:K86" si="43">E87+E88</f>
        <v>259600</v>
      </c>
      <c r="F86" s="32">
        <f t="shared" si="43"/>
        <v>344560</v>
      </c>
      <c r="G86" s="32">
        <f t="shared" si="43"/>
        <v>0</v>
      </c>
      <c r="H86" s="32">
        <f t="shared" si="43"/>
        <v>37760</v>
      </c>
      <c r="I86" s="32">
        <f t="shared" si="43"/>
        <v>14160</v>
      </c>
      <c r="J86" s="32">
        <f t="shared" si="43"/>
        <v>0</v>
      </c>
      <c r="K86" s="32">
        <f t="shared" si="43"/>
        <v>0</v>
      </c>
      <c r="L86" s="32">
        <f t="shared" si="22"/>
        <v>656080</v>
      </c>
      <c r="M86" s="33"/>
    </row>
    <row r="87" spans="1:13" s="37" customFormat="1" ht="22.5">
      <c r="A87" s="29" t="s">
        <v>255</v>
      </c>
      <c r="B87" s="36" t="s">
        <v>145</v>
      </c>
      <c r="C87" s="36" t="s">
        <v>27</v>
      </c>
      <c r="D87" s="44" t="s">
        <v>146</v>
      </c>
      <c r="E87" s="32">
        <f t="shared" ref="E87:K87" si="44">E104*400</f>
        <v>22000</v>
      </c>
      <c r="F87" s="32">
        <f t="shared" si="44"/>
        <v>29200</v>
      </c>
      <c r="G87" s="32">
        <f t="shared" si="44"/>
        <v>0</v>
      </c>
      <c r="H87" s="32">
        <f t="shared" si="44"/>
        <v>3200</v>
      </c>
      <c r="I87" s="32">
        <f t="shared" si="44"/>
        <v>1200</v>
      </c>
      <c r="J87" s="32">
        <f t="shared" si="44"/>
        <v>0</v>
      </c>
      <c r="K87" s="32">
        <f t="shared" si="44"/>
        <v>0</v>
      </c>
      <c r="L87" s="32">
        <f t="shared" si="22"/>
        <v>55600</v>
      </c>
      <c r="M87" s="33"/>
    </row>
    <row r="88" spans="1:13" s="37" customFormat="1" ht="22.5">
      <c r="A88" s="29" t="s">
        <v>256</v>
      </c>
      <c r="B88" s="36" t="s">
        <v>147</v>
      </c>
      <c r="C88" s="36" t="s">
        <v>27</v>
      </c>
      <c r="D88" s="44" t="s">
        <v>148</v>
      </c>
      <c r="E88" s="32">
        <f t="shared" ref="E88:K88" si="45">E104*4320</f>
        <v>237600</v>
      </c>
      <c r="F88" s="32">
        <f t="shared" si="45"/>
        <v>315360</v>
      </c>
      <c r="G88" s="32">
        <f t="shared" si="45"/>
        <v>0</v>
      </c>
      <c r="H88" s="32">
        <f t="shared" si="45"/>
        <v>34560</v>
      </c>
      <c r="I88" s="32">
        <f t="shared" si="45"/>
        <v>12960</v>
      </c>
      <c r="J88" s="32">
        <f t="shared" si="45"/>
        <v>0</v>
      </c>
      <c r="K88" s="32">
        <f t="shared" si="45"/>
        <v>0</v>
      </c>
      <c r="L88" s="32">
        <f t="shared" si="22"/>
        <v>600480</v>
      </c>
      <c r="M88" s="33"/>
    </row>
    <row r="89" spans="1:13">
      <c r="A89" s="29" t="s">
        <v>257</v>
      </c>
      <c r="B89" s="30" t="s">
        <v>149</v>
      </c>
      <c r="C89" s="30" t="s">
        <v>27</v>
      </c>
      <c r="D89" s="43" t="s">
        <v>97</v>
      </c>
      <c r="E89" s="45"/>
      <c r="F89" s="45"/>
      <c r="G89" s="45"/>
      <c r="H89" s="45"/>
      <c r="I89" s="45"/>
      <c r="J89" s="45"/>
      <c r="K89" s="45"/>
      <c r="L89" s="32">
        <f t="shared" si="22"/>
        <v>0</v>
      </c>
      <c r="M89" s="39"/>
    </row>
    <row r="90" spans="1:13">
      <c r="A90" s="29" t="s">
        <v>258</v>
      </c>
      <c r="B90" s="30" t="s">
        <v>150</v>
      </c>
      <c r="C90" s="30"/>
      <c r="D90" s="31" t="s">
        <v>21</v>
      </c>
      <c r="E90" s="32">
        <f t="shared" ref="E90:K90" si="46">E91</f>
        <v>0</v>
      </c>
      <c r="F90" s="32">
        <f t="shared" si="46"/>
        <v>0</v>
      </c>
      <c r="G90" s="32">
        <f t="shared" si="46"/>
        <v>32000</v>
      </c>
      <c r="H90" s="32">
        <f t="shared" si="46"/>
        <v>32000</v>
      </c>
      <c r="I90" s="32">
        <f t="shared" si="46"/>
        <v>32000</v>
      </c>
      <c r="J90" s="32">
        <f t="shared" si="46"/>
        <v>32000</v>
      </c>
      <c r="K90" s="32">
        <f t="shared" si="46"/>
        <v>32000</v>
      </c>
      <c r="L90" s="32">
        <f t="shared" ref="L90:L106" si="47">SUM(E90:K90)</f>
        <v>160000</v>
      </c>
      <c r="M90" s="33"/>
    </row>
    <row r="91" spans="1:13" ht="68.25" thickBot="1">
      <c r="A91" s="29" t="s">
        <v>259</v>
      </c>
      <c r="B91" s="46" t="s">
        <v>151</v>
      </c>
      <c r="C91" s="30" t="s">
        <v>27</v>
      </c>
      <c r="D91" s="47" t="s">
        <v>260</v>
      </c>
      <c r="E91" s="48"/>
      <c r="F91" s="48"/>
      <c r="G91" s="48">
        <v>32000</v>
      </c>
      <c r="H91" s="48">
        <v>32000</v>
      </c>
      <c r="I91" s="48">
        <v>32000</v>
      </c>
      <c r="J91" s="48">
        <v>32000</v>
      </c>
      <c r="K91" s="48">
        <v>32000</v>
      </c>
      <c r="L91" s="32">
        <f t="shared" si="47"/>
        <v>160000</v>
      </c>
      <c r="M91" s="49"/>
    </row>
    <row r="92" spans="1:13" ht="23.25" customHeight="1" thickTop="1">
      <c r="A92" s="29" t="s">
        <v>261</v>
      </c>
      <c r="B92" s="50" t="s">
        <v>152</v>
      </c>
      <c r="C92" s="50"/>
      <c r="D92" s="51"/>
      <c r="E92" s="52"/>
      <c r="F92" s="52"/>
      <c r="G92" s="52"/>
      <c r="H92" s="52"/>
      <c r="I92" s="52"/>
      <c r="J92" s="52"/>
      <c r="K92" s="52"/>
      <c r="L92" s="32">
        <f t="shared" si="47"/>
        <v>0</v>
      </c>
      <c r="M92" s="53"/>
    </row>
    <row r="93" spans="1:13" ht="22.5">
      <c r="A93" s="29" t="s">
        <v>262</v>
      </c>
      <c r="B93" s="30" t="s">
        <v>153</v>
      </c>
      <c r="C93" s="30"/>
      <c r="D93" s="31" t="s">
        <v>263</v>
      </c>
      <c r="E93" s="32">
        <f t="shared" ref="E93:K93" si="48">E94+E95+E96+E97</f>
        <v>80</v>
      </c>
      <c r="F93" s="32">
        <f t="shared" si="48"/>
        <v>68</v>
      </c>
      <c r="G93" s="32">
        <f t="shared" si="48"/>
        <v>32</v>
      </c>
      <c r="H93" s="32">
        <f t="shared" si="48"/>
        <v>16</v>
      </c>
      <c r="I93" s="32">
        <f t="shared" si="48"/>
        <v>33</v>
      </c>
      <c r="J93" s="32">
        <f t="shared" si="48"/>
        <v>50</v>
      </c>
      <c r="K93" s="32">
        <f t="shared" si="48"/>
        <v>5</v>
      </c>
      <c r="L93" s="32">
        <f t="shared" si="47"/>
        <v>284</v>
      </c>
      <c r="M93" s="33"/>
    </row>
    <row r="94" spans="1:13">
      <c r="A94" s="29" t="s">
        <v>264</v>
      </c>
      <c r="B94" s="54" t="s">
        <v>154</v>
      </c>
      <c r="C94" s="54"/>
      <c r="D94" s="39"/>
      <c r="E94" s="40">
        <v>80</v>
      </c>
      <c r="F94" s="40"/>
      <c r="G94" s="40"/>
      <c r="H94" s="40"/>
      <c r="I94" s="40"/>
      <c r="J94" s="40"/>
      <c r="K94" s="40"/>
      <c r="L94" s="32">
        <f t="shared" si="47"/>
        <v>80</v>
      </c>
      <c r="M94" s="33"/>
    </row>
    <row r="95" spans="1:13">
      <c r="A95" s="29" t="s">
        <v>265</v>
      </c>
      <c r="B95" s="54" t="s">
        <v>155</v>
      </c>
      <c r="C95" s="54"/>
      <c r="D95" s="31"/>
      <c r="E95" s="34"/>
      <c r="F95" s="34">
        <v>68</v>
      </c>
      <c r="G95" s="34">
        <v>32</v>
      </c>
      <c r="H95" s="34"/>
      <c r="I95" s="34"/>
      <c r="J95" s="34"/>
      <c r="K95" s="34"/>
      <c r="L95" s="32">
        <f t="shared" si="47"/>
        <v>100</v>
      </c>
      <c r="M95" s="33"/>
    </row>
    <row r="96" spans="1:13">
      <c r="A96" s="29" t="s">
        <v>266</v>
      </c>
      <c r="B96" s="54" t="s">
        <v>156</v>
      </c>
      <c r="C96" s="54"/>
      <c r="D96" s="39"/>
      <c r="E96" s="40"/>
      <c r="F96" s="40"/>
      <c r="G96" s="40"/>
      <c r="H96" s="40">
        <v>16</v>
      </c>
      <c r="I96" s="40">
        <v>33</v>
      </c>
      <c r="J96" s="40">
        <v>50</v>
      </c>
      <c r="K96" s="40"/>
      <c r="L96" s="32">
        <f t="shared" si="47"/>
        <v>99</v>
      </c>
      <c r="M96" s="33"/>
    </row>
    <row r="97" spans="1:13">
      <c r="A97" s="29" t="s">
        <v>267</v>
      </c>
      <c r="B97" s="54" t="s">
        <v>157</v>
      </c>
      <c r="C97" s="54"/>
      <c r="D97" s="39"/>
      <c r="E97" s="40"/>
      <c r="F97" s="40"/>
      <c r="G97" s="40"/>
      <c r="H97" s="40"/>
      <c r="I97" s="40"/>
      <c r="J97" s="40"/>
      <c r="K97" s="40">
        <v>5</v>
      </c>
      <c r="L97" s="32">
        <f t="shared" si="47"/>
        <v>5</v>
      </c>
      <c r="M97" s="33"/>
    </row>
    <row r="98" spans="1:13" ht="22.5">
      <c r="A98" s="29" t="s">
        <v>268</v>
      </c>
      <c r="B98" s="30" t="s">
        <v>158</v>
      </c>
      <c r="C98" s="30"/>
      <c r="D98" s="31" t="s">
        <v>269</v>
      </c>
      <c r="E98" s="32">
        <f t="shared" ref="E98:K98" si="49">E99+E100+E101+E102</f>
        <v>688</v>
      </c>
      <c r="F98" s="32">
        <f t="shared" si="49"/>
        <v>945</v>
      </c>
      <c r="G98" s="32">
        <f t="shared" si="49"/>
        <v>416</v>
      </c>
      <c r="H98" s="32">
        <f t="shared" si="49"/>
        <v>73</v>
      </c>
      <c r="I98" s="32">
        <f t="shared" si="49"/>
        <v>353</v>
      </c>
      <c r="J98" s="32">
        <f t="shared" si="49"/>
        <v>673</v>
      </c>
      <c r="K98" s="32">
        <f t="shared" si="49"/>
        <v>0</v>
      </c>
      <c r="L98" s="32">
        <f t="shared" si="47"/>
        <v>3148</v>
      </c>
      <c r="M98" s="33"/>
    </row>
    <row r="99" spans="1:13">
      <c r="A99" s="29" t="s">
        <v>270</v>
      </c>
      <c r="B99" s="54" t="s">
        <v>154</v>
      </c>
      <c r="C99" s="54"/>
      <c r="D99" s="39"/>
      <c r="E99" s="40">
        <v>688</v>
      </c>
      <c r="F99" s="40"/>
      <c r="G99" s="40"/>
      <c r="H99" s="40"/>
      <c r="I99" s="40"/>
      <c r="J99" s="40"/>
      <c r="K99" s="40"/>
      <c r="L99" s="32">
        <f t="shared" si="47"/>
        <v>688</v>
      </c>
      <c r="M99" s="33"/>
    </row>
    <row r="100" spans="1:13">
      <c r="A100" s="29" t="s">
        <v>271</v>
      </c>
      <c r="B100" s="54" t="s">
        <v>155</v>
      </c>
      <c r="C100" s="54"/>
      <c r="D100" s="31"/>
      <c r="E100" s="34"/>
      <c r="F100" s="34">
        <v>945</v>
      </c>
      <c r="G100" s="34">
        <v>416</v>
      </c>
      <c r="H100" s="34"/>
      <c r="I100" s="34"/>
      <c r="J100" s="34"/>
      <c r="K100" s="34"/>
      <c r="L100" s="32">
        <f t="shared" si="47"/>
        <v>1361</v>
      </c>
      <c r="M100" s="33"/>
    </row>
    <row r="101" spans="1:13">
      <c r="A101" s="29" t="s">
        <v>272</v>
      </c>
      <c r="B101" s="54" t="s">
        <v>156</v>
      </c>
      <c r="C101" s="54"/>
      <c r="D101" s="39"/>
      <c r="E101" s="40"/>
      <c r="F101" s="40"/>
      <c r="G101" s="40"/>
      <c r="H101" s="40">
        <v>73</v>
      </c>
      <c r="I101" s="40">
        <v>353</v>
      </c>
      <c r="J101" s="40">
        <v>673</v>
      </c>
      <c r="K101" s="40"/>
      <c r="L101" s="32">
        <f t="shared" si="47"/>
        <v>1099</v>
      </c>
      <c r="M101" s="33"/>
    </row>
    <row r="102" spans="1:13">
      <c r="A102" s="29" t="s">
        <v>273</v>
      </c>
      <c r="B102" s="54" t="s">
        <v>157</v>
      </c>
      <c r="C102" s="54"/>
      <c r="D102" s="39"/>
      <c r="E102" s="40"/>
      <c r="F102" s="40"/>
      <c r="G102" s="40"/>
      <c r="H102" s="40"/>
      <c r="I102" s="40"/>
      <c r="J102" s="40"/>
      <c r="K102" s="40"/>
      <c r="L102" s="32">
        <f t="shared" si="47"/>
        <v>0</v>
      </c>
      <c r="M102" s="33"/>
    </row>
    <row r="103" spans="1:13">
      <c r="A103" s="29" t="s">
        <v>274</v>
      </c>
      <c r="B103" s="30" t="s">
        <v>159</v>
      </c>
      <c r="C103" s="30"/>
      <c r="D103" s="43"/>
      <c r="E103" s="55"/>
      <c r="F103" s="55"/>
      <c r="G103" s="55"/>
      <c r="H103" s="55"/>
      <c r="I103" s="55"/>
      <c r="J103" s="55"/>
      <c r="K103" s="55"/>
      <c r="L103" s="32">
        <f t="shared" si="47"/>
        <v>0</v>
      </c>
      <c r="M103" s="33"/>
    </row>
    <row r="104" spans="1:13">
      <c r="A104" s="29" t="s">
        <v>275</v>
      </c>
      <c r="B104" s="30" t="s">
        <v>160</v>
      </c>
      <c r="C104" s="30"/>
      <c r="D104" s="31"/>
      <c r="E104" s="34">
        <v>55</v>
      </c>
      <c r="F104" s="34">
        <v>73</v>
      </c>
      <c r="G104" s="34"/>
      <c r="H104" s="34">
        <v>8</v>
      </c>
      <c r="I104" s="34">
        <v>3</v>
      </c>
      <c r="J104" s="34"/>
      <c r="K104" s="34"/>
      <c r="L104" s="32">
        <f t="shared" si="47"/>
        <v>139</v>
      </c>
      <c r="M104" s="33"/>
    </row>
    <row r="105" spans="1:13">
      <c r="A105" s="29" t="s">
        <v>276</v>
      </c>
      <c r="B105" s="54" t="s">
        <v>161</v>
      </c>
      <c r="C105" s="54"/>
      <c r="D105" s="43"/>
      <c r="E105" s="34">
        <v>34676.83</v>
      </c>
      <c r="F105" s="34">
        <v>6698.1</v>
      </c>
      <c r="G105" s="34">
        <v>20502</v>
      </c>
      <c r="H105" s="34">
        <v>1515</v>
      </c>
      <c r="I105" s="34">
        <v>5789.3</v>
      </c>
      <c r="J105" s="34">
        <v>14972.68</v>
      </c>
      <c r="K105" s="34">
        <v>3000</v>
      </c>
      <c r="L105" s="32">
        <f t="shared" si="47"/>
        <v>87153.91</v>
      </c>
      <c r="M105" s="33"/>
    </row>
    <row r="106" spans="1:13">
      <c r="A106" s="29" t="s">
        <v>277</v>
      </c>
      <c r="B106" s="54" t="s">
        <v>162</v>
      </c>
      <c r="C106" s="54"/>
      <c r="D106" s="43"/>
      <c r="E106" s="34">
        <v>22358</v>
      </c>
      <c r="F106" s="34">
        <v>5066</v>
      </c>
      <c r="G106" s="34">
        <v>9640</v>
      </c>
      <c r="H106" s="34">
        <v>200</v>
      </c>
      <c r="I106" s="34">
        <v>3500</v>
      </c>
      <c r="J106" s="34">
        <v>8305</v>
      </c>
      <c r="K106" s="34">
        <v>3000</v>
      </c>
      <c r="L106" s="32">
        <f t="shared" si="47"/>
        <v>52069</v>
      </c>
      <c r="M106" s="33"/>
    </row>
    <row r="107" spans="1:13">
      <c r="E107" s="25">
        <f t="shared" ref="E107:L107" si="50">E4/E93</f>
        <v>368764.26049999997</v>
      </c>
      <c r="F107" s="25">
        <f t="shared" si="50"/>
        <v>352383.20661764714</v>
      </c>
      <c r="G107" s="25">
        <f t="shared" si="50"/>
        <v>337639.95000000007</v>
      </c>
      <c r="H107" s="25">
        <f t="shared" si="50"/>
        <v>321027.63187499996</v>
      </c>
      <c r="I107" s="25">
        <f t="shared" si="50"/>
        <v>314729.22666666668</v>
      </c>
      <c r="J107" s="25">
        <f t="shared" si="50"/>
        <v>296739.05199999997</v>
      </c>
      <c r="K107" s="25">
        <f t="shared" si="50"/>
        <v>368604.71799999999</v>
      </c>
      <c r="L107" s="25">
        <f t="shared" si="50"/>
        <v>339683.66221830988</v>
      </c>
    </row>
  </sheetData>
  <protectedRanges>
    <protectedRange password="E9C1" sqref="D28 L21:M26 M20 L4:M9 M10 M27 A2:M3 A4:D5 L11:M19 B6:D26 L28:M106 B30:D106 A6:A106" name="区域1_1_2"/>
    <protectedRange password="E9C1" sqref="B27:C29" name="区域1_1_1_1"/>
    <protectedRange password="E9C1" sqref="D27" name="区域1_3"/>
    <protectedRange password="E9C1" sqref="D29" name="区域1_2_1"/>
  </protectedRanges>
  <mergeCells count="1">
    <mergeCell ref="A1:M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3" sqref="C3"/>
    </sheetView>
  </sheetViews>
  <sheetFormatPr defaultRowHeight="13.5" outlineLevelRow="2"/>
  <cols>
    <col min="1" max="1" width="13.875" style="83" customWidth="1"/>
    <col min="2" max="2" width="23.875" style="83" customWidth="1"/>
    <col min="3" max="3" width="18.5" style="83" customWidth="1"/>
    <col min="4" max="16384" width="9" style="83"/>
  </cols>
  <sheetData>
    <row r="1" spans="1:3" ht="20.25">
      <c r="A1" s="115" t="s">
        <v>317</v>
      </c>
      <c r="B1" s="115"/>
      <c r="C1" s="115"/>
    </row>
    <row r="2" spans="1:3" ht="14.25">
      <c r="A2" s="84" t="s">
        <v>318</v>
      </c>
      <c r="B2" s="84" t="s">
        <v>319</v>
      </c>
      <c r="C2" s="84" t="s">
        <v>320</v>
      </c>
    </row>
    <row r="3" spans="1:3" ht="22.5" outlineLevel="2">
      <c r="A3" s="85" t="s">
        <v>321</v>
      </c>
      <c r="B3" s="86" t="s">
        <v>198</v>
      </c>
      <c r="C3" s="85">
        <v>299031.43</v>
      </c>
    </row>
    <row r="4" spans="1:3" outlineLevel="2">
      <c r="A4" s="85" t="s">
        <v>321</v>
      </c>
      <c r="B4" s="86" t="s">
        <v>164</v>
      </c>
      <c r="C4" s="85">
        <v>217494.34</v>
      </c>
    </row>
    <row r="5" spans="1:3" outlineLevel="2">
      <c r="A5" s="85" t="s">
        <v>321</v>
      </c>
      <c r="B5" s="86" t="s">
        <v>165</v>
      </c>
      <c r="C5" s="85">
        <v>99171.43</v>
      </c>
    </row>
    <row r="6" spans="1:3" outlineLevel="2">
      <c r="A6" s="85" t="s">
        <v>321</v>
      </c>
      <c r="B6" s="86" t="s">
        <v>15</v>
      </c>
      <c r="C6" s="85">
        <v>45528</v>
      </c>
    </row>
    <row r="7" spans="1:3" outlineLevel="2">
      <c r="A7" s="85" t="s">
        <v>321</v>
      </c>
      <c r="B7" s="86" t="s">
        <v>166</v>
      </c>
      <c r="C7" s="85">
        <v>92836.29</v>
      </c>
    </row>
    <row r="8" spans="1:3" outlineLevel="2">
      <c r="A8" s="85" t="s">
        <v>321</v>
      </c>
      <c r="B8" s="86" t="s">
        <v>167</v>
      </c>
      <c r="C8" s="85">
        <v>127794.86</v>
      </c>
    </row>
    <row r="9" spans="1:3" outlineLevel="2">
      <c r="A9" s="85" t="s">
        <v>321</v>
      </c>
      <c r="B9" s="86" t="s">
        <v>168</v>
      </c>
      <c r="C9" s="85">
        <v>19272.599999999999</v>
      </c>
    </row>
    <row r="10" spans="1:3" outlineLevel="1">
      <c r="A10" s="85" t="s">
        <v>322</v>
      </c>
      <c r="B10" s="86"/>
      <c r="C10" s="85">
        <f>SUBTOTAL(9,C3:C9)</f>
        <v>901128.95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吴泾镇</vt:lpstr>
      <vt:lpstr>社区教育</vt:lpstr>
      <vt:lpstr>志愿者联盟</vt:lpstr>
      <vt:lpstr>保安经费</vt:lpstr>
      <vt:lpstr>补充公用经费</vt:lpstr>
      <vt:lpstr>2022年绩效清算</vt:lpstr>
      <vt:lpstr>吴泾2023</vt:lpstr>
      <vt:lpstr>残疾就业保障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2021-12-16T01:52:43Z</cp:lastPrinted>
  <dcterms:created xsi:type="dcterms:W3CDTF">2019-11-08T06:57:41Z</dcterms:created>
  <dcterms:modified xsi:type="dcterms:W3CDTF">2023-01-27T09:23:37Z</dcterms:modified>
</cp:coreProperties>
</file>