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80" windowHeight="11655"/>
  </bookViews>
  <sheets>
    <sheet name="吴泾镇" sheetId="30" r:id="rId1"/>
    <sheet name="补充公用经费" sheetId="2" r:id="rId2"/>
    <sheet name="清算2022补充公用经费（课后延时）" sheetId="27" r:id="rId3"/>
    <sheet name="保安经费" sheetId="3" r:id="rId4"/>
    <sheet name="视频联网" sheetId="4" r:id="rId5"/>
    <sheet name="公办义务教育减免书薄费" sheetId="6" r:id="rId6"/>
    <sheet name="公办义务教育营养午餐" sheetId="7" r:id="rId7"/>
    <sheet name="公办义务教育资助" sheetId="8" r:id="rId8"/>
    <sheet name="农民工学校生均补贴" sheetId="9" r:id="rId9"/>
    <sheet name="农民工学校资助" sheetId="10" r:id="rId10"/>
    <sheet name="农民工学校减免书薄费" sheetId="11" r:id="rId11"/>
    <sheet name="民办学校补贴" sheetId="13" r:id="rId12"/>
    <sheet name="民办义务教育减免书薄费" sheetId="15" r:id="rId13"/>
  </sheets>
  <definedNames>
    <definedName name="_xlnm._FilterDatabase" localSheetId="3" hidden="1">保安经费!$A$2:$L$17</definedName>
    <definedName name="_xlnm.Print_Area" localSheetId="3">保安经费!$A$1:$L$17</definedName>
    <definedName name="_xlnm.Print_Area" localSheetId="1">补充公用经费!$A$1:$AP$10</definedName>
    <definedName name="_xlnm.Print_Area" localSheetId="5">公办义务教育减免书薄费!$A$1:$I$6</definedName>
    <definedName name="_xlnm.Print_Area" localSheetId="6">公办义务教育营养午餐!$A$1:$E$6</definedName>
    <definedName name="_xlnm.Print_Area" localSheetId="7">公办义务教育资助!$A$1:$L$8</definedName>
    <definedName name="_xlnm.Print_Area" localSheetId="11">民办学校补贴!$A$1:$O$5</definedName>
    <definedName name="_xlnm.Print_Area" localSheetId="12">民办义务教育减免书薄费!$A$1:$F$4</definedName>
    <definedName name="_xlnm.Print_Area" localSheetId="10">农民工学校减免书薄费!$A$1:$O$5</definedName>
    <definedName name="_xlnm.Print_Area" localSheetId="8">农民工学校生均补贴!$A$1:$H$4</definedName>
    <definedName name="_xlnm.Print_Area" localSheetId="9">农民工学校资助!$A$1:$L$6</definedName>
    <definedName name="_xlnm.Print_Area" localSheetId="2">'清算2022补充公用经费（课后延时）'!$A$1:$E$6</definedName>
    <definedName name="_xlnm.Print_Area" localSheetId="4">视频联网!$A$1:$K$11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1">民办学校补贴!$1:$3</definedName>
    <definedName name="_xlnm.Print_Titles" localSheetId="2">'清算2022补充公用经费（课后延时）'!$1:$2</definedName>
    <definedName name="_xlnm.Print_Titles" localSheetId="4">视频联网!$1:$2</definedName>
  </definedNames>
  <calcPr calcId="125725"/>
</workbook>
</file>

<file path=xl/calcChain.xml><?xml version="1.0" encoding="utf-8"?>
<calcChain xmlns="http://schemas.openxmlformats.org/spreadsheetml/2006/main">
  <c r="C7" i="30"/>
  <c r="E7" s="1"/>
  <c r="C14"/>
  <c r="C13"/>
  <c r="D13" s="1"/>
  <c r="C12"/>
  <c r="D12" s="1"/>
  <c r="C11"/>
  <c r="D11" s="1"/>
  <c r="C10"/>
  <c r="C9"/>
  <c r="C8"/>
  <c r="C6"/>
  <c r="E6" s="1"/>
  <c r="C5"/>
  <c r="E5" s="1"/>
  <c r="C4"/>
  <c r="E4" s="1"/>
  <c r="E14" l="1"/>
  <c r="D14"/>
  <c r="E13"/>
  <c r="E12"/>
  <c r="E11"/>
  <c r="E10"/>
  <c r="D10"/>
  <c r="D8"/>
  <c r="E8" s="1"/>
  <c r="C15"/>
  <c r="E9"/>
  <c r="D9"/>
  <c r="D15" l="1"/>
  <c r="E15"/>
  <c r="AO10" i="2" l="1"/>
  <c r="D6" i="27" l="1"/>
  <c r="E3"/>
  <c r="E4"/>
  <c r="E5"/>
  <c r="E6" l="1"/>
  <c r="C6"/>
  <c r="D6" i="10" l="1"/>
  <c r="E6"/>
  <c r="F6"/>
  <c r="G6"/>
  <c r="H6"/>
  <c r="I6"/>
  <c r="J6"/>
  <c r="D8" i="8"/>
  <c r="E8"/>
  <c r="F8"/>
  <c r="G8"/>
  <c r="H8"/>
  <c r="I8"/>
  <c r="J8"/>
  <c r="E4" i="15" l="1"/>
  <c r="D4"/>
  <c r="F3"/>
  <c r="F4" s="1"/>
  <c r="L5" i="13"/>
  <c r="I5"/>
  <c r="F5"/>
  <c r="C5"/>
  <c r="N4"/>
  <c r="N5" s="1"/>
  <c r="K4"/>
  <c r="K5" s="1"/>
  <c r="H4"/>
  <c r="H5" s="1"/>
  <c r="E4"/>
  <c r="E5" s="1"/>
  <c r="O5" s="1"/>
  <c r="O4" l="1"/>
  <c r="N5" i="11" l="1"/>
  <c r="O4"/>
  <c r="O5" s="1"/>
  <c r="M4"/>
  <c r="K5" i="10" l="1"/>
  <c r="K6" s="1"/>
  <c r="L5" l="1"/>
  <c r="L6" s="1"/>
  <c r="G3" i="9" l="1"/>
  <c r="F3"/>
  <c r="E3"/>
  <c r="K7" i="8"/>
  <c r="L7" s="1"/>
  <c r="K6"/>
  <c r="L6" s="1"/>
  <c r="K5"/>
  <c r="D6" i="7"/>
  <c r="L5" i="8" l="1"/>
  <c r="L8" s="1"/>
  <c r="K8"/>
  <c r="H3" i="9"/>
  <c r="H4"/>
  <c r="E5" i="7" l="1"/>
  <c r="E4"/>
  <c r="E3"/>
  <c r="F6" i="6"/>
  <c r="E6"/>
  <c r="E6" i="7" l="1"/>
  <c r="H5" i="6"/>
  <c r="G5"/>
  <c r="G4"/>
  <c r="I4" s="1"/>
  <c r="H3"/>
  <c r="H6" s="1"/>
  <c r="G3"/>
  <c r="J17" i="3"/>
  <c r="K17"/>
  <c r="G6" i="6" l="1"/>
  <c r="I5"/>
  <c r="I3"/>
  <c r="I6" l="1"/>
  <c r="K10" i="4"/>
  <c r="K9"/>
  <c r="K8"/>
  <c r="K7"/>
  <c r="K6"/>
  <c r="K5"/>
  <c r="K4"/>
  <c r="K3"/>
  <c r="G17" i="3"/>
  <c r="F17"/>
  <c r="I16"/>
  <c r="L16" s="1"/>
  <c r="I13"/>
  <c r="L13" s="1"/>
  <c r="I14"/>
  <c r="L14" s="1"/>
  <c r="I15"/>
  <c r="L15" s="1"/>
  <c r="I12"/>
  <c r="L12" s="1"/>
  <c r="I11"/>
  <c r="L11" s="1"/>
  <c r="I10"/>
  <c r="L10" s="1"/>
  <c r="K11" i="4" l="1"/>
  <c r="I9" i="3"/>
  <c r="L9" s="1"/>
  <c r="I8"/>
  <c r="L8" s="1"/>
  <c r="I7"/>
  <c r="L7" s="1"/>
  <c r="I6"/>
  <c r="L6" s="1"/>
  <c r="I5"/>
  <c r="L5" s="1"/>
  <c r="I4"/>
  <c r="L4" s="1"/>
  <c r="I3"/>
  <c r="L3" l="1"/>
  <c r="L17" s="1"/>
  <c r="I17"/>
  <c r="AJ4" i="2"/>
  <c r="AJ5"/>
  <c r="AJ6"/>
  <c r="AJ7"/>
  <c r="AJ8"/>
  <c r="AJ9"/>
  <c r="AD4"/>
  <c r="AD5"/>
  <c r="AD6"/>
  <c r="AD7"/>
  <c r="AD8"/>
  <c r="AD9"/>
  <c r="AB10"/>
  <c r="AA10"/>
  <c r="Z10"/>
  <c r="Y10"/>
  <c r="W10"/>
  <c r="V10"/>
  <c r="U10"/>
  <c r="T10"/>
  <c r="M10"/>
  <c r="L10"/>
  <c r="K10"/>
  <c r="J10"/>
  <c r="H10"/>
  <c r="G10"/>
  <c r="F10"/>
  <c r="E10"/>
  <c r="D10"/>
  <c r="AC9"/>
  <c r="AK9" s="1"/>
  <c r="X9"/>
  <c r="R9"/>
  <c r="Q9"/>
  <c r="P9"/>
  <c r="O9"/>
  <c r="N9"/>
  <c r="I9"/>
  <c r="AC8"/>
  <c r="AK8" s="1"/>
  <c r="X8"/>
  <c r="R8"/>
  <c r="Q8"/>
  <c r="P8"/>
  <c r="O8"/>
  <c r="N8"/>
  <c r="I8"/>
  <c r="AC7"/>
  <c r="AI7" s="1"/>
  <c r="X7"/>
  <c r="R7"/>
  <c r="Q7"/>
  <c r="P7"/>
  <c r="O7"/>
  <c r="N7"/>
  <c r="I7"/>
  <c r="AC6"/>
  <c r="AI6" s="1"/>
  <c r="X6"/>
  <c r="R6"/>
  <c r="Q6"/>
  <c r="P6"/>
  <c r="O6"/>
  <c r="N6"/>
  <c r="I6"/>
  <c r="AC5"/>
  <c r="AK5" s="1"/>
  <c r="X5"/>
  <c r="R5"/>
  <c r="Q5"/>
  <c r="P5"/>
  <c r="O5"/>
  <c r="N5"/>
  <c r="I5"/>
  <c r="AC4"/>
  <c r="AK4" s="1"/>
  <c r="X4"/>
  <c r="R4"/>
  <c r="Q4"/>
  <c r="P4"/>
  <c r="O4"/>
  <c r="N4"/>
  <c r="I4"/>
  <c r="AJ10" l="1"/>
  <c r="AD10"/>
  <c r="AF5"/>
  <c r="AE7"/>
  <c r="AF9"/>
  <c r="AH5"/>
  <c r="AH9"/>
  <c r="AG7"/>
  <c r="AE8"/>
  <c r="AE4"/>
  <c r="AF6"/>
  <c r="AG8"/>
  <c r="AG4"/>
  <c r="AH6"/>
  <c r="AL6" s="1"/>
  <c r="AI8"/>
  <c r="AI4"/>
  <c r="AK6"/>
  <c r="AE9"/>
  <c r="AE5"/>
  <c r="AF7"/>
  <c r="AG9"/>
  <c r="AG5"/>
  <c r="AH7"/>
  <c r="AL7" s="1"/>
  <c r="AI9"/>
  <c r="AL9" s="1"/>
  <c r="AI5"/>
  <c r="AL5" s="1"/>
  <c r="AK7"/>
  <c r="AE6"/>
  <c r="AF8"/>
  <c r="AF4"/>
  <c r="AG6"/>
  <c r="AH8"/>
  <c r="AL8" s="1"/>
  <c r="AH4"/>
  <c r="S6"/>
  <c r="S9"/>
  <c r="S8"/>
  <c r="N10"/>
  <c r="R10"/>
  <c r="I10"/>
  <c r="Q10"/>
  <c r="P10"/>
  <c r="S7"/>
  <c r="O10"/>
  <c r="X10"/>
  <c r="S5"/>
  <c r="AC10"/>
  <c r="S4"/>
  <c r="AF10" l="1"/>
  <c r="AK10"/>
  <c r="AM6"/>
  <c r="AN6" s="1"/>
  <c r="AP6" s="1"/>
  <c r="AL4"/>
  <c r="AL10" s="1"/>
  <c r="AH10"/>
  <c r="AI10"/>
  <c r="AG10"/>
  <c r="AM7"/>
  <c r="AN7" s="1"/>
  <c r="AP7" s="1"/>
  <c r="AE10"/>
  <c r="AM9"/>
  <c r="AN9" s="1"/>
  <c r="AP9" s="1"/>
  <c r="AM5"/>
  <c r="AN5" s="1"/>
  <c r="AP5" s="1"/>
  <c r="AM8"/>
  <c r="AN8" s="1"/>
  <c r="AP8" s="1"/>
  <c r="AM4"/>
  <c r="AN4" s="1"/>
  <c r="S10"/>
  <c r="AN10" l="1"/>
  <c r="AP4"/>
  <c r="AP10" s="1"/>
  <c r="AM10"/>
</calcChain>
</file>

<file path=xl/sharedStrings.xml><?xml version="1.0" encoding="utf-8"?>
<sst xmlns="http://schemas.openxmlformats.org/spreadsheetml/2006/main" count="394" uniqueCount="206">
  <si>
    <t>闵行区塘湾中心幼儿园</t>
  </si>
  <si>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</si>
  <si>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</si>
  <si>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</si>
  <si>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</si>
  <si>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</si>
  <si>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</si>
  <si>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</si>
  <si>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</si>
  <si>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</si>
  <si>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</si>
  <si>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</si>
  <si>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</si>
  <si>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</si>
  <si>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</si>
  <si>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</si>
  <si>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</si>
  <si>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</si>
  <si>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</si>
  <si>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</si>
  <si>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</si>
  <si>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</si>
  <si>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</si>
  <si>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非义务</t>
    <phoneticPr fontId="1" type="noConversion"/>
  </si>
  <si>
    <t>义务</t>
    <phoneticPr fontId="1" type="noConversion"/>
  </si>
  <si>
    <t>吴泾</t>
  </si>
  <si>
    <t>华东师范大学闵行永德幼儿园</t>
  </si>
  <si>
    <t>闵行区吴泾第三幼儿园</t>
  </si>
  <si>
    <t>闵行区景东小学</t>
  </si>
  <si>
    <t>闵行区友爱实验中学</t>
  </si>
  <si>
    <t>永德实验小学</t>
  </si>
  <si>
    <t>吴泾合计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</si>
  <si>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</si>
  <si>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</si>
  <si>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</si>
  <si>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</si>
  <si>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</si>
  <si>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</si>
  <si>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r>
      <rPr>
        <sz val="10"/>
        <rFont val="宋体"/>
        <family val="3"/>
        <charset val="134"/>
      </rPr>
      <t>友爱中学</t>
    </r>
  </si>
  <si>
    <r>
      <rPr>
        <sz val="10"/>
        <rFont val="宋体"/>
        <family val="3"/>
        <charset val="134"/>
      </rPr>
      <t>吴泾镇</t>
    </r>
    <phoneticPr fontId="3" type="noConversion"/>
  </si>
  <si>
    <t>九</t>
    <phoneticPr fontId="3" type="noConversion"/>
  </si>
  <si>
    <t>人车分离，新增一名保安</t>
    <phoneticPr fontId="3" type="noConversion"/>
  </si>
  <si>
    <r>
      <rPr>
        <sz val="10"/>
        <rFont val="宋体"/>
        <family val="3"/>
        <charset val="134"/>
      </rPr>
      <t>景东小学</t>
    </r>
  </si>
  <si>
    <r>
      <rPr>
        <sz val="10"/>
        <rFont val="宋体"/>
        <family val="3"/>
        <charset val="134"/>
      </rPr>
      <t>塘湾幼</t>
    </r>
  </si>
  <si>
    <r>
      <rPr>
        <sz val="10"/>
        <rFont val="宋体"/>
        <family val="3"/>
        <charset val="134"/>
      </rPr>
      <t>吴泾三幼</t>
    </r>
  </si>
  <si>
    <t>永德幼儿园尚义分园</t>
    <phoneticPr fontId="3" type="noConversion"/>
  </si>
  <si>
    <t>华东师范大学闵行永德实验幼儿园</t>
    <phoneticPr fontId="3" type="noConversion"/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</si>
  <si>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日派驻</t>
    </r>
    <phoneticPr fontId="3" type="noConversion"/>
  </si>
  <si>
    <t>华东师范大学闵行永德实验小学</t>
    <phoneticPr fontId="3" type="noConversion"/>
  </si>
  <si>
    <t>塘湾小学</t>
    <phoneticPr fontId="1" type="noConversion"/>
  </si>
  <si>
    <t>剑川路校区</t>
    <phoneticPr fontId="1" type="noConversion"/>
  </si>
  <si>
    <t>学段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</si>
  <si>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</si>
  <si>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</si>
  <si>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</si>
  <si>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</si>
  <si>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</si>
  <si>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初中</t>
    <phoneticPr fontId="1" type="noConversion"/>
  </si>
  <si>
    <t>农民工小学</t>
    <phoneticPr fontId="1" type="noConversion"/>
  </si>
  <si>
    <t>学前</t>
    <phoneticPr fontId="3" type="noConversion"/>
  </si>
  <si>
    <r>
      <rPr>
        <sz val="9"/>
        <color indexed="8"/>
        <rFont val="宋体"/>
        <family val="3"/>
        <charset val="134"/>
      </rPr>
      <t>民办南塘幼儿园</t>
    </r>
    <phoneticPr fontId="1" type="noConversion"/>
  </si>
  <si>
    <t>贝蓓幼儿园</t>
    <phoneticPr fontId="1" type="noConversion"/>
  </si>
  <si>
    <t>花朵幼儿园</t>
    <phoneticPr fontId="1" type="noConversion"/>
  </si>
  <si>
    <t>民办吴泾贝儿幼儿园</t>
    <phoneticPr fontId="1" type="noConversion"/>
  </si>
  <si>
    <t>初中</t>
    <phoneticPr fontId="3" type="noConversion"/>
  </si>
  <si>
    <t>民办华二双语学校</t>
    <phoneticPr fontId="1" type="noConversion"/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</si>
  <si>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</si>
  <si>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</si>
  <si>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</si>
  <si>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</si>
  <si>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</si>
  <si>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</si>
  <si>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</si>
  <si>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</si>
  <si>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</si>
  <si>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</si>
  <si>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</si>
  <si>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</si>
  <si>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</si>
  <si>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初级中学</t>
  </si>
  <si>
    <t>幼儿园</t>
  </si>
  <si>
    <t>上海市闵行区景东小学</t>
  </si>
  <si>
    <t>吴泾镇</t>
  </si>
  <si>
    <t>上海市闵行区教育学院附属友爱实验中学</t>
  </si>
  <si>
    <t>华东师范大学闵行永德实验幼儿园尚义分园</t>
  </si>
  <si>
    <t>华东师范大学闵行永德实验幼儿园</t>
  </si>
  <si>
    <t>华东师范大学闵行永德实验小学</t>
  </si>
  <si>
    <t>上海闵行区民办塘湾小学</t>
  </si>
  <si>
    <t>吴泾镇 汇总</t>
  </si>
  <si>
    <t>镇属</t>
    <phoneticPr fontId="1" type="noConversion"/>
  </si>
  <si>
    <t>吴泾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</si>
  <si>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</si>
  <si>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</si>
  <si>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</si>
  <si>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</si>
  <si>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10"/>
        <rFont val="宋体"/>
        <family val="3"/>
        <charset val="134"/>
      </rPr>
      <t>上海市闵行区景东小学</t>
    </r>
  </si>
  <si>
    <r>
      <rPr>
        <sz val="10"/>
        <rFont val="宋体"/>
        <family val="3"/>
        <charset val="134"/>
      </rPr>
      <t>上海市闵行区友爱实验中学</t>
    </r>
  </si>
  <si>
    <t>吴泾 汇总</t>
  </si>
  <si>
    <t xml:space="preserve"> 单位名称</t>
  </si>
  <si>
    <t>单位类别</t>
  </si>
  <si>
    <t>合计</t>
    <phoneticPr fontId="1" type="noConversion"/>
  </si>
  <si>
    <t>景东小学</t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</si>
  <si>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</si>
  <si>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</si>
  <si>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</si>
  <si>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</si>
  <si>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</si>
  <si>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</si>
  <si>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</si>
  <si>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</si>
  <si>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</si>
  <si>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</si>
  <si>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</si>
  <si>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</si>
  <si>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友爱实验中学</t>
  </si>
  <si>
    <t>2023年公办义务教育资助预算表</t>
    <phoneticPr fontId="1" type="noConversion"/>
  </si>
  <si>
    <t>合计</t>
    <phoneticPr fontId="3" type="noConversion"/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</si>
  <si>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</si>
  <si>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</si>
  <si>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</si>
  <si>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</si>
  <si>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</si>
  <si>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</si>
  <si>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塘湾小学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</si>
  <si>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</si>
  <si>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</si>
  <si>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</si>
  <si>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</si>
  <si>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</si>
  <si>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</si>
  <si>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</si>
  <si>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</si>
  <si>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</si>
  <si>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</si>
  <si>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</si>
  <si>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</si>
  <si>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70%下达</t>
    <phoneticPr fontId="3" type="noConversion"/>
  </si>
  <si>
    <t>乡镇</t>
  </si>
  <si>
    <t>隶属关系</t>
  </si>
  <si>
    <t>小学（1125元/学期/人）</t>
  </si>
  <si>
    <t>中学（1325元/学期/人）</t>
  </si>
  <si>
    <t>民办义务教育寄宿生补助（100/学期）（初中教育）</t>
  </si>
  <si>
    <t>民办高中学费补贴（650/学期）</t>
  </si>
  <si>
    <t>人数</t>
  </si>
  <si>
    <t>标准</t>
  </si>
  <si>
    <t>上海民办圣华紫竹双语学校</t>
    <phoneticPr fontId="3" type="noConversion"/>
  </si>
  <si>
    <t>吴泾小计</t>
  </si>
  <si>
    <t>上海民办华东师大二附中紫竹双语学校</t>
  </si>
  <si>
    <t>吴泾合计</t>
    <phoneticPr fontId="1" type="noConversion"/>
  </si>
  <si>
    <t>2023年镇管学校保安经费预算表</t>
    <phoneticPr fontId="3" type="noConversion"/>
  </si>
  <si>
    <t>2023年镇管学校视频联网预算表</t>
    <phoneticPr fontId="1" type="noConversion"/>
  </si>
  <si>
    <t>2023年民办学校生均补贴预算表</t>
    <phoneticPr fontId="1" type="noConversion"/>
  </si>
  <si>
    <t>2023年民办义务教育减免书薄费</t>
    <phoneticPr fontId="1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</si>
  <si>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</si>
  <si>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</si>
  <si>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</si>
  <si>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</si>
  <si>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</si>
  <si>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</si>
  <si>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</si>
  <si>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</si>
  <si>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吴泾小计</t>
    <phoneticPr fontId="3" type="noConversion"/>
  </si>
  <si>
    <t>农民工小学</t>
    <phoneticPr fontId="1" type="noConversion"/>
  </si>
  <si>
    <t>小学金额
（175元/学期*2）</t>
    <phoneticPr fontId="3" type="noConversion"/>
  </si>
  <si>
    <t>初中金额
（215元/学期*2）</t>
    <phoneticPr fontId="3" type="noConversion"/>
  </si>
  <si>
    <t>实德小学</t>
    <phoneticPr fontId="1" type="noConversion"/>
  </si>
  <si>
    <t>下半年金额</t>
    <phoneticPr fontId="1" type="noConversion"/>
  </si>
  <si>
    <t>吴泾</t>
    <phoneticPr fontId="1" type="noConversion"/>
  </si>
  <si>
    <t>友爱实验中学</t>
    <phoneticPr fontId="1" type="noConversion"/>
  </si>
  <si>
    <t>中学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</si>
  <si>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</si>
  <si>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</si>
  <si>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</si>
  <si>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</si>
  <si>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</si>
  <si>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</si>
  <si>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</si>
  <si>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吴泾</t>
    <phoneticPr fontId="1" type="noConversion"/>
  </si>
  <si>
    <t>吴泾小计</t>
    <phoneticPr fontId="1" type="noConversion"/>
  </si>
  <si>
    <t>2022年第一学期各资助类型金额</t>
    <phoneticPr fontId="1" type="noConversion"/>
  </si>
  <si>
    <t>镇属</t>
    <phoneticPr fontId="6" type="noConversion"/>
  </si>
  <si>
    <t>吴泾</t>
    <phoneticPr fontId="6" type="noConversion"/>
  </si>
  <si>
    <t>2022年已下达金额</t>
    <phoneticPr fontId="1" type="noConversion"/>
  </si>
  <si>
    <t>核定金额</t>
    <phoneticPr fontId="6" type="noConversion"/>
  </si>
  <si>
    <t>清算金额</t>
    <phoneticPr fontId="1" type="noConversion"/>
  </si>
  <si>
    <t>吴泾</t>
    <phoneticPr fontId="6" type="noConversion"/>
  </si>
  <si>
    <t>2022年镇管学校延时服务核定表（补充公用经费）</t>
    <phoneticPr fontId="6" type="noConversion"/>
  </si>
  <si>
    <t>离职补偿</t>
    <phoneticPr fontId="1" type="noConversion"/>
  </si>
  <si>
    <t>合计预下达</t>
    <phoneticPr fontId="1" type="noConversion"/>
  </si>
  <si>
    <t>2023年教育费附加镇级使用部分第一次分配附表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</si>
  <si>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</si>
  <si>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</si>
  <si>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</si>
  <si>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其中：乡镇</t>
    <phoneticPr fontId="1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</si>
  <si>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</si>
  <si>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</si>
  <si>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</si>
  <si>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</si>
  <si>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</si>
  <si>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</si>
  <si>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</si>
  <si>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</si>
  <si>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</si>
  <si>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民办学校生均补贴</t>
    <phoneticPr fontId="1" type="noConversion"/>
  </si>
  <si>
    <t>民办学校减免书簿费</t>
    <phoneticPr fontId="1" type="noConversion"/>
  </si>
  <si>
    <t>吴泾镇：</t>
    <phoneticPr fontId="3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</si>
</sst>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_);\(0\)"/>
    <numFmt numFmtId="180" formatCode="_-* #,##0_-;\-* #,##0_-;_-* &quot;-&quot;_-;_-@_-"/>
    <numFmt numFmtId="181" formatCode="#,##0.0"/>
    <numFmt numFmtId="182" formatCode="#,##0.0_ "/>
    <numFmt numFmtId="183" formatCode="[$-409]d/mmm/yy;@"/>
  </numFmts>
  <fonts count="5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176" fontId="2" fillId="0" borderId="0">
      <alignment vertical="center"/>
    </xf>
    <xf numFmtId="0" fontId="27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176" fontId="13" fillId="0" borderId="0"/>
    <xf numFmtId="0" fontId="7" fillId="0" borderId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176" fontId="2" fillId="0" borderId="0">
      <alignment vertical="center"/>
    </xf>
    <xf numFmtId="183" fontId="13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19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1" fillId="0" borderId="0" xfId="0" applyNumberFormat="1" applyFont="1">
      <alignment vertical="center"/>
    </xf>
    <xf numFmtId="0" fontId="22" fillId="3" borderId="1" xfId="10" applyNumberFormat="1" applyFont="1" applyFill="1" applyBorder="1" applyAlignment="1">
      <alignment horizontal="center" vertical="center" wrapText="1"/>
    </xf>
    <xf numFmtId="0" fontId="23" fillId="3" borderId="1" xfId="1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>
      <alignment vertical="center"/>
    </xf>
    <xf numFmtId="0" fontId="24" fillId="0" borderId="1" xfId="11" applyFont="1" applyBorder="1" applyAlignment="1">
      <alignment horizontal="center" vertical="center"/>
    </xf>
    <xf numFmtId="0" fontId="25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21" fillId="0" borderId="0" xfId="0" applyNumberFormat="1" applyFont="1">
      <alignment vertical="center"/>
    </xf>
    <xf numFmtId="176" fontId="21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9" fillId="2" borderId="1" xfId="14" applyNumberFormat="1" applyFont="1" applyFill="1" applyBorder="1" applyAlignment="1">
      <alignment horizontal="right" vertical="center"/>
    </xf>
    <xf numFmtId="0" fontId="29" fillId="0" borderId="1" xfId="14" applyFont="1" applyBorder="1" applyAlignment="1">
      <alignment horizontal="right" vertical="center"/>
    </xf>
    <xf numFmtId="177" fontId="24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31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2" fillId="2" borderId="1" xfId="15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/>
    </xf>
    <xf numFmtId="0" fontId="33" fillId="3" borderId="1" xfId="18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3" fillId="2" borderId="1" xfId="1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79" fontId="33" fillId="3" borderId="1" xfId="18" applyNumberFormat="1" applyFont="1" applyFill="1" applyBorder="1" applyAlignment="1">
      <alignment horizontal="center" vertical="center"/>
    </xf>
    <xf numFmtId="0" fontId="33" fillId="0" borderId="1" xfId="3" applyFont="1" applyBorder="1" applyAlignment="1">
      <alignment horizontal="center" vertical="center"/>
    </xf>
    <xf numFmtId="179" fontId="33" fillId="0" borderId="1" xfId="18" applyNumberFormat="1" applyFont="1" applyBorder="1" applyAlignment="1">
      <alignment horizontal="center" vertical="center"/>
    </xf>
    <xf numFmtId="179" fontId="33" fillId="0" borderId="1" xfId="18" applyNumberFormat="1" applyFont="1" applyFill="1" applyBorder="1" applyAlignment="1">
      <alignment horizontal="center" vertical="center"/>
    </xf>
    <xf numFmtId="179" fontId="5" fillId="2" borderId="1" xfId="0" applyNumberFormat="1" applyFont="1" applyFill="1" applyBorder="1" applyAlignment="1">
      <alignment horizontal="center" vertical="center"/>
    </xf>
    <xf numFmtId="179" fontId="5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3" fillId="0" borderId="1" xfId="2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3" borderId="1" xfId="20" applyNumberFormat="1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31" fillId="3" borderId="1" xfId="20" applyNumberFormat="1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178" fontId="22" fillId="4" borderId="1" xfId="2" applyNumberFormat="1" applyFont="1" applyFill="1" applyBorder="1" applyAlignment="1">
      <alignment horizontal="center" vertical="center" wrapText="1"/>
    </xf>
    <xf numFmtId="178" fontId="22" fillId="4" borderId="1" xfId="0" applyNumberFormat="1" applyFont="1" applyFill="1" applyBorder="1" applyAlignment="1">
      <alignment horizontal="center" vertical="center" wrapText="1"/>
    </xf>
    <xf numFmtId="0" fontId="37" fillId="4" borderId="3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19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0" fillId="0" borderId="1" xfId="5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0" fillId="3" borderId="1" xfId="5" applyNumberFormat="1" applyFont="1" applyFill="1" applyBorder="1" applyAlignment="1">
      <alignment horizontal="center" vertical="center"/>
    </xf>
    <xf numFmtId="176" fontId="26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29" fillId="3" borderId="1" xfId="14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29" fillId="3" borderId="1" xfId="14" applyNumberFormat="1" applyFont="1" applyFill="1" applyBorder="1" applyAlignment="1">
      <alignment horizontal="right" vertical="center"/>
    </xf>
    <xf numFmtId="0" fontId="29" fillId="3" borderId="1" xfId="14" applyFont="1" applyFill="1" applyBorder="1" applyAlignment="1">
      <alignment horizontal="right" vertical="center"/>
    </xf>
    <xf numFmtId="177" fontId="24" fillId="3" borderId="1" xfId="0" applyNumberFormat="1" applyFont="1" applyFill="1" applyBorder="1" applyAlignment="1">
      <alignment horizontal="right" vertical="center"/>
    </xf>
    <xf numFmtId="0" fontId="3" fillId="2" borderId="1" xfId="18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5" fillId="3" borderId="1" xfId="10" applyNumberFormat="1" applyFont="1" applyFill="1" applyBorder="1" applyAlignment="1">
      <alignment horizontal="center" vertical="center" wrapText="1"/>
    </xf>
    <xf numFmtId="176" fontId="44" fillId="0" borderId="1" xfId="0" applyNumberFormat="1" applyFont="1" applyBorder="1" applyAlignment="1">
      <alignment horizontal="center" vertical="center"/>
    </xf>
    <xf numFmtId="177" fontId="44" fillId="0" borderId="1" xfId="0" applyNumberFormat="1" applyFont="1" applyBorder="1" applyAlignment="1">
      <alignment horizontal="center" vertical="center"/>
    </xf>
    <xf numFmtId="177" fontId="44" fillId="3" borderId="1" xfId="0" applyNumberFormat="1" applyFont="1" applyFill="1" applyBorder="1" applyAlignment="1">
      <alignment horizontal="center" vertical="center"/>
    </xf>
    <xf numFmtId="177" fontId="5" fillId="2" borderId="9" xfId="0" applyNumberFormat="1" applyFont="1" applyFill="1" applyBorder="1">
      <alignment vertical="center"/>
    </xf>
    <xf numFmtId="0" fontId="34" fillId="0" borderId="9" xfId="0" applyFont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181" fontId="33" fillId="2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4" fillId="0" borderId="9" xfId="0" applyFont="1" applyBorder="1">
      <alignment vertical="center"/>
    </xf>
    <xf numFmtId="0" fontId="33" fillId="0" borderId="9" xfId="0" applyNumberFormat="1" applyFont="1" applyFill="1" applyBorder="1">
      <alignment vertical="center"/>
    </xf>
    <xf numFmtId="181" fontId="14" fillId="2" borderId="9" xfId="0" applyNumberFormat="1" applyFont="1" applyFill="1" applyBorder="1">
      <alignment vertical="center"/>
    </xf>
    <xf numFmtId="182" fontId="34" fillId="0" borderId="9" xfId="0" applyNumberFormat="1" applyFont="1" applyBorder="1">
      <alignment vertical="center"/>
    </xf>
    <xf numFmtId="0" fontId="48" fillId="0" borderId="9" xfId="0" applyFont="1" applyBorder="1">
      <alignment vertical="center"/>
    </xf>
    <xf numFmtId="0" fontId="50" fillId="0" borderId="0" xfId="0" applyNumberFormat="1" applyFont="1" applyBorder="1" applyAlignment="1">
      <alignment horizontal="right" vertical="center"/>
    </xf>
    <xf numFmtId="0" fontId="51" fillId="0" borderId="8" xfId="0" applyNumberFormat="1" applyFont="1" applyBorder="1" applyAlignment="1">
      <alignment horizontal="center" vertical="center"/>
    </xf>
    <xf numFmtId="0" fontId="51" fillId="0" borderId="8" xfId="0" applyNumberFormat="1" applyFont="1" applyFill="1" applyBorder="1" applyAlignment="1">
      <alignment horizontal="center" vertical="center"/>
    </xf>
    <xf numFmtId="177" fontId="51" fillId="0" borderId="8" xfId="0" applyNumberFormat="1" applyFont="1" applyFill="1" applyBorder="1" applyAlignment="1">
      <alignment horizontal="right" vertical="center"/>
    </xf>
    <xf numFmtId="0" fontId="51" fillId="0" borderId="8" xfId="0" applyNumberFormat="1" applyFont="1" applyBorder="1" applyAlignment="1">
      <alignment horizontal="center" vertical="center" wrapText="1"/>
    </xf>
    <xf numFmtId="177" fontId="52" fillId="0" borderId="8" xfId="0" applyNumberFormat="1" applyFon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177" fontId="51" fillId="0" borderId="8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49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50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6" fillId="0" borderId="2" xfId="0" applyFont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6" fillId="4" borderId="3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39" fillId="0" borderId="2" xfId="0" applyNumberFormat="1" applyFont="1" applyBorder="1" applyAlignment="1">
      <alignment horizontal="center" vertical="center"/>
    </xf>
    <xf numFmtId="0" fontId="4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1" xfId="4" applyNumberFormat="1" applyFont="1" applyFill="1" applyBorder="1" applyAlignment="1">
      <alignment horizontal="center" vertical="center"/>
    </xf>
    <xf numFmtId="0" fontId="21" fillId="0" borderId="1" xfId="10" applyNumberFormat="1" applyFont="1" applyBorder="1" applyAlignment="1">
      <alignment horizontal="center" vertical="center"/>
    </xf>
    <xf numFmtId="176" fontId="41" fillId="0" borderId="2" xfId="0" applyNumberFormat="1" applyFont="1" applyBorder="1" applyAlignment="1">
      <alignment horizontal="center" vertical="center"/>
    </xf>
    <xf numFmtId="0" fontId="22" fillId="3" borderId="1" xfId="10" applyNumberFormat="1" applyFont="1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0" fontId="28" fillId="0" borderId="2" xfId="14" applyNumberFormat="1" applyFont="1" applyBorder="1" applyAlignment="1">
      <alignment horizontal="center" vertical="center" wrapText="1"/>
    </xf>
    <xf numFmtId="176" fontId="4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4" fillId="3" borderId="1" xfId="10" applyNumberFormat="1" applyFont="1" applyFill="1" applyBorder="1" applyAlignment="1">
      <alignment horizontal="center" vertical="center"/>
    </xf>
    <xf numFmtId="176" fontId="44" fillId="3" borderId="1" xfId="0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3" fillId="0" borderId="2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vertical="center"/>
    </xf>
    <xf numFmtId="0" fontId="31" fillId="3" borderId="1" xfId="0" applyNumberFormat="1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3" fillId="3" borderId="1" xfId="1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</cellXfs>
  <cellStyles count="30"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28"/>
    <cellStyle name="常规 2 24" xfId="13"/>
    <cellStyle name="常规 2 3" xfId="11"/>
    <cellStyle name="常规 292 2" xfId="21"/>
    <cellStyle name="常规 293" xfId="10"/>
    <cellStyle name="常规 294" xfId="27"/>
    <cellStyle name="常规 3" xfId="24"/>
    <cellStyle name="常规 3 2 2" xfId="25"/>
    <cellStyle name="常规 3 4" xfId="6"/>
    <cellStyle name="常规 3 4 9" xfId="9"/>
    <cellStyle name="常规 3 5" xfId="26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千位分隔" xfId="2" builtinId="3"/>
    <cellStyle name="千位分隔 12 3 3" xfId="29"/>
    <cellStyle name="千位分隔[0] 2" xfId="23"/>
    <cellStyle name="千位分隔[0] 3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A10" sqref="A10:A14"/>
    </sheetView>
  </sheetViews>
  <sheetFormatPr defaultColWidth="9" defaultRowHeight="13.5"/>
  <cols>
    <col min="1" max="1" width="5.625" style="67" customWidth="1"/>
    <col min="2" max="2" width="25.625" style="141" customWidth="1"/>
    <col min="3" max="4" width="20.625" style="67" customWidth="1"/>
    <col min="5" max="5" width="25.625" style="67" customWidth="1"/>
    <col min="6" max="6" width="20.5" style="67" bestFit="1" customWidth="1"/>
    <col min="7" max="7" width="18.625" style="67" hidden="1" customWidth="1"/>
    <col min="8" max="8" width="18.375" style="67" bestFit="1" customWidth="1"/>
    <col min="9" max="9" width="14.375" style="67" hidden="1" customWidth="1"/>
    <col min="10" max="10" width="14.25" style="67" hidden="1" customWidth="1"/>
    <col min="11" max="254" width="9" style="67"/>
    <col min="255" max="255" width="6.625" style="67" customWidth="1"/>
    <col min="256" max="257" width="21.625" style="67" customWidth="1"/>
    <col min="258" max="258" width="16.125" style="67" bestFit="1" customWidth="1"/>
    <col min="259" max="259" width="13.875" style="67" bestFit="1" customWidth="1"/>
    <col min="260" max="260" width="17.25" style="67" bestFit="1" customWidth="1"/>
    <col min="261" max="262" width="20.5" style="67" bestFit="1" customWidth="1"/>
    <col min="263" max="263" width="0" style="67" hidden="1" customWidth="1"/>
    <col min="264" max="264" width="18.375" style="67" bestFit="1" customWidth="1"/>
    <col min="265" max="266" width="0" style="67" hidden="1" customWidth="1"/>
    <col min="267" max="510" width="9" style="67"/>
    <col min="511" max="511" width="6.625" style="67" customWidth="1"/>
    <col min="512" max="513" width="21.625" style="67" customWidth="1"/>
    <col min="514" max="514" width="16.125" style="67" bestFit="1" customWidth="1"/>
    <col min="515" max="515" width="13.875" style="67" bestFit="1" customWidth="1"/>
    <col min="516" max="516" width="17.25" style="67" bestFit="1" customWidth="1"/>
    <col min="517" max="518" width="20.5" style="67" bestFit="1" customWidth="1"/>
    <col min="519" max="519" width="0" style="67" hidden="1" customWidth="1"/>
    <col min="520" max="520" width="18.375" style="67" bestFit="1" customWidth="1"/>
    <col min="521" max="522" width="0" style="67" hidden="1" customWidth="1"/>
    <col min="523" max="766" width="9" style="67"/>
    <col min="767" max="767" width="6.625" style="67" customWidth="1"/>
    <col min="768" max="769" width="21.625" style="67" customWidth="1"/>
    <col min="770" max="770" width="16.125" style="67" bestFit="1" customWidth="1"/>
    <col min="771" max="771" width="13.875" style="67" bestFit="1" customWidth="1"/>
    <col min="772" max="772" width="17.25" style="67" bestFit="1" customWidth="1"/>
    <col min="773" max="774" width="20.5" style="67" bestFit="1" customWidth="1"/>
    <col min="775" max="775" width="0" style="67" hidden="1" customWidth="1"/>
    <col min="776" max="776" width="18.375" style="67" bestFit="1" customWidth="1"/>
    <col min="777" max="778" width="0" style="67" hidden="1" customWidth="1"/>
    <col min="779" max="1022" width="9" style="67"/>
    <col min="1023" max="1023" width="6.625" style="67" customWidth="1"/>
    <col min="1024" max="1025" width="21.625" style="67" customWidth="1"/>
    <col min="1026" max="1026" width="16.125" style="67" bestFit="1" customWidth="1"/>
    <col min="1027" max="1027" width="13.875" style="67" bestFit="1" customWidth="1"/>
    <col min="1028" max="1028" width="17.25" style="67" bestFit="1" customWidth="1"/>
    <col min="1029" max="1030" width="20.5" style="67" bestFit="1" customWidth="1"/>
    <col min="1031" max="1031" width="0" style="67" hidden="1" customWidth="1"/>
    <col min="1032" max="1032" width="18.375" style="67" bestFit="1" customWidth="1"/>
    <col min="1033" max="1034" width="0" style="67" hidden="1" customWidth="1"/>
    <col min="1035" max="1278" width="9" style="67"/>
    <col min="1279" max="1279" width="6.625" style="67" customWidth="1"/>
    <col min="1280" max="1281" width="21.625" style="67" customWidth="1"/>
    <col min="1282" max="1282" width="16.125" style="67" bestFit="1" customWidth="1"/>
    <col min="1283" max="1283" width="13.875" style="67" bestFit="1" customWidth="1"/>
    <col min="1284" max="1284" width="17.25" style="67" bestFit="1" customWidth="1"/>
    <col min="1285" max="1286" width="20.5" style="67" bestFit="1" customWidth="1"/>
    <col min="1287" max="1287" width="0" style="67" hidden="1" customWidth="1"/>
    <col min="1288" max="1288" width="18.375" style="67" bestFit="1" customWidth="1"/>
    <col min="1289" max="1290" width="0" style="67" hidden="1" customWidth="1"/>
    <col min="1291" max="1534" width="9" style="67"/>
    <col min="1535" max="1535" width="6.625" style="67" customWidth="1"/>
    <col min="1536" max="1537" width="21.625" style="67" customWidth="1"/>
    <col min="1538" max="1538" width="16.125" style="67" bestFit="1" customWidth="1"/>
    <col min="1539" max="1539" width="13.875" style="67" bestFit="1" customWidth="1"/>
    <col min="1540" max="1540" width="17.25" style="67" bestFit="1" customWidth="1"/>
    <col min="1541" max="1542" width="20.5" style="67" bestFit="1" customWidth="1"/>
    <col min="1543" max="1543" width="0" style="67" hidden="1" customWidth="1"/>
    <col min="1544" max="1544" width="18.375" style="67" bestFit="1" customWidth="1"/>
    <col min="1545" max="1546" width="0" style="67" hidden="1" customWidth="1"/>
    <col min="1547" max="1790" width="9" style="67"/>
    <col min="1791" max="1791" width="6.625" style="67" customWidth="1"/>
    <col min="1792" max="1793" width="21.625" style="67" customWidth="1"/>
    <col min="1794" max="1794" width="16.125" style="67" bestFit="1" customWidth="1"/>
    <col min="1795" max="1795" width="13.875" style="67" bestFit="1" customWidth="1"/>
    <col min="1796" max="1796" width="17.25" style="67" bestFit="1" customWidth="1"/>
    <col min="1797" max="1798" width="20.5" style="67" bestFit="1" customWidth="1"/>
    <col min="1799" max="1799" width="0" style="67" hidden="1" customWidth="1"/>
    <col min="1800" max="1800" width="18.375" style="67" bestFit="1" customWidth="1"/>
    <col min="1801" max="1802" width="0" style="67" hidden="1" customWidth="1"/>
    <col min="1803" max="2046" width="9" style="67"/>
    <col min="2047" max="2047" width="6.625" style="67" customWidth="1"/>
    <col min="2048" max="2049" width="21.625" style="67" customWidth="1"/>
    <col min="2050" max="2050" width="16.125" style="67" bestFit="1" customWidth="1"/>
    <col min="2051" max="2051" width="13.875" style="67" bestFit="1" customWidth="1"/>
    <col min="2052" max="2052" width="17.25" style="67" bestFit="1" customWidth="1"/>
    <col min="2053" max="2054" width="20.5" style="67" bestFit="1" customWidth="1"/>
    <col min="2055" max="2055" width="0" style="67" hidden="1" customWidth="1"/>
    <col min="2056" max="2056" width="18.375" style="67" bestFit="1" customWidth="1"/>
    <col min="2057" max="2058" width="0" style="67" hidden="1" customWidth="1"/>
    <col min="2059" max="2302" width="9" style="67"/>
    <col min="2303" max="2303" width="6.625" style="67" customWidth="1"/>
    <col min="2304" max="2305" width="21.625" style="67" customWidth="1"/>
    <col min="2306" max="2306" width="16.125" style="67" bestFit="1" customWidth="1"/>
    <col min="2307" max="2307" width="13.875" style="67" bestFit="1" customWidth="1"/>
    <col min="2308" max="2308" width="17.25" style="67" bestFit="1" customWidth="1"/>
    <col min="2309" max="2310" width="20.5" style="67" bestFit="1" customWidth="1"/>
    <col min="2311" max="2311" width="0" style="67" hidden="1" customWidth="1"/>
    <col min="2312" max="2312" width="18.375" style="67" bestFit="1" customWidth="1"/>
    <col min="2313" max="2314" width="0" style="67" hidden="1" customWidth="1"/>
    <col min="2315" max="2558" width="9" style="67"/>
    <col min="2559" max="2559" width="6.625" style="67" customWidth="1"/>
    <col min="2560" max="2561" width="21.625" style="67" customWidth="1"/>
    <col min="2562" max="2562" width="16.125" style="67" bestFit="1" customWidth="1"/>
    <col min="2563" max="2563" width="13.875" style="67" bestFit="1" customWidth="1"/>
    <col min="2564" max="2564" width="17.25" style="67" bestFit="1" customWidth="1"/>
    <col min="2565" max="2566" width="20.5" style="67" bestFit="1" customWidth="1"/>
    <col min="2567" max="2567" width="0" style="67" hidden="1" customWidth="1"/>
    <col min="2568" max="2568" width="18.375" style="67" bestFit="1" customWidth="1"/>
    <col min="2569" max="2570" width="0" style="67" hidden="1" customWidth="1"/>
    <col min="2571" max="2814" width="9" style="67"/>
    <col min="2815" max="2815" width="6.625" style="67" customWidth="1"/>
    <col min="2816" max="2817" width="21.625" style="67" customWidth="1"/>
    <col min="2818" max="2818" width="16.125" style="67" bestFit="1" customWidth="1"/>
    <col min="2819" max="2819" width="13.875" style="67" bestFit="1" customWidth="1"/>
    <col min="2820" max="2820" width="17.25" style="67" bestFit="1" customWidth="1"/>
    <col min="2821" max="2822" width="20.5" style="67" bestFit="1" customWidth="1"/>
    <col min="2823" max="2823" width="0" style="67" hidden="1" customWidth="1"/>
    <col min="2824" max="2824" width="18.375" style="67" bestFit="1" customWidth="1"/>
    <col min="2825" max="2826" width="0" style="67" hidden="1" customWidth="1"/>
    <col min="2827" max="3070" width="9" style="67"/>
    <col min="3071" max="3071" width="6.625" style="67" customWidth="1"/>
    <col min="3072" max="3073" width="21.625" style="67" customWidth="1"/>
    <col min="3074" max="3074" width="16.125" style="67" bestFit="1" customWidth="1"/>
    <col min="3075" max="3075" width="13.875" style="67" bestFit="1" customWidth="1"/>
    <col min="3076" max="3076" width="17.25" style="67" bestFit="1" customWidth="1"/>
    <col min="3077" max="3078" width="20.5" style="67" bestFit="1" customWidth="1"/>
    <col min="3079" max="3079" width="0" style="67" hidden="1" customWidth="1"/>
    <col min="3080" max="3080" width="18.375" style="67" bestFit="1" customWidth="1"/>
    <col min="3081" max="3082" width="0" style="67" hidden="1" customWidth="1"/>
    <col min="3083" max="3326" width="9" style="67"/>
    <col min="3327" max="3327" width="6.625" style="67" customWidth="1"/>
    <col min="3328" max="3329" width="21.625" style="67" customWidth="1"/>
    <col min="3330" max="3330" width="16.125" style="67" bestFit="1" customWidth="1"/>
    <col min="3331" max="3331" width="13.875" style="67" bestFit="1" customWidth="1"/>
    <col min="3332" max="3332" width="17.25" style="67" bestFit="1" customWidth="1"/>
    <col min="3333" max="3334" width="20.5" style="67" bestFit="1" customWidth="1"/>
    <col min="3335" max="3335" width="0" style="67" hidden="1" customWidth="1"/>
    <col min="3336" max="3336" width="18.375" style="67" bestFit="1" customWidth="1"/>
    <col min="3337" max="3338" width="0" style="67" hidden="1" customWidth="1"/>
    <col min="3339" max="3582" width="9" style="67"/>
    <col min="3583" max="3583" width="6.625" style="67" customWidth="1"/>
    <col min="3584" max="3585" width="21.625" style="67" customWidth="1"/>
    <col min="3586" max="3586" width="16.125" style="67" bestFit="1" customWidth="1"/>
    <col min="3587" max="3587" width="13.875" style="67" bestFit="1" customWidth="1"/>
    <col min="3588" max="3588" width="17.25" style="67" bestFit="1" customWidth="1"/>
    <col min="3589" max="3590" width="20.5" style="67" bestFit="1" customWidth="1"/>
    <col min="3591" max="3591" width="0" style="67" hidden="1" customWidth="1"/>
    <col min="3592" max="3592" width="18.375" style="67" bestFit="1" customWidth="1"/>
    <col min="3593" max="3594" width="0" style="67" hidden="1" customWidth="1"/>
    <col min="3595" max="3838" width="9" style="67"/>
    <col min="3839" max="3839" width="6.625" style="67" customWidth="1"/>
    <col min="3840" max="3841" width="21.625" style="67" customWidth="1"/>
    <col min="3842" max="3842" width="16.125" style="67" bestFit="1" customWidth="1"/>
    <col min="3843" max="3843" width="13.875" style="67" bestFit="1" customWidth="1"/>
    <col min="3844" max="3844" width="17.25" style="67" bestFit="1" customWidth="1"/>
    <col min="3845" max="3846" width="20.5" style="67" bestFit="1" customWidth="1"/>
    <col min="3847" max="3847" width="0" style="67" hidden="1" customWidth="1"/>
    <col min="3848" max="3848" width="18.375" style="67" bestFit="1" customWidth="1"/>
    <col min="3849" max="3850" width="0" style="67" hidden="1" customWidth="1"/>
    <col min="3851" max="4094" width="9" style="67"/>
    <col min="4095" max="4095" width="6.625" style="67" customWidth="1"/>
    <col min="4096" max="4097" width="21.625" style="67" customWidth="1"/>
    <col min="4098" max="4098" width="16.125" style="67" bestFit="1" customWidth="1"/>
    <col min="4099" max="4099" width="13.875" style="67" bestFit="1" customWidth="1"/>
    <col min="4100" max="4100" width="17.25" style="67" bestFit="1" customWidth="1"/>
    <col min="4101" max="4102" width="20.5" style="67" bestFit="1" customWidth="1"/>
    <col min="4103" max="4103" width="0" style="67" hidden="1" customWidth="1"/>
    <col min="4104" max="4104" width="18.375" style="67" bestFit="1" customWidth="1"/>
    <col min="4105" max="4106" width="0" style="67" hidden="1" customWidth="1"/>
    <col min="4107" max="4350" width="9" style="67"/>
    <col min="4351" max="4351" width="6.625" style="67" customWidth="1"/>
    <col min="4352" max="4353" width="21.625" style="67" customWidth="1"/>
    <col min="4354" max="4354" width="16.125" style="67" bestFit="1" customWidth="1"/>
    <col min="4355" max="4355" width="13.875" style="67" bestFit="1" customWidth="1"/>
    <col min="4356" max="4356" width="17.25" style="67" bestFit="1" customWidth="1"/>
    <col min="4357" max="4358" width="20.5" style="67" bestFit="1" customWidth="1"/>
    <col min="4359" max="4359" width="0" style="67" hidden="1" customWidth="1"/>
    <col min="4360" max="4360" width="18.375" style="67" bestFit="1" customWidth="1"/>
    <col min="4361" max="4362" width="0" style="67" hidden="1" customWidth="1"/>
    <col min="4363" max="4606" width="9" style="67"/>
    <col min="4607" max="4607" width="6.625" style="67" customWidth="1"/>
    <col min="4608" max="4609" width="21.625" style="67" customWidth="1"/>
    <col min="4610" max="4610" width="16.125" style="67" bestFit="1" customWidth="1"/>
    <col min="4611" max="4611" width="13.875" style="67" bestFit="1" customWidth="1"/>
    <col min="4612" max="4612" width="17.25" style="67" bestFit="1" customWidth="1"/>
    <col min="4613" max="4614" width="20.5" style="67" bestFit="1" customWidth="1"/>
    <col min="4615" max="4615" width="0" style="67" hidden="1" customWidth="1"/>
    <col min="4616" max="4616" width="18.375" style="67" bestFit="1" customWidth="1"/>
    <col min="4617" max="4618" width="0" style="67" hidden="1" customWidth="1"/>
    <col min="4619" max="4862" width="9" style="67"/>
    <col min="4863" max="4863" width="6.625" style="67" customWidth="1"/>
    <col min="4864" max="4865" width="21.625" style="67" customWidth="1"/>
    <col min="4866" max="4866" width="16.125" style="67" bestFit="1" customWidth="1"/>
    <col min="4867" max="4867" width="13.875" style="67" bestFit="1" customWidth="1"/>
    <col min="4868" max="4868" width="17.25" style="67" bestFit="1" customWidth="1"/>
    <col min="4869" max="4870" width="20.5" style="67" bestFit="1" customWidth="1"/>
    <col min="4871" max="4871" width="0" style="67" hidden="1" customWidth="1"/>
    <col min="4872" max="4872" width="18.375" style="67" bestFit="1" customWidth="1"/>
    <col min="4873" max="4874" width="0" style="67" hidden="1" customWidth="1"/>
    <col min="4875" max="5118" width="9" style="67"/>
    <col min="5119" max="5119" width="6.625" style="67" customWidth="1"/>
    <col min="5120" max="5121" width="21.625" style="67" customWidth="1"/>
    <col min="5122" max="5122" width="16.125" style="67" bestFit="1" customWidth="1"/>
    <col min="5123" max="5123" width="13.875" style="67" bestFit="1" customWidth="1"/>
    <col min="5124" max="5124" width="17.25" style="67" bestFit="1" customWidth="1"/>
    <col min="5125" max="5126" width="20.5" style="67" bestFit="1" customWidth="1"/>
    <col min="5127" max="5127" width="0" style="67" hidden="1" customWidth="1"/>
    <col min="5128" max="5128" width="18.375" style="67" bestFit="1" customWidth="1"/>
    <col min="5129" max="5130" width="0" style="67" hidden="1" customWidth="1"/>
    <col min="5131" max="5374" width="9" style="67"/>
    <col min="5375" max="5375" width="6.625" style="67" customWidth="1"/>
    <col min="5376" max="5377" width="21.625" style="67" customWidth="1"/>
    <col min="5378" max="5378" width="16.125" style="67" bestFit="1" customWidth="1"/>
    <col min="5379" max="5379" width="13.875" style="67" bestFit="1" customWidth="1"/>
    <col min="5380" max="5380" width="17.25" style="67" bestFit="1" customWidth="1"/>
    <col min="5381" max="5382" width="20.5" style="67" bestFit="1" customWidth="1"/>
    <col min="5383" max="5383" width="0" style="67" hidden="1" customWidth="1"/>
    <col min="5384" max="5384" width="18.375" style="67" bestFit="1" customWidth="1"/>
    <col min="5385" max="5386" width="0" style="67" hidden="1" customWidth="1"/>
    <col min="5387" max="5630" width="9" style="67"/>
    <col min="5631" max="5631" width="6.625" style="67" customWidth="1"/>
    <col min="5632" max="5633" width="21.625" style="67" customWidth="1"/>
    <col min="5634" max="5634" width="16.125" style="67" bestFit="1" customWidth="1"/>
    <col min="5635" max="5635" width="13.875" style="67" bestFit="1" customWidth="1"/>
    <col min="5636" max="5636" width="17.25" style="67" bestFit="1" customWidth="1"/>
    <col min="5637" max="5638" width="20.5" style="67" bestFit="1" customWidth="1"/>
    <col min="5639" max="5639" width="0" style="67" hidden="1" customWidth="1"/>
    <col min="5640" max="5640" width="18.375" style="67" bestFit="1" customWidth="1"/>
    <col min="5641" max="5642" width="0" style="67" hidden="1" customWidth="1"/>
    <col min="5643" max="5886" width="9" style="67"/>
    <col min="5887" max="5887" width="6.625" style="67" customWidth="1"/>
    <col min="5888" max="5889" width="21.625" style="67" customWidth="1"/>
    <col min="5890" max="5890" width="16.125" style="67" bestFit="1" customWidth="1"/>
    <col min="5891" max="5891" width="13.875" style="67" bestFit="1" customWidth="1"/>
    <col min="5892" max="5892" width="17.25" style="67" bestFit="1" customWidth="1"/>
    <col min="5893" max="5894" width="20.5" style="67" bestFit="1" customWidth="1"/>
    <col min="5895" max="5895" width="0" style="67" hidden="1" customWidth="1"/>
    <col min="5896" max="5896" width="18.375" style="67" bestFit="1" customWidth="1"/>
    <col min="5897" max="5898" width="0" style="67" hidden="1" customWidth="1"/>
    <col min="5899" max="6142" width="9" style="67"/>
    <col min="6143" max="6143" width="6.625" style="67" customWidth="1"/>
    <col min="6144" max="6145" width="21.625" style="67" customWidth="1"/>
    <col min="6146" max="6146" width="16.125" style="67" bestFit="1" customWidth="1"/>
    <col min="6147" max="6147" width="13.875" style="67" bestFit="1" customWidth="1"/>
    <col min="6148" max="6148" width="17.25" style="67" bestFit="1" customWidth="1"/>
    <col min="6149" max="6150" width="20.5" style="67" bestFit="1" customWidth="1"/>
    <col min="6151" max="6151" width="0" style="67" hidden="1" customWidth="1"/>
    <col min="6152" max="6152" width="18.375" style="67" bestFit="1" customWidth="1"/>
    <col min="6153" max="6154" width="0" style="67" hidden="1" customWidth="1"/>
    <col min="6155" max="6398" width="9" style="67"/>
    <col min="6399" max="6399" width="6.625" style="67" customWidth="1"/>
    <col min="6400" max="6401" width="21.625" style="67" customWidth="1"/>
    <col min="6402" max="6402" width="16.125" style="67" bestFit="1" customWidth="1"/>
    <col min="6403" max="6403" width="13.875" style="67" bestFit="1" customWidth="1"/>
    <col min="6404" max="6404" width="17.25" style="67" bestFit="1" customWidth="1"/>
    <col min="6405" max="6406" width="20.5" style="67" bestFit="1" customWidth="1"/>
    <col min="6407" max="6407" width="0" style="67" hidden="1" customWidth="1"/>
    <col min="6408" max="6408" width="18.375" style="67" bestFit="1" customWidth="1"/>
    <col min="6409" max="6410" width="0" style="67" hidden="1" customWidth="1"/>
    <col min="6411" max="6654" width="9" style="67"/>
    <col min="6655" max="6655" width="6.625" style="67" customWidth="1"/>
    <col min="6656" max="6657" width="21.625" style="67" customWidth="1"/>
    <col min="6658" max="6658" width="16.125" style="67" bestFit="1" customWidth="1"/>
    <col min="6659" max="6659" width="13.875" style="67" bestFit="1" customWidth="1"/>
    <col min="6660" max="6660" width="17.25" style="67" bestFit="1" customWidth="1"/>
    <col min="6661" max="6662" width="20.5" style="67" bestFit="1" customWidth="1"/>
    <col min="6663" max="6663" width="0" style="67" hidden="1" customWidth="1"/>
    <col min="6664" max="6664" width="18.375" style="67" bestFit="1" customWidth="1"/>
    <col min="6665" max="6666" width="0" style="67" hidden="1" customWidth="1"/>
    <col min="6667" max="6910" width="9" style="67"/>
    <col min="6911" max="6911" width="6.625" style="67" customWidth="1"/>
    <col min="6912" max="6913" width="21.625" style="67" customWidth="1"/>
    <col min="6914" max="6914" width="16.125" style="67" bestFit="1" customWidth="1"/>
    <col min="6915" max="6915" width="13.875" style="67" bestFit="1" customWidth="1"/>
    <col min="6916" max="6916" width="17.25" style="67" bestFit="1" customWidth="1"/>
    <col min="6917" max="6918" width="20.5" style="67" bestFit="1" customWidth="1"/>
    <col min="6919" max="6919" width="0" style="67" hidden="1" customWidth="1"/>
    <col min="6920" max="6920" width="18.375" style="67" bestFit="1" customWidth="1"/>
    <col min="6921" max="6922" width="0" style="67" hidden="1" customWidth="1"/>
    <col min="6923" max="7166" width="9" style="67"/>
    <col min="7167" max="7167" width="6.625" style="67" customWidth="1"/>
    <col min="7168" max="7169" width="21.625" style="67" customWidth="1"/>
    <col min="7170" max="7170" width="16.125" style="67" bestFit="1" customWidth="1"/>
    <col min="7171" max="7171" width="13.875" style="67" bestFit="1" customWidth="1"/>
    <col min="7172" max="7172" width="17.25" style="67" bestFit="1" customWidth="1"/>
    <col min="7173" max="7174" width="20.5" style="67" bestFit="1" customWidth="1"/>
    <col min="7175" max="7175" width="0" style="67" hidden="1" customWidth="1"/>
    <col min="7176" max="7176" width="18.375" style="67" bestFit="1" customWidth="1"/>
    <col min="7177" max="7178" width="0" style="67" hidden="1" customWidth="1"/>
    <col min="7179" max="7422" width="9" style="67"/>
    <col min="7423" max="7423" width="6.625" style="67" customWidth="1"/>
    <col min="7424" max="7425" width="21.625" style="67" customWidth="1"/>
    <col min="7426" max="7426" width="16.125" style="67" bestFit="1" customWidth="1"/>
    <col min="7427" max="7427" width="13.875" style="67" bestFit="1" customWidth="1"/>
    <col min="7428" max="7428" width="17.25" style="67" bestFit="1" customWidth="1"/>
    <col min="7429" max="7430" width="20.5" style="67" bestFit="1" customWidth="1"/>
    <col min="7431" max="7431" width="0" style="67" hidden="1" customWidth="1"/>
    <col min="7432" max="7432" width="18.375" style="67" bestFit="1" customWidth="1"/>
    <col min="7433" max="7434" width="0" style="67" hidden="1" customWidth="1"/>
    <col min="7435" max="7678" width="9" style="67"/>
    <col min="7679" max="7679" width="6.625" style="67" customWidth="1"/>
    <col min="7680" max="7681" width="21.625" style="67" customWidth="1"/>
    <col min="7682" max="7682" width="16.125" style="67" bestFit="1" customWidth="1"/>
    <col min="7683" max="7683" width="13.875" style="67" bestFit="1" customWidth="1"/>
    <col min="7684" max="7684" width="17.25" style="67" bestFit="1" customWidth="1"/>
    <col min="7685" max="7686" width="20.5" style="67" bestFit="1" customWidth="1"/>
    <col min="7687" max="7687" width="0" style="67" hidden="1" customWidth="1"/>
    <col min="7688" max="7688" width="18.375" style="67" bestFit="1" customWidth="1"/>
    <col min="7689" max="7690" width="0" style="67" hidden="1" customWidth="1"/>
    <col min="7691" max="7934" width="9" style="67"/>
    <col min="7935" max="7935" width="6.625" style="67" customWidth="1"/>
    <col min="7936" max="7937" width="21.625" style="67" customWidth="1"/>
    <col min="7938" max="7938" width="16.125" style="67" bestFit="1" customWidth="1"/>
    <col min="7939" max="7939" width="13.875" style="67" bestFit="1" customWidth="1"/>
    <col min="7940" max="7940" width="17.25" style="67" bestFit="1" customWidth="1"/>
    <col min="7941" max="7942" width="20.5" style="67" bestFit="1" customWidth="1"/>
    <col min="7943" max="7943" width="0" style="67" hidden="1" customWidth="1"/>
    <col min="7944" max="7944" width="18.375" style="67" bestFit="1" customWidth="1"/>
    <col min="7945" max="7946" width="0" style="67" hidden="1" customWidth="1"/>
    <col min="7947" max="8190" width="9" style="67"/>
    <col min="8191" max="8191" width="6.625" style="67" customWidth="1"/>
    <col min="8192" max="8193" width="21.625" style="67" customWidth="1"/>
    <col min="8194" max="8194" width="16.125" style="67" bestFit="1" customWidth="1"/>
    <col min="8195" max="8195" width="13.875" style="67" bestFit="1" customWidth="1"/>
    <col min="8196" max="8196" width="17.25" style="67" bestFit="1" customWidth="1"/>
    <col min="8197" max="8198" width="20.5" style="67" bestFit="1" customWidth="1"/>
    <col min="8199" max="8199" width="0" style="67" hidden="1" customWidth="1"/>
    <col min="8200" max="8200" width="18.375" style="67" bestFit="1" customWidth="1"/>
    <col min="8201" max="8202" width="0" style="67" hidden="1" customWidth="1"/>
    <col min="8203" max="8446" width="9" style="67"/>
    <col min="8447" max="8447" width="6.625" style="67" customWidth="1"/>
    <col min="8448" max="8449" width="21.625" style="67" customWidth="1"/>
    <col min="8450" max="8450" width="16.125" style="67" bestFit="1" customWidth="1"/>
    <col min="8451" max="8451" width="13.875" style="67" bestFit="1" customWidth="1"/>
    <col min="8452" max="8452" width="17.25" style="67" bestFit="1" customWidth="1"/>
    <col min="8453" max="8454" width="20.5" style="67" bestFit="1" customWidth="1"/>
    <col min="8455" max="8455" width="0" style="67" hidden="1" customWidth="1"/>
    <col min="8456" max="8456" width="18.375" style="67" bestFit="1" customWidth="1"/>
    <col min="8457" max="8458" width="0" style="67" hidden="1" customWidth="1"/>
    <col min="8459" max="8702" width="9" style="67"/>
    <col min="8703" max="8703" width="6.625" style="67" customWidth="1"/>
    <col min="8704" max="8705" width="21.625" style="67" customWidth="1"/>
    <col min="8706" max="8706" width="16.125" style="67" bestFit="1" customWidth="1"/>
    <col min="8707" max="8707" width="13.875" style="67" bestFit="1" customWidth="1"/>
    <col min="8708" max="8708" width="17.25" style="67" bestFit="1" customWidth="1"/>
    <col min="8709" max="8710" width="20.5" style="67" bestFit="1" customWidth="1"/>
    <col min="8711" max="8711" width="0" style="67" hidden="1" customWidth="1"/>
    <col min="8712" max="8712" width="18.375" style="67" bestFit="1" customWidth="1"/>
    <col min="8713" max="8714" width="0" style="67" hidden="1" customWidth="1"/>
    <col min="8715" max="8958" width="9" style="67"/>
    <col min="8959" max="8959" width="6.625" style="67" customWidth="1"/>
    <col min="8960" max="8961" width="21.625" style="67" customWidth="1"/>
    <col min="8962" max="8962" width="16.125" style="67" bestFit="1" customWidth="1"/>
    <col min="8963" max="8963" width="13.875" style="67" bestFit="1" customWidth="1"/>
    <col min="8964" max="8964" width="17.25" style="67" bestFit="1" customWidth="1"/>
    <col min="8965" max="8966" width="20.5" style="67" bestFit="1" customWidth="1"/>
    <col min="8967" max="8967" width="0" style="67" hidden="1" customWidth="1"/>
    <col min="8968" max="8968" width="18.375" style="67" bestFit="1" customWidth="1"/>
    <col min="8969" max="8970" width="0" style="67" hidden="1" customWidth="1"/>
    <col min="8971" max="9214" width="9" style="67"/>
    <col min="9215" max="9215" width="6.625" style="67" customWidth="1"/>
    <col min="9216" max="9217" width="21.625" style="67" customWidth="1"/>
    <col min="9218" max="9218" width="16.125" style="67" bestFit="1" customWidth="1"/>
    <col min="9219" max="9219" width="13.875" style="67" bestFit="1" customWidth="1"/>
    <col min="9220" max="9220" width="17.25" style="67" bestFit="1" customWidth="1"/>
    <col min="9221" max="9222" width="20.5" style="67" bestFit="1" customWidth="1"/>
    <col min="9223" max="9223" width="0" style="67" hidden="1" customWidth="1"/>
    <col min="9224" max="9224" width="18.375" style="67" bestFit="1" customWidth="1"/>
    <col min="9225" max="9226" width="0" style="67" hidden="1" customWidth="1"/>
    <col min="9227" max="9470" width="9" style="67"/>
    <col min="9471" max="9471" width="6.625" style="67" customWidth="1"/>
    <col min="9472" max="9473" width="21.625" style="67" customWidth="1"/>
    <col min="9474" max="9474" width="16.125" style="67" bestFit="1" customWidth="1"/>
    <col min="9475" max="9475" width="13.875" style="67" bestFit="1" customWidth="1"/>
    <col min="9476" max="9476" width="17.25" style="67" bestFit="1" customWidth="1"/>
    <col min="9477" max="9478" width="20.5" style="67" bestFit="1" customWidth="1"/>
    <col min="9479" max="9479" width="0" style="67" hidden="1" customWidth="1"/>
    <col min="9480" max="9480" width="18.375" style="67" bestFit="1" customWidth="1"/>
    <col min="9481" max="9482" width="0" style="67" hidden="1" customWidth="1"/>
    <col min="9483" max="9726" width="9" style="67"/>
    <col min="9727" max="9727" width="6.625" style="67" customWidth="1"/>
    <col min="9728" max="9729" width="21.625" style="67" customWidth="1"/>
    <col min="9730" max="9730" width="16.125" style="67" bestFit="1" customWidth="1"/>
    <col min="9731" max="9731" width="13.875" style="67" bestFit="1" customWidth="1"/>
    <col min="9732" max="9732" width="17.25" style="67" bestFit="1" customWidth="1"/>
    <col min="9733" max="9734" width="20.5" style="67" bestFit="1" customWidth="1"/>
    <col min="9735" max="9735" width="0" style="67" hidden="1" customWidth="1"/>
    <col min="9736" max="9736" width="18.375" style="67" bestFit="1" customWidth="1"/>
    <col min="9737" max="9738" width="0" style="67" hidden="1" customWidth="1"/>
    <col min="9739" max="9982" width="9" style="67"/>
    <col min="9983" max="9983" width="6.625" style="67" customWidth="1"/>
    <col min="9984" max="9985" width="21.625" style="67" customWidth="1"/>
    <col min="9986" max="9986" width="16.125" style="67" bestFit="1" customWidth="1"/>
    <col min="9987" max="9987" width="13.875" style="67" bestFit="1" customWidth="1"/>
    <col min="9988" max="9988" width="17.25" style="67" bestFit="1" customWidth="1"/>
    <col min="9989" max="9990" width="20.5" style="67" bestFit="1" customWidth="1"/>
    <col min="9991" max="9991" width="0" style="67" hidden="1" customWidth="1"/>
    <col min="9992" max="9992" width="18.375" style="67" bestFit="1" customWidth="1"/>
    <col min="9993" max="9994" width="0" style="67" hidden="1" customWidth="1"/>
    <col min="9995" max="10238" width="9" style="67"/>
    <col min="10239" max="10239" width="6.625" style="67" customWidth="1"/>
    <col min="10240" max="10241" width="21.625" style="67" customWidth="1"/>
    <col min="10242" max="10242" width="16.125" style="67" bestFit="1" customWidth="1"/>
    <col min="10243" max="10243" width="13.875" style="67" bestFit="1" customWidth="1"/>
    <col min="10244" max="10244" width="17.25" style="67" bestFit="1" customWidth="1"/>
    <col min="10245" max="10246" width="20.5" style="67" bestFit="1" customWidth="1"/>
    <col min="10247" max="10247" width="0" style="67" hidden="1" customWidth="1"/>
    <col min="10248" max="10248" width="18.375" style="67" bestFit="1" customWidth="1"/>
    <col min="10249" max="10250" width="0" style="67" hidden="1" customWidth="1"/>
    <col min="10251" max="10494" width="9" style="67"/>
    <col min="10495" max="10495" width="6.625" style="67" customWidth="1"/>
    <col min="10496" max="10497" width="21.625" style="67" customWidth="1"/>
    <col min="10498" max="10498" width="16.125" style="67" bestFit="1" customWidth="1"/>
    <col min="10499" max="10499" width="13.875" style="67" bestFit="1" customWidth="1"/>
    <col min="10500" max="10500" width="17.25" style="67" bestFit="1" customWidth="1"/>
    <col min="10501" max="10502" width="20.5" style="67" bestFit="1" customWidth="1"/>
    <col min="10503" max="10503" width="0" style="67" hidden="1" customWidth="1"/>
    <col min="10504" max="10504" width="18.375" style="67" bestFit="1" customWidth="1"/>
    <col min="10505" max="10506" width="0" style="67" hidden="1" customWidth="1"/>
    <col min="10507" max="10750" width="9" style="67"/>
    <col min="10751" max="10751" width="6.625" style="67" customWidth="1"/>
    <col min="10752" max="10753" width="21.625" style="67" customWidth="1"/>
    <col min="10754" max="10754" width="16.125" style="67" bestFit="1" customWidth="1"/>
    <col min="10755" max="10755" width="13.875" style="67" bestFit="1" customWidth="1"/>
    <col min="10756" max="10756" width="17.25" style="67" bestFit="1" customWidth="1"/>
    <col min="10757" max="10758" width="20.5" style="67" bestFit="1" customWidth="1"/>
    <col min="10759" max="10759" width="0" style="67" hidden="1" customWidth="1"/>
    <col min="10760" max="10760" width="18.375" style="67" bestFit="1" customWidth="1"/>
    <col min="10761" max="10762" width="0" style="67" hidden="1" customWidth="1"/>
    <col min="10763" max="11006" width="9" style="67"/>
    <col min="11007" max="11007" width="6.625" style="67" customWidth="1"/>
    <col min="11008" max="11009" width="21.625" style="67" customWidth="1"/>
    <col min="11010" max="11010" width="16.125" style="67" bestFit="1" customWidth="1"/>
    <col min="11011" max="11011" width="13.875" style="67" bestFit="1" customWidth="1"/>
    <col min="11012" max="11012" width="17.25" style="67" bestFit="1" customWidth="1"/>
    <col min="11013" max="11014" width="20.5" style="67" bestFit="1" customWidth="1"/>
    <col min="11015" max="11015" width="0" style="67" hidden="1" customWidth="1"/>
    <col min="11016" max="11016" width="18.375" style="67" bestFit="1" customWidth="1"/>
    <col min="11017" max="11018" width="0" style="67" hidden="1" customWidth="1"/>
    <col min="11019" max="11262" width="9" style="67"/>
    <col min="11263" max="11263" width="6.625" style="67" customWidth="1"/>
    <col min="11264" max="11265" width="21.625" style="67" customWidth="1"/>
    <col min="11266" max="11266" width="16.125" style="67" bestFit="1" customWidth="1"/>
    <col min="11267" max="11267" width="13.875" style="67" bestFit="1" customWidth="1"/>
    <col min="11268" max="11268" width="17.25" style="67" bestFit="1" customWidth="1"/>
    <col min="11269" max="11270" width="20.5" style="67" bestFit="1" customWidth="1"/>
    <col min="11271" max="11271" width="0" style="67" hidden="1" customWidth="1"/>
    <col min="11272" max="11272" width="18.375" style="67" bestFit="1" customWidth="1"/>
    <col min="11273" max="11274" width="0" style="67" hidden="1" customWidth="1"/>
    <col min="11275" max="11518" width="9" style="67"/>
    <col min="11519" max="11519" width="6.625" style="67" customWidth="1"/>
    <col min="11520" max="11521" width="21.625" style="67" customWidth="1"/>
    <col min="11522" max="11522" width="16.125" style="67" bestFit="1" customWidth="1"/>
    <col min="11523" max="11523" width="13.875" style="67" bestFit="1" customWidth="1"/>
    <col min="11524" max="11524" width="17.25" style="67" bestFit="1" customWidth="1"/>
    <col min="11525" max="11526" width="20.5" style="67" bestFit="1" customWidth="1"/>
    <col min="11527" max="11527" width="0" style="67" hidden="1" customWidth="1"/>
    <col min="11528" max="11528" width="18.375" style="67" bestFit="1" customWidth="1"/>
    <col min="11529" max="11530" width="0" style="67" hidden="1" customWidth="1"/>
    <col min="11531" max="11774" width="9" style="67"/>
    <col min="11775" max="11775" width="6.625" style="67" customWidth="1"/>
    <col min="11776" max="11777" width="21.625" style="67" customWidth="1"/>
    <col min="11778" max="11778" width="16.125" style="67" bestFit="1" customWidth="1"/>
    <col min="11779" max="11779" width="13.875" style="67" bestFit="1" customWidth="1"/>
    <col min="11780" max="11780" width="17.25" style="67" bestFit="1" customWidth="1"/>
    <col min="11781" max="11782" width="20.5" style="67" bestFit="1" customWidth="1"/>
    <col min="11783" max="11783" width="0" style="67" hidden="1" customWidth="1"/>
    <col min="11784" max="11784" width="18.375" style="67" bestFit="1" customWidth="1"/>
    <col min="11785" max="11786" width="0" style="67" hidden="1" customWidth="1"/>
    <col min="11787" max="12030" width="9" style="67"/>
    <col min="12031" max="12031" width="6.625" style="67" customWidth="1"/>
    <col min="12032" max="12033" width="21.625" style="67" customWidth="1"/>
    <col min="12034" max="12034" width="16.125" style="67" bestFit="1" customWidth="1"/>
    <col min="12035" max="12035" width="13.875" style="67" bestFit="1" customWidth="1"/>
    <col min="12036" max="12036" width="17.25" style="67" bestFit="1" customWidth="1"/>
    <col min="12037" max="12038" width="20.5" style="67" bestFit="1" customWidth="1"/>
    <col min="12039" max="12039" width="0" style="67" hidden="1" customWidth="1"/>
    <col min="12040" max="12040" width="18.375" style="67" bestFit="1" customWidth="1"/>
    <col min="12041" max="12042" width="0" style="67" hidden="1" customWidth="1"/>
    <col min="12043" max="12286" width="9" style="67"/>
    <col min="12287" max="12287" width="6.625" style="67" customWidth="1"/>
    <col min="12288" max="12289" width="21.625" style="67" customWidth="1"/>
    <col min="12290" max="12290" width="16.125" style="67" bestFit="1" customWidth="1"/>
    <col min="12291" max="12291" width="13.875" style="67" bestFit="1" customWidth="1"/>
    <col min="12292" max="12292" width="17.25" style="67" bestFit="1" customWidth="1"/>
    <col min="12293" max="12294" width="20.5" style="67" bestFit="1" customWidth="1"/>
    <col min="12295" max="12295" width="0" style="67" hidden="1" customWidth="1"/>
    <col min="12296" max="12296" width="18.375" style="67" bestFit="1" customWidth="1"/>
    <col min="12297" max="12298" width="0" style="67" hidden="1" customWidth="1"/>
    <col min="12299" max="12542" width="9" style="67"/>
    <col min="12543" max="12543" width="6.625" style="67" customWidth="1"/>
    <col min="12544" max="12545" width="21.625" style="67" customWidth="1"/>
    <col min="12546" max="12546" width="16.125" style="67" bestFit="1" customWidth="1"/>
    <col min="12547" max="12547" width="13.875" style="67" bestFit="1" customWidth="1"/>
    <col min="12548" max="12548" width="17.25" style="67" bestFit="1" customWidth="1"/>
    <col min="12549" max="12550" width="20.5" style="67" bestFit="1" customWidth="1"/>
    <col min="12551" max="12551" width="0" style="67" hidden="1" customWidth="1"/>
    <col min="12552" max="12552" width="18.375" style="67" bestFit="1" customWidth="1"/>
    <col min="12553" max="12554" width="0" style="67" hidden="1" customWidth="1"/>
    <col min="12555" max="12798" width="9" style="67"/>
    <col min="12799" max="12799" width="6.625" style="67" customWidth="1"/>
    <col min="12800" max="12801" width="21.625" style="67" customWidth="1"/>
    <col min="12802" max="12802" width="16.125" style="67" bestFit="1" customWidth="1"/>
    <col min="12803" max="12803" width="13.875" style="67" bestFit="1" customWidth="1"/>
    <col min="12804" max="12804" width="17.25" style="67" bestFit="1" customWidth="1"/>
    <col min="12805" max="12806" width="20.5" style="67" bestFit="1" customWidth="1"/>
    <col min="12807" max="12807" width="0" style="67" hidden="1" customWidth="1"/>
    <col min="12808" max="12808" width="18.375" style="67" bestFit="1" customWidth="1"/>
    <col min="12809" max="12810" width="0" style="67" hidden="1" customWidth="1"/>
    <col min="12811" max="13054" width="9" style="67"/>
    <col min="13055" max="13055" width="6.625" style="67" customWidth="1"/>
    <col min="13056" max="13057" width="21.625" style="67" customWidth="1"/>
    <col min="13058" max="13058" width="16.125" style="67" bestFit="1" customWidth="1"/>
    <col min="13059" max="13059" width="13.875" style="67" bestFit="1" customWidth="1"/>
    <col min="13060" max="13060" width="17.25" style="67" bestFit="1" customWidth="1"/>
    <col min="13061" max="13062" width="20.5" style="67" bestFit="1" customWidth="1"/>
    <col min="13063" max="13063" width="0" style="67" hidden="1" customWidth="1"/>
    <col min="13064" max="13064" width="18.375" style="67" bestFit="1" customWidth="1"/>
    <col min="13065" max="13066" width="0" style="67" hidden="1" customWidth="1"/>
    <col min="13067" max="13310" width="9" style="67"/>
    <col min="13311" max="13311" width="6.625" style="67" customWidth="1"/>
    <col min="13312" max="13313" width="21.625" style="67" customWidth="1"/>
    <col min="13314" max="13314" width="16.125" style="67" bestFit="1" customWidth="1"/>
    <col min="13315" max="13315" width="13.875" style="67" bestFit="1" customWidth="1"/>
    <col min="13316" max="13316" width="17.25" style="67" bestFit="1" customWidth="1"/>
    <col min="13317" max="13318" width="20.5" style="67" bestFit="1" customWidth="1"/>
    <col min="13319" max="13319" width="0" style="67" hidden="1" customWidth="1"/>
    <col min="13320" max="13320" width="18.375" style="67" bestFit="1" customWidth="1"/>
    <col min="13321" max="13322" width="0" style="67" hidden="1" customWidth="1"/>
    <col min="13323" max="13566" width="9" style="67"/>
    <col min="13567" max="13567" width="6.625" style="67" customWidth="1"/>
    <col min="13568" max="13569" width="21.625" style="67" customWidth="1"/>
    <col min="13570" max="13570" width="16.125" style="67" bestFit="1" customWidth="1"/>
    <col min="13571" max="13571" width="13.875" style="67" bestFit="1" customWidth="1"/>
    <col min="13572" max="13572" width="17.25" style="67" bestFit="1" customWidth="1"/>
    <col min="13573" max="13574" width="20.5" style="67" bestFit="1" customWidth="1"/>
    <col min="13575" max="13575" width="0" style="67" hidden="1" customWidth="1"/>
    <col min="13576" max="13576" width="18.375" style="67" bestFit="1" customWidth="1"/>
    <col min="13577" max="13578" width="0" style="67" hidden="1" customWidth="1"/>
    <col min="13579" max="13822" width="9" style="67"/>
    <col min="13823" max="13823" width="6.625" style="67" customWidth="1"/>
    <col min="13824" max="13825" width="21.625" style="67" customWidth="1"/>
    <col min="13826" max="13826" width="16.125" style="67" bestFit="1" customWidth="1"/>
    <col min="13827" max="13827" width="13.875" style="67" bestFit="1" customWidth="1"/>
    <col min="13828" max="13828" width="17.25" style="67" bestFit="1" customWidth="1"/>
    <col min="13829" max="13830" width="20.5" style="67" bestFit="1" customWidth="1"/>
    <col min="13831" max="13831" width="0" style="67" hidden="1" customWidth="1"/>
    <col min="13832" max="13832" width="18.375" style="67" bestFit="1" customWidth="1"/>
    <col min="13833" max="13834" width="0" style="67" hidden="1" customWidth="1"/>
    <col min="13835" max="14078" width="9" style="67"/>
    <col min="14079" max="14079" width="6.625" style="67" customWidth="1"/>
    <col min="14080" max="14081" width="21.625" style="67" customWidth="1"/>
    <col min="14082" max="14082" width="16.125" style="67" bestFit="1" customWidth="1"/>
    <col min="14083" max="14083" width="13.875" style="67" bestFit="1" customWidth="1"/>
    <col min="14084" max="14084" width="17.25" style="67" bestFit="1" customWidth="1"/>
    <col min="14085" max="14086" width="20.5" style="67" bestFit="1" customWidth="1"/>
    <col min="14087" max="14087" width="0" style="67" hidden="1" customWidth="1"/>
    <col min="14088" max="14088" width="18.375" style="67" bestFit="1" customWidth="1"/>
    <col min="14089" max="14090" width="0" style="67" hidden="1" customWidth="1"/>
    <col min="14091" max="14334" width="9" style="67"/>
    <col min="14335" max="14335" width="6.625" style="67" customWidth="1"/>
    <col min="14336" max="14337" width="21.625" style="67" customWidth="1"/>
    <col min="14338" max="14338" width="16.125" style="67" bestFit="1" customWidth="1"/>
    <col min="14339" max="14339" width="13.875" style="67" bestFit="1" customWidth="1"/>
    <col min="14340" max="14340" width="17.25" style="67" bestFit="1" customWidth="1"/>
    <col min="14341" max="14342" width="20.5" style="67" bestFit="1" customWidth="1"/>
    <col min="14343" max="14343" width="0" style="67" hidden="1" customWidth="1"/>
    <col min="14344" max="14344" width="18.375" style="67" bestFit="1" customWidth="1"/>
    <col min="14345" max="14346" width="0" style="67" hidden="1" customWidth="1"/>
    <col min="14347" max="14590" width="9" style="67"/>
    <col min="14591" max="14591" width="6.625" style="67" customWidth="1"/>
    <col min="14592" max="14593" width="21.625" style="67" customWidth="1"/>
    <col min="14594" max="14594" width="16.125" style="67" bestFit="1" customWidth="1"/>
    <col min="14595" max="14595" width="13.875" style="67" bestFit="1" customWidth="1"/>
    <col min="14596" max="14596" width="17.25" style="67" bestFit="1" customWidth="1"/>
    <col min="14597" max="14598" width="20.5" style="67" bestFit="1" customWidth="1"/>
    <col min="14599" max="14599" width="0" style="67" hidden="1" customWidth="1"/>
    <col min="14600" max="14600" width="18.375" style="67" bestFit="1" customWidth="1"/>
    <col min="14601" max="14602" width="0" style="67" hidden="1" customWidth="1"/>
    <col min="14603" max="14846" width="9" style="67"/>
    <col min="14847" max="14847" width="6.625" style="67" customWidth="1"/>
    <col min="14848" max="14849" width="21.625" style="67" customWidth="1"/>
    <col min="14850" max="14850" width="16.125" style="67" bestFit="1" customWidth="1"/>
    <col min="14851" max="14851" width="13.875" style="67" bestFit="1" customWidth="1"/>
    <col min="14852" max="14852" width="17.25" style="67" bestFit="1" customWidth="1"/>
    <col min="14853" max="14854" width="20.5" style="67" bestFit="1" customWidth="1"/>
    <col min="14855" max="14855" width="0" style="67" hidden="1" customWidth="1"/>
    <col min="14856" max="14856" width="18.375" style="67" bestFit="1" customWidth="1"/>
    <col min="14857" max="14858" width="0" style="67" hidden="1" customWidth="1"/>
    <col min="14859" max="15102" width="9" style="67"/>
    <col min="15103" max="15103" width="6.625" style="67" customWidth="1"/>
    <col min="15104" max="15105" width="21.625" style="67" customWidth="1"/>
    <col min="15106" max="15106" width="16.125" style="67" bestFit="1" customWidth="1"/>
    <col min="15107" max="15107" width="13.875" style="67" bestFit="1" customWidth="1"/>
    <col min="15108" max="15108" width="17.25" style="67" bestFit="1" customWidth="1"/>
    <col min="15109" max="15110" width="20.5" style="67" bestFit="1" customWidth="1"/>
    <col min="15111" max="15111" width="0" style="67" hidden="1" customWidth="1"/>
    <col min="15112" max="15112" width="18.375" style="67" bestFit="1" customWidth="1"/>
    <col min="15113" max="15114" width="0" style="67" hidden="1" customWidth="1"/>
    <col min="15115" max="15358" width="9" style="67"/>
    <col min="15359" max="15359" width="6.625" style="67" customWidth="1"/>
    <col min="15360" max="15361" width="21.625" style="67" customWidth="1"/>
    <col min="15362" max="15362" width="16.125" style="67" bestFit="1" customWidth="1"/>
    <col min="15363" max="15363" width="13.875" style="67" bestFit="1" customWidth="1"/>
    <col min="15364" max="15364" width="17.25" style="67" bestFit="1" customWidth="1"/>
    <col min="15365" max="15366" width="20.5" style="67" bestFit="1" customWidth="1"/>
    <col min="15367" max="15367" width="0" style="67" hidden="1" customWidth="1"/>
    <col min="15368" max="15368" width="18.375" style="67" bestFit="1" customWidth="1"/>
    <col min="15369" max="15370" width="0" style="67" hidden="1" customWidth="1"/>
    <col min="15371" max="15614" width="9" style="67"/>
    <col min="15615" max="15615" width="6.625" style="67" customWidth="1"/>
    <col min="15616" max="15617" width="21.625" style="67" customWidth="1"/>
    <col min="15618" max="15618" width="16.125" style="67" bestFit="1" customWidth="1"/>
    <col min="15619" max="15619" width="13.875" style="67" bestFit="1" customWidth="1"/>
    <col min="15620" max="15620" width="17.25" style="67" bestFit="1" customWidth="1"/>
    <col min="15621" max="15622" width="20.5" style="67" bestFit="1" customWidth="1"/>
    <col min="15623" max="15623" width="0" style="67" hidden="1" customWidth="1"/>
    <col min="15624" max="15624" width="18.375" style="67" bestFit="1" customWidth="1"/>
    <col min="15625" max="15626" width="0" style="67" hidden="1" customWidth="1"/>
    <col min="15627" max="15870" width="9" style="67"/>
    <col min="15871" max="15871" width="6.625" style="67" customWidth="1"/>
    <col min="15872" max="15873" width="21.625" style="67" customWidth="1"/>
    <col min="15874" max="15874" width="16.125" style="67" bestFit="1" customWidth="1"/>
    <col min="15875" max="15875" width="13.875" style="67" bestFit="1" customWidth="1"/>
    <col min="15876" max="15876" width="17.25" style="67" bestFit="1" customWidth="1"/>
    <col min="15877" max="15878" width="20.5" style="67" bestFit="1" customWidth="1"/>
    <col min="15879" max="15879" width="0" style="67" hidden="1" customWidth="1"/>
    <col min="15880" max="15880" width="18.375" style="67" bestFit="1" customWidth="1"/>
    <col min="15881" max="15882" width="0" style="67" hidden="1" customWidth="1"/>
    <col min="15883" max="16126" width="9" style="67"/>
    <col min="16127" max="16127" width="6.625" style="67" customWidth="1"/>
    <col min="16128" max="16129" width="21.625" style="67" customWidth="1"/>
    <col min="16130" max="16130" width="16.125" style="67" bestFit="1" customWidth="1"/>
    <col min="16131" max="16131" width="13.875" style="67" bestFit="1" customWidth="1"/>
    <col min="16132" max="16132" width="17.25" style="67" bestFit="1" customWidth="1"/>
    <col min="16133" max="16134" width="20.5" style="67" bestFit="1" customWidth="1"/>
    <col min="16135" max="16135" width="0" style="67" hidden="1" customWidth="1"/>
    <col min="16136" max="16136" width="18.375" style="67" bestFit="1" customWidth="1"/>
    <col min="16137" max="16138" width="0" style="67" hidden="1" customWidth="1"/>
    <col min="16139" max="16384" width="9" style="67"/>
  </cols>
  <sheetData>
    <row r="1" spans="1:5" ht="20.25">
      <c r="A1" s="142" t="s">
        <v>189</v>
      </c>
      <c r="B1" s="143"/>
      <c r="C1" s="143"/>
      <c r="D1" s="143"/>
      <c r="E1" s="143"/>
    </row>
    <row r="2" spans="1:5" ht="35.1" customHeight="1">
      <c r="A2" s="144" t="s">
        <v>205</v>
      </c>
      <c r="B2" s="145"/>
      <c r="E2" s="133" t="s">
        <v>190</v>
      </c>
    </row>
    <row r="3" spans="1:5" ht="30" customHeight="1">
      <c r="A3" s="134" t="s">
        <v>191</v>
      </c>
      <c r="B3" s="134" t="s">
        <v>192</v>
      </c>
      <c r="C3" s="135" t="s">
        <v>154</v>
      </c>
      <c r="D3" s="135" t="s">
        <v>155</v>
      </c>
      <c r="E3" s="135" t="s">
        <v>193</v>
      </c>
    </row>
    <row r="4" spans="1:5" ht="30" customHeight="1">
      <c r="A4" s="134">
        <v>1</v>
      </c>
      <c r="B4" s="134" t="s">
        <v>194</v>
      </c>
      <c r="C4" s="136">
        <f>补充公用经费!AP10+'清算2022补充公用经费（课后延时）'!E6</f>
        <v>7572457.5</v>
      </c>
      <c r="D4" s="136"/>
      <c r="E4" s="136">
        <f>C4-D4</f>
        <v>7572457.5</v>
      </c>
    </row>
    <row r="5" spans="1:5" ht="30" customHeight="1">
      <c r="A5" s="134">
        <v>2</v>
      </c>
      <c r="B5" s="137" t="s">
        <v>195</v>
      </c>
      <c r="C5" s="138">
        <f>公办义务教育减免书薄费!I6</f>
        <v>772190</v>
      </c>
      <c r="D5" s="139"/>
      <c r="E5" s="136">
        <f t="shared" ref="E5:E14" si="0">C5-D5</f>
        <v>772190</v>
      </c>
    </row>
    <row r="6" spans="1:5" ht="30" customHeight="1">
      <c r="A6" s="134">
        <v>3</v>
      </c>
      <c r="B6" s="137" t="s">
        <v>196</v>
      </c>
      <c r="C6" s="138">
        <f>公办义务教育营养午餐!E6</f>
        <v>535800</v>
      </c>
      <c r="D6" s="139"/>
      <c r="E6" s="136">
        <f t="shared" si="0"/>
        <v>535800</v>
      </c>
    </row>
    <row r="7" spans="1:5" ht="30" customHeight="1">
      <c r="A7" s="134">
        <v>4</v>
      </c>
      <c r="B7" s="137" t="s">
        <v>197</v>
      </c>
      <c r="C7" s="138">
        <f>公办义务教育资助!L8</f>
        <v>71882</v>
      </c>
      <c r="D7" s="139"/>
      <c r="E7" s="136">
        <f t="shared" si="0"/>
        <v>71882</v>
      </c>
    </row>
    <row r="8" spans="1:5" ht="30" customHeight="1">
      <c r="A8" s="134">
        <v>5</v>
      </c>
      <c r="B8" s="134" t="s">
        <v>198</v>
      </c>
      <c r="C8" s="138">
        <f>保安经费!L17</f>
        <v>3667125</v>
      </c>
      <c r="D8" s="138">
        <f>C8</f>
        <v>3667125</v>
      </c>
      <c r="E8" s="136">
        <f t="shared" si="0"/>
        <v>0</v>
      </c>
    </row>
    <row r="9" spans="1:5" ht="30" customHeight="1">
      <c r="A9" s="134">
        <v>6</v>
      </c>
      <c r="B9" s="134" t="s">
        <v>199</v>
      </c>
      <c r="C9" s="138">
        <f>视频联网!K11</f>
        <v>243552</v>
      </c>
      <c r="D9" s="138">
        <f t="shared" ref="D9:D14" si="1">C9</f>
        <v>243552</v>
      </c>
      <c r="E9" s="136">
        <f t="shared" si="0"/>
        <v>0</v>
      </c>
    </row>
    <row r="10" spans="1:5" ht="30" customHeight="1">
      <c r="A10" s="134">
        <v>7</v>
      </c>
      <c r="B10" s="134" t="s">
        <v>200</v>
      </c>
      <c r="C10" s="138">
        <f>农民工学校生均补贴!H4</f>
        <v>13203900</v>
      </c>
      <c r="D10" s="138">
        <f t="shared" si="1"/>
        <v>13203900</v>
      </c>
      <c r="E10" s="136">
        <f t="shared" si="0"/>
        <v>0</v>
      </c>
    </row>
    <row r="11" spans="1:5" ht="30" customHeight="1">
      <c r="A11" s="134">
        <v>8</v>
      </c>
      <c r="B11" s="134" t="s">
        <v>201</v>
      </c>
      <c r="C11" s="138">
        <f>农民工学校资助!L6</f>
        <v>122550</v>
      </c>
      <c r="D11" s="138">
        <f t="shared" si="1"/>
        <v>122550</v>
      </c>
      <c r="E11" s="136">
        <f t="shared" si="0"/>
        <v>0</v>
      </c>
    </row>
    <row r="12" spans="1:5" ht="30" customHeight="1">
      <c r="A12" s="134">
        <v>9</v>
      </c>
      <c r="B12" s="134" t="s">
        <v>202</v>
      </c>
      <c r="C12" s="138">
        <f>农民工学校减免书薄费!O5</f>
        <v>604100</v>
      </c>
      <c r="D12" s="138">
        <f t="shared" si="1"/>
        <v>604100</v>
      </c>
      <c r="E12" s="136">
        <f t="shared" si="0"/>
        <v>0</v>
      </c>
    </row>
    <row r="13" spans="1:5" ht="30" customHeight="1">
      <c r="A13" s="134">
        <v>10</v>
      </c>
      <c r="B13" s="134" t="s">
        <v>203</v>
      </c>
      <c r="C13" s="138">
        <f>民办学校补贴!O5</f>
        <v>3457900</v>
      </c>
      <c r="D13" s="138">
        <f t="shared" si="1"/>
        <v>3457900</v>
      </c>
      <c r="E13" s="136">
        <f t="shared" si="0"/>
        <v>0</v>
      </c>
    </row>
    <row r="14" spans="1:5" ht="30" customHeight="1">
      <c r="A14" s="134">
        <v>11</v>
      </c>
      <c r="B14" s="134" t="s">
        <v>204</v>
      </c>
      <c r="C14" s="138">
        <f>民办义务教育减免书薄费!F4</f>
        <v>546740</v>
      </c>
      <c r="D14" s="138">
        <f t="shared" si="1"/>
        <v>546740</v>
      </c>
      <c r="E14" s="136">
        <f t="shared" si="0"/>
        <v>0</v>
      </c>
    </row>
    <row r="15" spans="1:5" ht="30" customHeight="1">
      <c r="A15" s="134"/>
      <c r="B15" s="134" t="s">
        <v>116</v>
      </c>
      <c r="C15" s="140">
        <f>SUM(C4:C14)</f>
        <v>30798196.5</v>
      </c>
      <c r="D15" s="140">
        <f>SUM(D4:D14)</f>
        <v>21845867</v>
      </c>
      <c r="E15" s="140">
        <f>SUM(E4:E14)</f>
        <v>8952329.5</v>
      </c>
    </row>
    <row r="16" spans="1:5" ht="30" customHeight="1"/>
    <row r="17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A7" sqref="A7:XFD26"/>
    </sheetView>
  </sheetViews>
  <sheetFormatPr defaultRowHeight="13.5"/>
  <cols>
    <col min="1" max="1" width="16.5" style="32" customWidth="1"/>
    <col min="2" max="2" width="18.875" style="39" customWidth="1"/>
    <col min="3" max="3" width="8.625" style="39" customWidth="1"/>
    <col min="4" max="5" width="10.625" style="32" customWidth="1"/>
    <col min="6" max="7" width="10.625" style="32" hidden="1" customWidth="1"/>
    <col min="8" max="8" width="10.625" style="32" customWidth="1"/>
    <col min="9" max="10" width="10.625" style="32" hidden="1" customWidth="1"/>
    <col min="11" max="11" width="10.625" style="32" customWidth="1"/>
    <col min="12" max="12" width="16.75" style="32" customWidth="1"/>
    <col min="13" max="16384" width="9" style="32"/>
  </cols>
  <sheetData>
    <row r="1" spans="1:12" ht="28.5" customHeight="1">
      <c r="A1" s="179" t="s">
        <v>124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</row>
    <row r="2" spans="1:12" ht="13.5" customHeight="1">
      <c r="A2" s="181" t="s">
        <v>153</v>
      </c>
      <c r="B2" s="181" t="s">
        <v>98</v>
      </c>
      <c r="C2" s="181" t="s">
        <v>170</v>
      </c>
      <c r="D2" s="185" t="s">
        <v>179</v>
      </c>
      <c r="E2" s="185"/>
      <c r="F2" s="185"/>
      <c r="G2" s="185"/>
      <c r="H2" s="185"/>
      <c r="I2" s="185"/>
      <c r="J2" s="185"/>
      <c r="K2" s="185"/>
      <c r="L2" s="183" t="s">
        <v>171</v>
      </c>
    </row>
    <row r="3" spans="1:12" ht="13.5" customHeight="1">
      <c r="A3" s="181"/>
      <c r="B3" s="181"/>
      <c r="C3" s="181"/>
      <c r="D3" s="118" t="s">
        <v>172</v>
      </c>
      <c r="E3" s="118" t="s">
        <v>173</v>
      </c>
      <c r="F3" s="118" t="s">
        <v>111</v>
      </c>
      <c r="G3" s="118" t="s">
        <v>174</v>
      </c>
      <c r="H3" s="118" t="s">
        <v>175</v>
      </c>
      <c r="I3" s="118" t="s">
        <v>108</v>
      </c>
      <c r="J3" s="118" t="s">
        <v>109</v>
      </c>
      <c r="K3" s="119" t="s">
        <v>176</v>
      </c>
      <c r="L3" s="183"/>
    </row>
    <row r="4" spans="1:12">
      <c r="A4" s="182"/>
      <c r="B4" s="182"/>
      <c r="C4" s="182"/>
      <c r="D4" s="118" t="s">
        <v>113</v>
      </c>
      <c r="E4" s="118" t="s">
        <v>113</v>
      </c>
      <c r="F4" s="118" t="s">
        <v>113</v>
      </c>
      <c r="G4" s="118" t="s">
        <v>113</v>
      </c>
      <c r="H4" s="118" t="s">
        <v>113</v>
      </c>
      <c r="I4" s="118" t="s">
        <v>113</v>
      </c>
      <c r="J4" s="118" t="s">
        <v>113</v>
      </c>
      <c r="K4" s="118" t="s">
        <v>113</v>
      </c>
      <c r="L4" s="183" t="s">
        <v>113</v>
      </c>
    </row>
    <row r="5" spans="1:12" ht="20.100000000000001" customHeight="1">
      <c r="A5" s="120" t="s">
        <v>177</v>
      </c>
      <c r="B5" s="103" t="s">
        <v>123</v>
      </c>
      <c r="C5" s="103" t="s">
        <v>77</v>
      </c>
      <c r="D5" s="36">
        <v>61275</v>
      </c>
      <c r="E5" s="36"/>
      <c r="F5" s="36"/>
      <c r="G5" s="36"/>
      <c r="H5" s="36"/>
      <c r="I5" s="36"/>
      <c r="J5" s="37"/>
      <c r="K5" s="121">
        <f t="shared" ref="K5" si="0">D5+E5+F5+G5+H5+I5+J5</f>
        <v>61275</v>
      </c>
      <c r="L5" s="121">
        <f>K5*2</f>
        <v>122550</v>
      </c>
    </row>
    <row r="6" spans="1:12" ht="20.100000000000001" customHeight="1">
      <c r="A6" s="183" t="s">
        <v>178</v>
      </c>
      <c r="B6" s="184"/>
      <c r="C6" s="106"/>
      <c r="D6" s="122">
        <f t="shared" ref="D6:K6" si="1">SUM(D5)</f>
        <v>61275</v>
      </c>
      <c r="E6" s="122">
        <f t="shared" si="1"/>
        <v>0</v>
      </c>
      <c r="F6" s="122">
        <f t="shared" si="1"/>
        <v>0</v>
      </c>
      <c r="G6" s="122">
        <f t="shared" si="1"/>
        <v>0</v>
      </c>
      <c r="H6" s="122">
        <f t="shared" si="1"/>
        <v>0</v>
      </c>
      <c r="I6" s="122">
        <f t="shared" si="1"/>
        <v>0</v>
      </c>
      <c r="J6" s="122">
        <f t="shared" si="1"/>
        <v>0</v>
      </c>
      <c r="K6" s="122">
        <f t="shared" si="1"/>
        <v>61275</v>
      </c>
      <c r="L6" s="122">
        <f>SUM(L5)</f>
        <v>122550</v>
      </c>
    </row>
  </sheetData>
  <mergeCells count="7">
    <mergeCell ref="A1:L1"/>
    <mergeCell ref="A2:A4"/>
    <mergeCell ref="A6:B6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27"/>
  <sheetViews>
    <sheetView workbookViewId="0">
      <selection activeCell="A6" sqref="A6:XFD13"/>
    </sheetView>
  </sheetViews>
  <sheetFormatPr defaultRowHeight="13.5"/>
  <cols>
    <col min="1" max="1" width="16.75" style="47" customWidth="1"/>
    <col min="2" max="2" width="37.125" style="47" customWidth="1"/>
    <col min="3" max="13" width="8" style="47" hidden="1" customWidth="1"/>
    <col min="14" max="14" width="27.5" style="47" customWidth="1"/>
    <col min="15" max="15" width="26.5" style="47" customWidth="1"/>
    <col min="16" max="245" width="9" style="47"/>
    <col min="246" max="246" width="5.875" style="47" customWidth="1"/>
    <col min="247" max="247" width="18" style="47" customWidth="1"/>
    <col min="248" max="258" width="0" style="47" hidden="1" customWidth="1"/>
    <col min="259" max="259" width="9" style="47"/>
    <col min="260" max="260" width="9.875" style="47" customWidth="1"/>
    <col min="261" max="261" width="9" style="47" customWidth="1"/>
    <col min="262" max="262" width="9.5" style="47" bestFit="1" customWidth="1"/>
    <col min="263" max="263" width="9.5" style="47" customWidth="1"/>
    <col min="264" max="264" width="9.375" style="47" customWidth="1"/>
    <col min="265" max="265" width="10.125" style="47" customWidth="1"/>
    <col min="266" max="266" width="11.125" style="47" customWidth="1"/>
    <col min="267" max="501" width="9" style="47"/>
    <col min="502" max="502" width="5.875" style="47" customWidth="1"/>
    <col min="503" max="503" width="18" style="47" customWidth="1"/>
    <col min="504" max="514" width="0" style="47" hidden="1" customWidth="1"/>
    <col min="515" max="515" width="9" style="47"/>
    <col min="516" max="516" width="9.875" style="47" customWidth="1"/>
    <col min="517" max="517" width="9" style="47" customWidth="1"/>
    <col min="518" max="518" width="9.5" style="47" bestFit="1" customWidth="1"/>
    <col min="519" max="519" width="9.5" style="47" customWidth="1"/>
    <col min="520" max="520" width="9.375" style="47" customWidth="1"/>
    <col min="521" max="521" width="10.125" style="47" customWidth="1"/>
    <col min="522" max="522" width="11.125" style="47" customWidth="1"/>
    <col min="523" max="757" width="9" style="47"/>
    <col min="758" max="758" width="5.875" style="47" customWidth="1"/>
    <col min="759" max="759" width="18" style="47" customWidth="1"/>
    <col min="760" max="770" width="0" style="47" hidden="1" customWidth="1"/>
    <col min="771" max="771" width="9" style="47"/>
    <col min="772" max="772" width="9.875" style="47" customWidth="1"/>
    <col min="773" max="773" width="9" style="47" customWidth="1"/>
    <col min="774" max="774" width="9.5" style="47" bestFit="1" customWidth="1"/>
    <col min="775" max="775" width="9.5" style="47" customWidth="1"/>
    <col min="776" max="776" width="9.375" style="47" customWidth="1"/>
    <col min="777" max="777" width="10.125" style="47" customWidth="1"/>
    <col min="778" max="778" width="11.125" style="47" customWidth="1"/>
    <col min="779" max="1013" width="9" style="47"/>
    <col min="1014" max="1014" width="5.875" style="47" customWidth="1"/>
    <col min="1015" max="1015" width="18" style="47" customWidth="1"/>
    <col min="1016" max="1026" width="0" style="47" hidden="1" customWidth="1"/>
    <col min="1027" max="1027" width="9" style="47"/>
    <col min="1028" max="1028" width="9.875" style="47" customWidth="1"/>
    <col min="1029" max="1029" width="9" style="47" customWidth="1"/>
    <col min="1030" max="1030" width="9.5" style="47" bestFit="1" customWidth="1"/>
    <col min="1031" max="1031" width="9.5" style="47" customWidth="1"/>
    <col min="1032" max="1032" width="9.375" style="47" customWidth="1"/>
    <col min="1033" max="1033" width="10.125" style="47" customWidth="1"/>
    <col min="1034" max="1034" width="11.125" style="47" customWidth="1"/>
    <col min="1035" max="1269" width="9" style="47"/>
    <col min="1270" max="1270" width="5.875" style="47" customWidth="1"/>
    <col min="1271" max="1271" width="18" style="47" customWidth="1"/>
    <col min="1272" max="1282" width="0" style="47" hidden="1" customWidth="1"/>
    <col min="1283" max="1283" width="9" style="47"/>
    <col min="1284" max="1284" width="9.875" style="47" customWidth="1"/>
    <col min="1285" max="1285" width="9" style="47" customWidth="1"/>
    <col min="1286" max="1286" width="9.5" style="47" bestFit="1" customWidth="1"/>
    <col min="1287" max="1287" width="9.5" style="47" customWidth="1"/>
    <col min="1288" max="1288" width="9.375" style="47" customWidth="1"/>
    <col min="1289" max="1289" width="10.125" style="47" customWidth="1"/>
    <col min="1290" max="1290" width="11.125" style="47" customWidth="1"/>
    <col min="1291" max="1525" width="9" style="47"/>
    <col min="1526" max="1526" width="5.875" style="47" customWidth="1"/>
    <col min="1527" max="1527" width="18" style="47" customWidth="1"/>
    <col min="1528" max="1538" width="0" style="47" hidden="1" customWidth="1"/>
    <col min="1539" max="1539" width="9" style="47"/>
    <col min="1540" max="1540" width="9.875" style="47" customWidth="1"/>
    <col min="1541" max="1541" width="9" style="47" customWidth="1"/>
    <col min="1542" max="1542" width="9.5" style="47" bestFit="1" customWidth="1"/>
    <col min="1543" max="1543" width="9.5" style="47" customWidth="1"/>
    <col min="1544" max="1544" width="9.375" style="47" customWidth="1"/>
    <col min="1545" max="1545" width="10.125" style="47" customWidth="1"/>
    <col min="1546" max="1546" width="11.125" style="47" customWidth="1"/>
    <col min="1547" max="1781" width="9" style="47"/>
    <col min="1782" max="1782" width="5.875" style="47" customWidth="1"/>
    <col min="1783" max="1783" width="18" style="47" customWidth="1"/>
    <col min="1784" max="1794" width="0" style="47" hidden="1" customWidth="1"/>
    <col min="1795" max="1795" width="9" style="47"/>
    <col min="1796" max="1796" width="9.875" style="47" customWidth="1"/>
    <col min="1797" max="1797" width="9" style="47" customWidth="1"/>
    <col min="1798" max="1798" width="9.5" style="47" bestFit="1" customWidth="1"/>
    <col min="1799" max="1799" width="9.5" style="47" customWidth="1"/>
    <col min="1800" max="1800" width="9.375" style="47" customWidth="1"/>
    <col min="1801" max="1801" width="10.125" style="47" customWidth="1"/>
    <col min="1802" max="1802" width="11.125" style="47" customWidth="1"/>
    <col min="1803" max="2037" width="9" style="47"/>
    <col min="2038" max="2038" width="5.875" style="47" customWidth="1"/>
    <col min="2039" max="2039" width="18" style="47" customWidth="1"/>
    <col min="2040" max="2050" width="0" style="47" hidden="1" customWidth="1"/>
    <col min="2051" max="2051" width="9" style="47"/>
    <col min="2052" max="2052" width="9.875" style="47" customWidth="1"/>
    <col min="2053" max="2053" width="9" style="47" customWidth="1"/>
    <col min="2054" max="2054" width="9.5" style="47" bestFit="1" customWidth="1"/>
    <col min="2055" max="2055" width="9.5" style="47" customWidth="1"/>
    <col min="2056" max="2056" width="9.375" style="47" customWidth="1"/>
    <col min="2057" max="2057" width="10.125" style="47" customWidth="1"/>
    <col min="2058" max="2058" width="11.125" style="47" customWidth="1"/>
    <col min="2059" max="2293" width="9" style="47"/>
    <col min="2294" max="2294" width="5.875" style="47" customWidth="1"/>
    <col min="2295" max="2295" width="18" style="47" customWidth="1"/>
    <col min="2296" max="2306" width="0" style="47" hidden="1" customWidth="1"/>
    <col min="2307" max="2307" width="9" style="47"/>
    <col min="2308" max="2308" width="9.875" style="47" customWidth="1"/>
    <col min="2309" max="2309" width="9" style="47" customWidth="1"/>
    <col min="2310" max="2310" width="9.5" style="47" bestFit="1" customWidth="1"/>
    <col min="2311" max="2311" width="9.5" style="47" customWidth="1"/>
    <col min="2312" max="2312" width="9.375" style="47" customWidth="1"/>
    <col min="2313" max="2313" width="10.125" style="47" customWidth="1"/>
    <col min="2314" max="2314" width="11.125" style="47" customWidth="1"/>
    <col min="2315" max="2549" width="9" style="47"/>
    <col min="2550" max="2550" width="5.875" style="47" customWidth="1"/>
    <col min="2551" max="2551" width="18" style="47" customWidth="1"/>
    <col min="2552" max="2562" width="0" style="47" hidden="1" customWidth="1"/>
    <col min="2563" max="2563" width="9" style="47"/>
    <col min="2564" max="2564" width="9.875" style="47" customWidth="1"/>
    <col min="2565" max="2565" width="9" style="47" customWidth="1"/>
    <col min="2566" max="2566" width="9.5" style="47" bestFit="1" customWidth="1"/>
    <col min="2567" max="2567" width="9.5" style="47" customWidth="1"/>
    <col min="2568" max="2568" width="9.375" style="47" customWidth="1"/>
    <col min="2569" max="2569" width="10.125" style="47" customWidth="1"/>
    <col min="2570" max="2570" width="11.125" style="47" customWidth="1"/>
    <col min="2571" max="2805" width="9" style="47"/>
    <col min="2806" max="2806" width="5.875" style="47" customWidth="1"/>
    <col min="2807" max="2807" width="18" style="47" customWidth="1"/>
    <col min="2808" max="2818" width="0" style="47" hidden="1" customWidth="1"/>
    <col min="2819" max="2819" width="9" style="47"/>
    <col min="2820" max="2820" width="9.875" style="47" customWidth="1"/>
    <col min="2821" max="2821" width="9" style="47" customWidth="1"/>
    <col min="2822" max="2822" width="9.5" style="47" bestFit="1" customWidth="1"/>
    <col min="2823" max="2823" width="9.5" style="47" customWidth="1"/>
    <col min="2824" max="2824" width="9.375" style="47" customWidth="1"/>
    <col min="2825" max="2825" width="10.125" style="47" customWidth="1"/>
    <col min="2826" max="2826" width="11.125" style="47" customWidth="1"/>
    <col min="2827" max="3061" width="9" style="47"/>
    <col min="3062" max="3062" width="5.875" style="47" customWidth="1"/>
    <col min="3063" max="3063" width="18" style="47" customWidth="1"/>
    <col min="3064" max="3074" width="0" style="47" hidden="1" customWidth="1"/>
    <col min="3075" max="3075" width="9" style="47"/>
    <col min="3076" max="3076" width="9.875" style="47" customWidth="1"/>
    <col min="3077" max="3077" width="9" style="47" customWidth="1"/>
    <col min="3078" max="3078" width="9.5" style="47" bestFit="1" customWidth="1"/>
    <col min="3079" max="3079" width="9.5" style="47" customWidth="1"/>
    <col min="3080" max="3080" width="9.375" style="47" customWidth="1"/>
    <col min="3081" max="3081" width="10.125" style="47" customWidth="1"/>
    <col min="3082" max="3082" width="11.125" style="47" customWidth="1"/>
    <col min="3083" max="3317" width="9" style="47"/>
    <col min="3318" max="3318" width="5.875" style="47" customWidth="1"/>
    <col min="3319" max="3319" width="18" style="47" customWidth="1"/>
    <col min="3320" max="3330" width="0" style="47" hidden="1" customWidth="1"/>
    <col min="3331" max="3331" width="9" style="47"/>
    <col min="3332" max="3332" width="9.875" style="47" customWidth="1"/>
    <col min="3333" max="3333" width="9" style="47" customWidth="1"/>
    <col min="3334" max="3334" width="9.5" style="47" bestFit="1" customWidth="1"/>
    <col min="3335" max="3335" width="9.5" style="47" customWidth="1"/>
    <col min="3336" max="3336" width="9.375" style="47" customWidth="1"/>
    <col min="3337" max="3337" width="10.125" style="47" customWidth="1"/>
    <col min="3338" max="3338" width="11.125" style="47" customWidth="1"/>
    <col min="3339" max="3573" width="9" style="47"/>
    <col min="3574" max="3574" width="5.875" style="47" customWidth="1"/>
    <col min="3575" max="3575" width="18" style="47" customWidth="1"/>
    <col min="3576" max="3586" width="0" style="47" hidden="1" customWidth="1"/>
    <col min="3587" max="3587" width="9" style="47"/>
    <col min="3588" max="3588" width="9.875" style="47" customWidth="1"/>
    <col min="3589" max="3589" width="9" style="47" customWidth="1"/>
    <col min="3590" max="3590" width="9.5" style="47" bestFit="1" customWidth="1"/>
    <col min="3591" max="3591" width="9.5" style="47" customWidth="1"/>
    <col min="3592" max="3592" width="9.375" style="47" customWidth="1"/>
    <col min="3593" max="3593" width="10.125" style="47" customWidth="1"/>
    <col min="3594" max="3594" width="11.125" style="47" customWidth="1"/>
    <col min="3595" max="3829" width="9" style="47"/>
    <col min="3830" max="3830" width="5.875" style="47" customWidth="1"/>
    <col min="3831" max="3831" width="18" style="47" customWidth="1"/>
    <col min="3832" max="3842" width="0" style="47" hidden="1" customWidth="1"/>
    <col min="3843" max="3843" width="9" style="47"/>
    <col min="3844" max="3844" width="9.875" style="47" customWidth="1"/>
    <col min="3845" max="3845" width="9" style="47" customWidth="1"/>
    <col min="3846" max="3846" width="9.5" style="47" bestFit="1" customWidth="1"/>
    <col min="3847" max="3847" width="9.5" style="47" customWidth="1"/>
    <col min="3848" max="3848" width="9.375" style="47" customWidth="1"/>
    <col min="3849" max="3849" width="10.125" style="47" customWidth="1"/>
    <col min="3850" max="3850" width="11.125" style="47" customWidth="1"/>
    <col min="3851" max="4085" width="9" style="47"/>
    <col min="4086" max="4086" width="5.875" style="47" customWidth="1"/>
    <col min="4087" max="4087" width="18" style="47" customWidth="1"/>
    <col min="4088" max="4098" width="0" style="47" hidden="1" customWidth="1"/>
    <col min="4099" max="4099" width="9" style="47"/>
    <col min="4100" max="4100" width="9.875" style="47" customWidth="1"/>
    <col min="4101" max="4101" width="9" style="47" customWidth="1"/>
    <col min="4102" max="4102" width="9.5" style="47" bestFit="1" customWidth="1"/>
    <col min="4103" max="4103" width="9.5" style="47" customWidth="1"/>
    <col min="4104" max="4104" width="9.375" style="47" customWidth="1"/>
    <col min="4105" max="4105" width="10.125" style="47" customWidth="1"/>
    <col min="4106" max="4106" width="11.125" style="47" customWidth="1"/>
    <col min="4107" max="4341" width="9" style="47"/>
    <col min="4342" max="4342" width="5.875" style="47" customWidth="1"/>
    <col min="4343" max="4343" width="18" style="47" customWidth="1"/>
    <col min="4344" max="4354" width="0" style="47" hidden="1" customWidth="1"/>
    <col min="4355" max="4355" width="9" style="47"/>
    <col min="4356" max="4356" width="9.875" style="47" customWidth="1"/>
    <col min="4357" max="4357" width="9" style="47" customWidth="1"/>
    <col min="4358" max="4358" width="9.5" style="47" bestFit="1" customWidth="1"/>
    <col min="4359" max="4359" width="9.5" style="47" customWidth="1"/>
    <col min="4360" max="4360" width="9.375" style="47" customWidth="1"/>
    <col min="4361" max="4361" width="10.125" style="47" customWidth="1"/>
    <col min="4362" max="4362" width="11.125" style="47" customWidth="1"/>
    <col min="4363" max="4597" width="9" style="47"/>
    <col min="4598" max="4598" width="5.875" style="47" customWidth="1"/>
    <col min="4599" max="4599" width="18" style="47" customWidth="1"/>
    <col min="4600" max="4610" width="0" style="47" hidden="1" customWidth="1"/>
    <col min="4611" max="4611" width="9" style="47"/>
    <col min="4612" max="4612" width="9.875" style="47" customWidth="1"/>
    <col min="4613" max="4613" width="9" style="47" customWidth="1"/>
    <col min="4614" max="4614" width="9.5" style="47" bestFit="1" customWidth="1"/>
    <col min="4615" max="4615" width="9.5" style="47" customWidth="1"/>
    <col min="4616" max="4616" width="9.375" style="47" customWidth="1"/>
    <col min="4617" max="4617" width="10.125" style="47" customWidth="1"/>
    <col min="4618" max="4618" width="11.125" style="47" customWidth="1"/>
    <col min="4619" max="4853" width="9" style="47"/>
    <col min="4854" max="4854" width="5.875" style="47" customWidth="1"/>
    <col min="4855" max="4855" width="18" style="47" customWidth="1"/>
    <col min="4856" max="4866" width="0" style="47" hidden="1" customWidth="1"/>
    <col min="4867" max="4867" width="9" style="47"/>
    <col min="4868" max="4868" width="9.875" style="47" customWidth="1"/>
    <col min="4869" max="4869" width="9" style="47" customWidth="1"/>
    <col min="4870" max="4870" width="9.5" style="47" bestFit="1" customWidth="1"/>
    <col min="4871" max="4871" width="9.5" style="47" customWidth="1"/>
    <col min="4872" max="4872" width="9.375" style="47" customWidth="1"/>
    <col min="4873" max="4873" width="10.125" style="47" customWidth="1"/>
    <col min="4874" max="4874" width="11.125" style="47" customWidth="1"/>
    <col min="4875" max="5109" width="9" style="47"/>
    <col min="5110" max="5110" width="5.875" style="47" customWidth="1"/>
    <col min="5111" max="5111" width="18" style="47" customWidth="1"/>
    <col min="5112" max="5122" width="0" style="47" hidden="1" customWidth="1"/>
    <col min="5123" max="5123" width="9" style="47"/>
    <col min="5124" max="5124" width="9.875" style="47" customWidth="1"/>
    <col min="5125" max="5125" width="9" style="47" customWidth="1"/>
    <col min="5126" max="5126" width="9.5" style="47" bestFit="1" customWidth="1"/>
    <col min="5127" max="5127" width="9.5" style="47" customWidth="1"/>
    <col min="5128" max="5128" width="9.375" style="47" customWidth="1"/>
    <col min="5129" max="5129" width="10.125" style="47" customWidth="1"/>
    <col min="5130" max="5130" width="11.125" style="47" customWidth="1"/>
    <col min="5131" max="5365" width="9" style="47"/>
    <col min="5366" max="5366" width="5.875" style="47" customWidth="1"/>
    <col min="5367" max="5367" width="18" style="47" customWidth="1"/>
    <col min="5368" max="5378" width="0" style="47" hidden="1" customWidth="1"/>
    <col min="5379" max="5379" width="9" style="47"/>
    <col min="5380" max="5380" width="9.875" style="47" customWidth="1"/>
    <col min="5381" max="5381" width="9" style="47" customWidth="1"/>
    <col min="5382" max="5382" width="9.5" style="47" bestFit="1" customWidth="1"/>
    <col min="5383" max="5383" width="9.5" style="47" customWidth="1"/>
    <col min="5384" max="5384" width="9.375" style="47" customWidth="1"/>
    <col min="5385" max="5385" width="10.125" style="47" customWidth="1"/>
    <col min="5386" max="5386" width="11.125" style="47" customWidth="1"/>
    <col min="5387" max="5621" width="9" style="47"/>
    <col min="5622" max="5622" width="5.875" style="47" customWidth="1"/>
    <col min="5623" max="5623" width="18" style="47" customWidth="1"/>
    <col min="5624" max="5634" width="0" style="47" hidden="1" customWidth="1"/>
    <col min="5635" max="5635" width="9" style="47"/>
    <col min="5636" max="5636" width="9.875" style="47" customWidth="1"/>
    <col min="5637" max="5637" width="9" style="47" customWidth="1"/>
    <col min="5638" max="5638" width="9.5" style="47" bestFit="1" customWidth="1"/>
    <col min="5639" max="5639" width="9.5" style="47" customWidth="1"/>
    <col min="5640" max="5640" width="9.375" style="47" customWidth="1"/>
    <col min="5641" max="5641" width="10.125" style="47" customWidth="1"/>
    <col min="5642" max="5642" width="11.125" style="47" customWidth="1"/>
    <col min="5643" max="5877" width="9" style="47"/>
    <col min="5878" max="5878" width="5.875" style="47" customWidth="1"/>
    <col min="5879" max="5879" width="18" style="47" customWidth="1"/>
    <col min="5880" max="5890" width="0" style="47" hidden="1" customWidth="1"/>
    <col min="5891" max="5891" width="9" style="47"/>
    <col min="5892" max="5892" width="9.875" style="47" customWidth="1"/>
    <col min="5893" max="5893" width="9" style="47" customWidth="1"/>
    <col min="5894" max="5894" width="9.5" style="47" bestFit="1" customWidth="1"/>
    <col min="5895" max="5895" width="9.5" style="47" customWidth="1"/>
    <col min="5896" max="5896" width="9.375" style="47" customWidth="1"/>
    <col min="5897" max="5897" width="10.125" style="47" customWidth="1"/>
    <col min="5898" max="5898" width="11.125" style="47" customWidth="1"/>
    <col min="5899" max="6133" width="9" style="47"/>
    <col min="6134" max="6134" width="5.875" style="47" customWidth="1"/>
    <col min="6135" max="6135" width="18" style="47" customWidth="1"/>
    <col min="6136" max="6146" width="0" style="47" hidden="1" customWidth="1"/>
    <col min="6147" max="6147" width="9" style="47"/>
    <col min="6148" max="6148" width="9.875" style="47" customWidth="1"/>
    <col min="6149" max="6149" width="9" style="47" customWidth="1"/>
    <col min="6150" max="6150" width="9.5" style="47" bestFit="1" customWidth="1"/>
    <col min="6151" max="6151" width="9.5" style="47" customWidth="1"/>
    <col min="6152" max="6152" width="9.375" style="47" customWidth="1"/>
    <col min="6153" max="6153" width="10.125" style="47" customWidth="1"/>
    <col min="6154" max="6154" width="11.125" style="47" customWidth="1"/>
    <col min="6155" max="6389" width="9" style="47"/>
    <col min="6390" max="6390" width="5.875" style="47" customWidth="1"/>
    <col min="6391" max="6391" width="18" style="47" customWidth="1"/>
    <col min="6392" max="6402" width="0" style="47" hidden="1" customWidth="1"/>
    <col min="6403" max="6403" width="9" style="47"/>
    <col min="6404" max="6404" width="9.875" style="47" customWidth="1"/>
    <col min="6405" max="6405" width="9" style="47" customWidth="1"/>
    <col min="6406" max="6406" width="9.5" style="47" bestFit="1" customWidth="1"/>
    <col min="6407" max="6407" width="9.5" style="47" customWidth="1"/>
    <col min="6408" max="6408" width="9.375" style="47" customWidth="1"/>
    <col min="6409" max="6409" width="10.125" style="47" customWidth="1"/>
    <col min="6410" max="6410" width="11.125" style="47" customWidth="1"/>
    <col min="6411" max="6645" width="9" style="47"/>
    <col min="6646" max="6646" width="5.875" style="47" customWidth="1"/>
    <col min="6647" max="6647" width="18" style="47" customWidth="1"/>
    <col min="6648" max="6658" width="0" style="47" hidden="1" customWidth="1"/>
    <col min="6659" max="6659" width="9" style="47"/>
    <col min="6660" max="6660" width="9.875" style="47" customWidth="1"/>
    <col min="6661" max="6661" width="9" style="47" customWidth="1"/>
    <col min="6662" max="6662" width="9.5" style="47" bestFit="1" customWidth="1"/>
    <col min="6663" max="6663" width="9.5" style="47" customWidth="1"/>
    <col min="6664" max="6664" width="9.375" style="47" customWidth="1"/>
    <col min="6665" max="6665" width="10.125" style="47" customWidth="1"/>
    <col min="6666" max="6666" width="11.125" style="47" customWidth="1"/>
    <col min="6667" max="6901" width="9" style="47"/>
    <col min="6902" max="6902" width="5.875" style="47" customWidth="1"/>
    <col min="6903" max="6903" width="18" style="47" customWidth="1"/>
    <col min="6904" max="6914" width="0" style="47" hidden="1" customWidth="1"/>
    <col min="6915" max="6915" width="9" style="47"/>
    <col min="6916" max="6916" width="9.875" style="47" customWidth="1"/>
    <col min="6917" max="6917" width="9" style="47" customWidth="1"/>
    <col min="6918" max="6918" width="9.5" style="47" bestFit="1" customWidth="1"/>
    <col min="6919" max="6919" width="9.5" style="47" customWidth="1"/>
    <col min="6920" max="6920" width="9.375" style="47" customWidth="1"/>
    <col min="6921" max="6921" width="10.125" style="47" customWidth="1"/>
    <col min="6922" max="6922" width="11.125" style="47" customWidth="1"/>
    <col min="6923" max="7157" width="9" style="47"/>
    <col min="7158" max="7158" width="5.875" style="47" customWidth="1"/>
    <col min="7159" max="7159" width="18" style="47" customWidth="1"/>
    <col min="7160" max="7170" width="0" style="47" hidden="1" customWidth="1"/>
    <col min="7171" max="7171" width="9" style="47"/>
    <col min="7172" max="7172" width="9.875" style="47" customWidth="1"/>
    <col min="7173" max="7173" width="9" style="47" customWidth="1"/>
    <col min="7174" max="7174" width="9.5" style="47" bestFit="1" customWidth="1"/>
    <col min="7175" max="7175" width="9.5" style="47" customWidth="1"/>
    <col min="7176" max="7176" width="9.375" style="47" customWidth="1"/>
    <col min="7177" max="7177" width="10.125" style="47" customWidth="1"/>
    <col min="7178" max="7178" width="11.125" style="47" customWidth="1"/>
    <col min="7179" max="7413" width="9" style="47"/>
    <col min="7414" max="7414" width="5.875" style="47" customWidth="1"/>
    <col min="7415" max="7415" width="18" style="47" customWidth="1"/>
    <col min="7416" max="7426" width="0" style="47" hidden="1" customWidth="1"/>
    <col min="7427" max="7427" width="9" style="47"/>
    <col min="7428" max="7428" width="9.875" style="47" customWidth="1"/>
    <col min="7429" max="7429" width="9" style="47" customWidth="1"/>
    <col min="7430" max="7430" width="9.5" style="47" bestFit="1" customWidth="1"/>
    <col min="7431" max="7431" width="9.5" style="47" customWidth="1"/>
    <col min="7432" max="7432" width="9.375" style="47" customWidth="1"/>
    <col min="7433" max="7433" width="10.125" style="47" customWidth="1"/>
    <col min="7434" max="7434" width="11.125" style="47" customWidth="1"/>
    <col min="7435" max="7669" width="9" style="47"/>
    <col min="7670" max="7670" width="5.875" style="47" customWidth="1"/>
    <col min="7671" max="7671" width="18" style="47" customWidth="1"/>
    <col min="7672" max="7682" width="0" style="47" hidden="1" customWidth="1"/>
    <col min="7683" max="7683" width="9" style="47"/>
    <col min="7684" max="7684" width="9.875" style="47" customWidth="1"/>
    <col min="7685" max="7685" width="9" style="47" customWidth="1"/>
    <col min="7686" max="7686" width="9.5" style="47" bestFit="1" customWidth="1"/>
    <col min="7687" max="7687" width="9.5" style="47" customWidth="1"/>
    <col min="7688" max="7688" width="9.375" style="47" customWidth="1"/>
    <col min="7689" max="7689" width="10.125" style="47" customWidth="1"/>
    <col min="7690" max="7690" width="11.125" style="47" customWidth="1"/>
    <col min="7691" max="7925" width="9" style="47"/>
    <col min="7926" max="7926" width="5.875" style="47" customWidth="1"/>
    <col min="7927" max="7927" width="18" style="47" customWidth="1"/>
    <col min="7928" max="7938" width="0" style="47" hidden="1" customWidth="1"/>
    <col min="7939" max="7939" width="9" style="47"/>
    <col min="7940" max="7940" width="9.875" style="47" customWidth="1"/>
    <col min="7941" max="7941" width="9" style="47" customWidth="1"/>
    <col min="7942" max="7942" width="9.5" style="47" bestFit="1" customWidth="1"/>
    <col min="7943" max="7943" width="9.5" style="47" customWidth="1"/>
    <col min="7944" max="7944" width="9.375" style="47" customWidth="1"/>
    <col min="7945" max="7945" width="10.125" style="47" customWidth="1"/>
    <col min="7946" max="7946" width="11.125" style="47" customWidth="1"/>
    <col min="7947" max="8181" width="9" style="47"/>
    <col min="8182" max="8182" width="5.875" style="47" customWidth="1"/>
    <col min="8183" max="8183" width="18" style="47" customWidth="1"/>
    <col min="8184" max="8194" width="0" style="47" hidden="1" customWidth="1"/>
    <col min="8195" max="8195" width="9" style="47"/>
    <col min="8196" max="8196" width="9.875" style="47" customWidth="1"/>
    <col min="8197" max="8197" width="9" style="47" customWidth="1"/>
    <col min="8198" max="8198" width="9.5" style="47" bestFit="1" customWidth="1"/>
    <col min="8199" max="8199" width="9.5" style="47" customWidth="1"/>
    <col min="8200" max="8200" width="9.375" style="47" customWidth="1"/>
    <col min="8201" max="8201" width="10.125" style="47" customWidth="1"/>
    <col min="8202" max="8202" width="11.125" style="47" customWidth="1"/>
    <col min="8203" max="8437" width="9" style="47"/>
    <col min="8438" max="8438" width="5.875" style="47" customWidth="1"/>
    <col min="8439" max="8439" width="18" style="47" customWidth="1"/>
    <col min="8440" max="8450" width="0" style="47" hidden="1" customWidth="1"/>
    <col min="8451" max="8451" width="9" style="47"/>
    <col min="8452" max="8452" width="9.875" style="47" customWidth="1"/>
    <col min="8453" max="8453" width="9" style="47" customWidth="1"/>
    <col min="8454" max="8454" width="9.5" style="47" bestFit="1" customWidth="1"/>
    <col min="8455" max="8455" width="9.5" style="47" customWidth="1"/>
    <col min="8456" max="8456" width="9.375" style="47" customWidth="1"/>
    <col min="8457" max="8457" width="10.125" style="47" customWidth="1"/>
    <col min="8458" max="8458" width="11.125" style="47" customWidth="1"/>
    <col min="8459" max="8693" width="9" style="47"/>
    <col min="8694" max="8694" width="5.875" style="47" customWidth="1"/>
    <col min="8695" max="8695" width="18" style="47" customWidth="1"/>
    <col min="8696" max="8706" width="0" style="47" hidden="1" customWidth="1"/>
    <col min="8707" max="8707" width="9" style="47"/>
    <col min="8708" max="8708" width="9.875" style="47" customWidth="1"/>
    <col min="8709" max="8709" width="9" style="47" customWidth="1"/>
    <col min="8710" max="8710" width="9.5" style="47" bestFit="1" customWidth="1"/>
    <col min="8711" max="8711" width="9.5" style="47" customWidth="1"/>
    <col min="8712" max="8712" width="9.375" style="47" customWidth="1"/>
    <col min="8713" max="8713" width="10.125" style="47" customWidth="1"/>
    <col min="8714" max="8714" width="11.125" style="47" customWidth="1"/>
    <col min="8715" max="8949" width="9" style="47"/>
    <col min="8950" max="8950" width="5.875" style="47" customWidth="1"/>
    <col min="8951" max="8951" width="18" style="47" customWidth="1"/>
    <col min="8952" max="8962" width="0" style="47" hidden="1" customWidth="1"/>
    <col min="8963" max="8963" width="9" style="47"/>
    <col min="8964" max="8964" width="9.875" style="47" customWidth="1"/>
    <col min="8965" max="8965" width="9" style="47" customWidth="1"/>
    <col min="8966" max="8966" width="9.5" style="47" bestFit="1" customWidth="1"/>
    <col min="8967" max="8967" width="9.5" style="47" customWidth="1"/>
    <col min="8968" max="8968" width="9.375" style="47" customWidth="1"/>
    <col min="8969" max="8969" width="10.125" style="47" customWidth="1"/>
    <col min="8970" max="8970" width="11.125" style="47" customWidth="1"/>
    <col min="8971" max="9205" width="9" style="47"/>
    <col min="9206" max="9206" width="5.875" style="47" customWidth="1"/>
    <col min="9207" max="9207" width="18" style="47" customWidth="1"/>
    <col min="9208" max="9218" width="0" style="47" hidden="1" customWidth="1"/>
    <col min="9219" max="9219" width="9" style="47"/>
    <col min="9220" max="9220" width="9.875" style="47" customWidth="1"/>
    <col min="9221" max="9221" width="9" style="47" customWidth="1"/>
    <col min="9222" max="9222" width="9.5" style="47" bestFit="1" customWidth="1"/>
    <col min="9223" max="9223" width="9.5" style="47" customWidth="1"/>
    <col min="9224" max="9224" width="9.375" style="47" customWidth="1"/>
    <col min="9225" max="9225" width="10.125" style="47" customWidth="1"/>
    <col min="9226" max="9226" width="11.125" style="47" customWidth="1"/>
    <col min="9227" max="9461" width="9" style="47"/>
    <col min="9462" max="9462" width="5.875" style="47" customWidth="1"/>
    <col min="9463" max="9463" width="18" style="47" customWidth="1"/>
    <col min="9464" max="9474" width="0" style="47" hidden="1" customWidth="1"/>
    <col min="9475" max="9475" width="9" style="47"/>
    <col min="9476" max="9476" width="9.875" style="47" customWidth="1"/>
    <col min="9477" max="9477" width="9" style="47" customWidth="1"/>
    <col min="9478" max="9478" width="9.5" style="47" bestFit="1" customWidth="1"/>
    <col min="9479" max="9479" width="9.5" style="47" customWidth="1"/>
    <col min="9480" max="9480" width="9.375" style="47" customWidth="1"/>
    <col min="9481" max="9481" width="10.125" style="47" customWidth="1"/>
    <col min="9482" max="9482" width="11.125" style="47" customWidth="1"/>
    <col min="9483" max="9717" width="9" style="47"/>
    <col min="9718" max="9718" width="5.875" style="47" customWidth="1"/>
    <col min="9719" max="9719" width="18" style="47" customWidth="1"/>
    <col min="9720" max="9730" width="0" style="47" hidden="1" customWidth="1"/>
    <col min="9731" max="9731" width="9" style="47"/>
    <col min="9732" max="9732" width="9.875" style="47" customWidth="1"/>
    <col min="9733" max="9733" width="9" style="47" customWidth="1"/>
    <col min="9734" max="9734" width="9.5" style="47" bestFit="1" customWidth="1"/>
    <col min="9735" max="9735" width="9.5" style="47" customWidth="1"/>
    <col min="9736" max="9736" width="9.375" style="47" customWidth="1"/>
    <col min="9737" max="9737" width="10.125" style="47" customWidth="1"/>
    <col min="9738" max="9738" width="11.125" style="47" customWidth="1"/>
    <col min="9739" max="9973" width="9" style="47"/>
    <col min="9974" max="9974" width="5.875" style="47" customWidth="1"/>
    <col min="9975" max="9975" width="18" style="47" customWidth="1"/>
    <col min="9976" max="9986" width="0" style="47" hidden="1" customWidth="1"/>
    <col min="9987" max="9987" width="9" style="47"/>
    <col min="9988" max="9988" width="9.875" style="47" customWidth="1"/>
    <col min="9989" max="9989" width="9" style="47" customWidth="1"/>
    <col min="9990" max="9990" width="9.5" style="47" bestFit="1" customWidth="1"/>
    <col min="9991" max="9991" width="9.5" style="47" customWidth="1"/>
    <col min="9992" max="9992" width="9.375" style="47" customWidth="1"/>
    <col min="9993" max="9993" width="10.125" style="47" customWidth="1"/>
    <col min="9994" max="9994" width="11.125" style="47" customWidth="1"/>
    <col min="9995" max="10229" width="9" style="47"/>
    <col min="10230" max="10230" width="5.875" style="47" customWidth="1"/>
    <col min="10231" max="10231" width="18" style="47" customWidth="1"/>
    <col min="10232" max="10242" width="0" style="47" hidden="1" customWidth="1"/>
    <col min="10243" max="10243" width="9" style="47"/>
    <col min="10244" max="10244" width="9.875" style="47" customWidth="1"/>
    <col min="10245" max="10245" width="9" style="47" customWidth="1"/>
    <col min="10246" max="10246" width="9.5" style="47" bestFit="1" customWidth="1"/>
    <col min="10247" max="10247" width="9.5" style="47" customWidth="1"/>
    <col min="10248" max="10248" width="9.375" style="47" customWidth="1"/>
    <col min="10249" max="10249" width="10.125" style="47" customWidth="1"/>
    <col min="10250" max="10250" width="11.125" style="47" customWidth="1"/>
    <col min="10251" max="10485" width="9" style="47"/>
    <col min="10486" max="10486" width="5.875" style="47" customWidth="1"/>
    <col min="10487" max="10487" width="18" style="47" customWidth="1"/>
    <col min="10488" max="10498" width="0" style="47" hidden="1" customWidth="1"/>
    <col min="10499" max="10499" width="9" style="47"/>
    <col min="10500" max="10500" width="9.875" style="47" customWidth="1"/>
    <col min="10501" max="10501" width="9" style="47" customWidth="1"/>
    <col min="10502" max="10502" width="9.5" style="47" bestFit="1" customWidth="1"/>
    <col min="10503" max="10503" width="9.5" style="47" customWidth="1"/>
    <col min="10504" max="10504" width="9.375" style="47" customWidth="1"/>
    <col min="10505" max="10505" width="10.125" style="47" customWidth="1"/>
    <col min="10506" max="10506" width="11.125" style="47" customWidth="1"/>
    <col min="10507" max="10741" width="9" style="47"/>
    <col min="10742" max="10742" width="5.875" style="47" customWidth="1"/>
    <col min="10743" max="10743" width="18" style="47" customWidth="1"/>
    <col min="10744" max="10754" width="0" style="47" hidden="1" customWidth="1"/>
    <col min="10755" max="10755" width="9" style="47"/>
    <col min="10756" max="10756" width="9.875" style="47" customWidth="1"/>
    <col min="10757" max="10757" width="9" style="47" customWidth="1"/>
    <col min="10758" max="10758" width="9.5" style="47" bestFit="1" customWidth="1"/>
    <col min="10759" max="10759" width="9.5" style="47" customWidth="1"/>
    <col min="10760" max="10760" width="9.375" style="47" customWidth="1"/>
    <col min="10761" max="10761" width="10.125" style="47" customWidth="1"/>
    <col min="10762" max="10762" width="11.125" style="47" customWidth="1"/>
    <col min="10763" max="10997" width="9" style="47"/>
    <col min="10998" max="10998" width="5.875" style="47" customWidth="1"/>
    <col min="10999" max="10999" width="18" style="47" customWidth="1"/>
    <col min="11000" max="11010" width="0" style="47" hidden="1" customWidth="1"/>
    <col min="11011" max="11011" width="9" style="47"/>
    <col min="11012" max="11012" width="9.875" style="47" customWidth="1"/>
    <col min="11013" max="11013" width="9" style="47" customWidth="1"/>
    <col min="11014" max="11014" width="9.5" style="47" bestFit="1" customWidth="1"/>
    <col min="11015" max="11015" width="9.5" style="47" customWidth="1"/>
    <col min="11016" max="11016" width="9.375" style="47" customWidth="1"/>
    <col min="11017" max="11017" width="10.125" style="47" customWidth="1"/>
    <col min="11018" max="11018" width="11.125" style="47" customWidth="1"/>
    <col min="11019" max="11253" width="9" style="47"/>
    <col min="11254" max="11254" width="5.875" style="47" customWidth="1"/>
    <col min="11255" max="11255" width="18" style="47" customWidth="1"/>
    <col min="11256" max="11266" width="0" style="47" hidden="1" customWidth="1"/>
    <col min="11267" max="11267" width="9" style="47"/>
    <col min="11268" max="11268" width="9.875" style="47" customWidth="1"/>
    <col min="11269" max="11269" width="9" style="47" customWidth="1"/>
    <col min="11270" max="11270" width="9.5" style="47" bestFit="1" customWidth="1"/>
    <col min="11271" max="11271" width="9.5" style="47" customWidth="1"/>
    <col min="11272" max="11272" width="9.375" style="47" customWidth="1"/>
    <col min="11273" max="11273" width="10.125" style="47" customWidth="1"/>
    <col min="11274" max="11274" width="11.125" style="47" customWidth="1"/>
    <col min="11275" max="11509" width="9" style="47"/>
    <col min="11510" max="11510" width="5.875" style="47" customWidth="1"/>
    <col min="11511" max="11511" width="18" style="47" customWidth="1"/>
    <col min="11512" max="11522" width="0" style="47" hidden="1" customWidth="1"/>
    <col min="11523" max="11523" width="9" style="47"/>
    <col min="11524" max="11524" width="9.875" style="47" customWidth="1"/>
    <col min="11525" max="11525" width="9" style="47" customWidth="1"/>
    <col min="11526" max="11526" width="9.5" style="47" bestFit="1" customWidth="1"/>
    <col min="11527" max="11527" width="9.5" style="47" customWidth="1"/>
    <col min="11528" max="11528" width="9.375" style="47" customWidth="1"/>
    <col min="11529" max="11529" width="10.125" style="47" customWidth="1"/>
    <col min="11530" max="11530" width="11.125" style="47" customWidth="1"/>
    <col min="11531" max="11765" width="9" style="47"/>
    <col min="11766" max="11766" width="5.875" style="47" customWidth="1"/>
    <col min="11767" max="11767" width="18" style="47" customWidth="1"/>
    <col min="11768" max="11778" width="0" style="47" hidden="1" customWidth="1"/>
    <col min="11779" max="11779" width="9" style="47"/>
    <col min="11780" max="11780" width="9.875" style="47" customWidth="1"/>
    <col min="11781" max="11781" width="9" style="47" customWidth="1"/>
    <col min="11782" max="11782" width="9.5" style="47" bestFit="1" customWidth="1"/>
    <col min="11783" max="11783" width="9.5" style="47" customWidth="1"/>
    <col min="11784" max="11784" width="9.375" style="47" customWidth="1"/>
    <col min="11785" max="11785" width="10.125" style="47" customWidth="1"/>
    <col min="11786" max="11786" width="11.125" style="47" customWidth="1"/>
    <col min="11787" max="12021" width="9" style="47"/>
    <col min="12022" max="12022" width="5.875" style="47" customWidth="1"/>
    <col min="12023" max="12023" width="18" style="47" customWidth="1"/>
    <col min="12024" max="12034" width="0" style="47" hidden="1" customWidth="1"/>
    <col min="12035" max="12035" width="9" style="47"/>
    <col min="12036" max="12036" width="9.875" style="47" customWidth="1"/>
    <col min="12037" max="12037" width="9" style="47" customWidth="1"/>
    <col min="12038" max="12038" width="9.5" style="47" bestFit="1" customWidth="1"/>
    <col min="12039" max="12039" width="9.5" style="47" customWidth="1"/>
    <col min="12040" max="12040" width="9.375" style="47" customWidth="1"/>
    <col min="12041" max="12041" width="10.125" style="47" customWidth="1"/>
    <col min="12042" max="12042" width="11.125" style="47" customWidth="1"/>
    <col min="12043" max="12277" width="9" style="47"/>
    <col min="12278" max="12278" width="5.875" style="47" customWidth="1"/>
    <col min="12279" max="12279" width="18" style="47" customWidth="1"/>
    <col min="12280" max="12290" width="0" style="47" hidden="1" customWidth="1"/>
    <col min="12291" max="12291" width="9" style="47"/>
    <col min="12292" max="12292" width="9.875" style="47" customWidth="1"/>
    <col min="12293" max="12293" width="9" style="47" customWidth="1"/>
    <col min="12294" max="12294" width="9.5" style="47" bestFit="1" customWidth="1"/>
    <col min="12295" max="12295" width="9.5" style="47" customWidth="1"/>
    <col min="12296" max="12296" width="9.375" style="47" customWidth="1"/>
    <col min="12297" max="12297" width="10.125" style="47" customWidth="1"/>
    <col min="12298" max="12298" width="11.125" style="47" customWidth="1"/>
    <col min="12299" max="12533" width="9" style="47"/>
    <col min="12534" max="12534" width="5.875" style="47" customWidth="1"/>
    <col min="12535" max="12535" width="18" style="47" customWidth="1"/>
    <col min="12536" max="12546" width="0" style="47" hidden="1" customWidth="1"/>
    <col min="12547" max="12547" width="9" style="47"/>
    <col min="12548" max="12548" width="9.875" style="47" customWidth="1"/>
    <col min="12549" max="12549" width="9" style="47" customWidth="1"/>
    <col min="12550" max="12550" width="9.5" style="47" bestFit="1" customWidth="1"/>
    <col min="12551" max="12551" width="9.5" style="47" customWidth="1"/>
    <col min="12552" max="12552" width="9.375" style="47" customWidth="1"/>
    <col min="12553" max="12553" width="10.125" style="47" customWidth="1"/>
    <col min="12554" max="12554" width="11.125" style="47" customWidth="1"/>
    <col min="12555" max="12789" width="9" style="47"/>
    <col min="12790" max="12790" width="5.875" style="47" customWidth="1"/>
    <col min="12791" max="12791" width="18" style="47" customWidth="1"/>
    <col min="12792" max="12802" width="0" style="47" hidden="1" customWidth="1"/>
    <col min="12803" max="12803" width="9" style="47"/>
    <col min="12804" max="12804" width="9.875" style="47" customWidth="1"/>
    <col min="12805" max="12805" width="9" style="47" customWidth="1"/>
    <col min="12806" max="12806" width="9.5" style="47" bestFit="1" customWidth="1"/>
    <col min="12807" max="12807" width="9.5" style="47" customWidth="1"/>
    <col min="12808" max="12808" width="9.375" style="47" customWidth="1"/>
    <col min="12809" max="12809" width="10.125" style="47" customWidth="1"/>
    <col min="12810" max="12810" width="11.125" style="47" customWidth="1"/>
    <col min="12811" max="13045" width="9" style="47"/>
    <col min="13046" max="13046" width="5.875" style="47" customWidth="1"/>
    <col min="13047" max="13047" width="18" style="47" customWidth="1"/>
    <col min="13048" max="13058" width="0" style="47" hidden="1" customWidth="1"/>
    <col min="13059" max="13059" width="9" style="47"/>
    <col min="13060" max="13060" width="9.875" style="47" customWidth="1"/>
    <col min="13061" max="13061" width="9" style="47" customWidth="1"/>
    <col min="13062" max="13062" width="9.5" style="47" bestFit="1" customWidth="1"/>
    <col min="13063" max="13063" width="9.5" style="47" customWidth="1"/>
    <col min="13064" max="13064" width="9.375" style="47" customWidth="1"/>
    <col min="13065" max="13065" width="10.125" style="47" customWidth="1"/>
    <col min="13066" max="13066" width="11.125" style="47" customWidth="1"/>
    <col min="13067" max="13301" width="9" style="47"/>
    <col min="13302" max="13302" width="5.875" style="47" customWidth="1"/>
    <col min="13303" max="13303" width="18" style="47" customWidth="1"/>
    <col min="13304" max="13314" width="0" style="47" hidden="1" customWidth="1"/>
    <col min="13315" max="13315" width="9" style="47"/>
    <col min="13316" max="13316" width="9.875" style="47" customWidth="1"/>
    <col min="13317" max="13317" width="9" style="47" customWidth="1"/>
    <col min="13318" max="13318" width="9.5" style="47" bestFit="1" customWidth="1"/>
    <col min="13319" max="13319" width="9.5" style="47" customWidth="1"/>
    <col min="13320" max="13320" width="9.375" style="47" customWidth="1"/>
    <col min="13321" max="13321" width="10.125" style="47" customWidth="1"/>
    <col min="13322" max="13322" width="11.125" style="47" customWidth="1"/>
    <col min="13323" max="13557" width="9" style="47"/>
    <col min="13558" max="13558" width="5.875" style="47" customWidth="1"/>
    <col min="13559" max="13559" width="18" style="47" customWidth="1"/>
    <col min="13560" max="13570" width="0" style="47" hidden="1" customWidth="1"/>
    <col min="13571" max="13571" width="9" style="47"/>
    <col min="13572" max="13572" width="9.875" style="47" customWidth="1"/>
    <col min="13573" max="13573" width="9" style="47" customWidth="1"/>
    <col min="13574" max="13574" width="9.5" style="47" bestFit="1" customWidth="1"/>
    <col min="13575" max="13575" width="9.5" style="47" customWidth="1"/>
    <col min="13576" max="13576" width="9.375" style="47" customWidth="1"/>
    <col min="13577" max="13577" width="10.125" style="47" customWidth="1"/>
    <col min="13578" max="13578" width="11.125" style="47" customWidth="1"/>
    <col min="13579" max="13813" width="9" style="47"/>
    <col min="13814" max="13814" width="5.875" style="47" customWidth="1"/>
    <col min="13815" max="13815" width="18" style="47" customWidth="1"/>
    <col min="13816" max="13826" width="0" style="47" hidden="1" customWidth="1"/>
    <col min="13827" max="13827" width="9" style="47"/>
    <col min="13828" max="13828" width="9.875" style="47" customWidth="1"/>
    <col min="13829" max="13829" width="9" style="47" customWidth="1"/>
    <col min="13830" max="13830" width="9.5" style="47" bestFit="1" customWidth="1"/>
    <col min="13831" max="13831" width="9.5" style="47" customWidth="1"/>
    <col min="13832" max="13832" width="9.375" style="47" customWidth="1"/>
    <col min="13833" max="13833" width="10.125" style="47" customWidth="1"/>
    <col min="13834" max="13834" width="11.125" style="47" customWidth="1"/>
    <col min="13835" max="14069" width="9" style="47"/>
    <col min="14070" max="14070" width="5.875" style="47" customWidth="1"/>
    <col min="14071" max="14071" width="18" style="47" customWidth="1"/>
    <col min="14072" max="14082" width="0" style="47" hidden="1" customWidth="1"/>
    <col min="14083" max="14083" width="9" style="47"/>
    <col min="14084" max="14084" width="9.875" style="47" customWidth="1"/>
    <col min="14085" max="14085" width="9" style="47" customWidth="1"/>
    <col min="14086" max="14086" width="9.5" style="47" bestFit="1" customWidth="1"/>
    <col min="14087" max="14087" width="9.5" style="47" customWidth="1"/>
    <col min="14088" max="14088" width="9.375" style="47" customWidth="1"/>
    <col min="14089" max="14089" width="10.125" style="47" customWidth="1"/>
    <col min="14090" max="14090" width="11.125" style="47" customWidth="1"/>
    <col min="14091" max="14325" width="9" style="47"/>
    <col min="14326" max="14326" width="5.875" style="47" customWidth="1"/>
    <col min="14327" max="14327" width="18" style="47" customWidth="1"/>
    <col min="14328" max="14338" width="0" style="47" hidden="1" customWidth="1"/>
    <col min="14339" max="14339" width="9" style="47"/>
    <col min="14340" max="14340" width="9.875" style="47" customWidth="1"/>
    <col min="14341" max="14341" width="9" style="47" customWidth="1"/>
    <col min="14342" max="14342" width="9.5" style="47" bestFit="1" customWidth="1"/>
    <col min="14343" max="14343" width="9.5" style="47" customWidth="1"/>
    <col min="14344" max="14344" width="9.375" style="47" customWidth="1"/>
    <col min="14345" max="14345" width="10.125" style="47" customWidth="1"/>
    <col min="14346" max="14346" width="11.125" style="47" customWidth="1"/>
    <col min="14347" max="14581" width="9" style="47"/>
    <col min="14582" max="14582" width="5.875" style="47" customWidth="1"/>
    <col min="14583" max="14583" width="18" style="47" customWidth="1"/>
    <col min="14584" max="14594" width="0" style="47" hidden="1" customWidth="1"/>
    <col min="14595" max="14595" width="9" style="47"/>
    <col min="14596" max="14596" width="9.875" style="47" customWidth="1"/>
    <col min="14597" max="14597" width="9" style="47" customWidth="1"/>
    <col min="14598" max="14598" width="9.5" style="47" bestFit="1" customWidth="1"/>
    <col min="14599" max="14599" width="9.5" style="47" customWidth="1"/>
    <col min="14600" max="14600" width="9.375" style="47" customWidth="1"/>
    <col min="14601" max="14601" width="10.125" style="47" customWidth="1"/>
    <col min="14602" max="14602" width="11.125" style="47" customWidth="1"/>
    <col min="14603" max="14837" width="9" style="47"/>
    <col min="14838" max="14838" width="5.875" style="47" customWidth="1"/>
    <col min="14839" max="14839" width="18" style="47" customWidth="1"/>
    <col min="14840" max="14850" width="0" style="47" hidden="1" customWidth="1"/>
    <col min="14851" max="14851" width="9" style="47"/>
    <col min="14852" max="14852" width="9.875" style="47" customWidth="1"/>
    <col min="14853" max="14853" width="9" style="47" customWidth="1"/>
    <col min="14854" max="14854" width="9.5" style="47" bestFit="1" customWidth="1"/>
    <col min="14855" max="14855" width="9.5" style="47" customWidth="1"/>
    <col min="14856" max="14856" width="9.375" style="47" customWidth="1"/>
    <col min="14857" max="14857" width="10.125" style="47" customWidth="1"/>
    <col min="14858" max="14858" width="11.125" style="47" customWidth="1"/>
    <col min="14859" max="15093" width="9" style="47"/>
    <col min="15094" max="15094" width="5.875" style="47" customWidth="1"/>
    <col min="15095" max="15095" width="18" style="47" customWidth="1"/>
    <col min="15096" max="15106" width="0" style="47" hidden="1" customWidth="1"/>
    <col min="15107" max="15107" width="9" style="47"/>
    <col min="15108" max="15108" width="9.875" style="47" customWidth="1"/>
    <col min="15109" max="15109" width="9" style="47" customWidth="1"/>
    <col min="15110" max="15110" width="9.5" style="47" bestFit="1" customWidth="1"/>
    <col min="15111" max="15111" width="9.5" style="47" customWidth="1"/>
    <col min="15112" max="15112" width="9.375" style="47" customWidth="1"/>
    <col min="15113" max="15113" width="10.125" style="47" customWidth="1"/>
    <col min="15114" max="15114" width="11.125" style="47" customWidth="1"/>
    <col min="15115" max="15349" width="9" style="47"/>
    <col min="15350" max="15350" width="5.875" style="47" customWidth="1"/>
    <col min="15351" max="15351" width="18" style="47" customWidth="1"/>
    <col min="15352" max="15362" width="0" style="47" hidden="1" customWidth="1"/>
    <col min="15363" max="15363" width="9" style="47"/>
    <col min="15364" max="15364" width="9.875" style="47" customWidth="1"/>
    <col min="15365" max="15365" width="9" style="47" customWidth="1"/>
    <col min="15366" max="15366" width="9.5" style="47" bestFit="1" customWidth="1"/>
    <col min="15367" max="15367" width="9.5" style="47" customWidth="1"/>
    <col min="15368" max="15368" width="9.375" style="47" customWidth="1"/>
    <col min="15369" max="15369" width="10.125" style="47" customWidth="1"/>
    <col min="15370" max="15370" width="11.125" style="47" customWidth="1"/>
    <col min="15371" max="15605" width="9" style="47"/>
    <col min="15606" max="15606" width="5.875" style="47" customWidth="1"/>
    <col min="15607" max="15607" width="18" style="47" customWidth="1"/>
    <col min="15608" max="15618" width="0" style="47" hidden="1" customWidth="1"/>
    <col min="15619" max="15619" width="9" style="47"/>
    <col min="15620" max="15620" width="9.875" style="47" customWidth="1"/>
    <col min="15621" max="15621" width="9" style="47" customWidth="1"/>
    <col min="15622" max="15622" width="9.5" style="47" bestFit="1" customWidth="1"/>
    <col min="15623" max="15623" width="9.5" style="47" customWidth="1"/>
    <col min="15624" max="15624" width="9.375" style="47" customWidth="1"/>
    <col min="15625" max="15625" width="10.125" style="47" customWidth="1"/>
    <col min="15626" max="15626" width="11.125" style="47" customWidth="1"/>
    <col min="15627" max="15861" width="9" style="47"/>
    <col min="15862" max="15862" width="5.875" style="47" customWidth="1"/>
    <col min="15863" max="15863" width="18" style="47" customWidth="1"/>
    <col min="15864" max="15874" width="0" style="47" hidden="1" customWidth="1"/>
    <col min="15875" max="15875" width="9" style="47"/>
    <col min="15876" max="15876" width="9.875" style="47" customWidth="1"/>
    <col min="15877" max="15877" width="9" style="47" customWidth="1"/>
    <col min="15878" max="15878" width="9.5" style="47" bestFit="1" customWidth="1"/>
    <col min="15879" max="15879" width="9.5" style="47" customWidth="1"/>
    <col min="15880" max="15880" width="9.375" style="47" customWidth="1"/>
    <col min="15881" max="15881" width="10.125" style="47" customWidth="1"/>
    <col min="15882" max="15882" width="11.125" style="47" customWidth="1"/>
    <col min="15883" max="16117" width="9" style="47"/>
    <col min="16118" max="16118" width="5.875" style="47" customWidth="1"/>
    <col min="16119" max="16119" width="18" style="47" customWidth="1"/>
    <col min="16120" max="16130" width="0" style="47" hidden="1" customWidth="1"/>
    <col min="16131" max="16131" width="9" style="47"/>
    <col min="16132" max="16132" width="9.875" style="47" customWidth="1"/>
    <col min="16133" max="16133" width="9" style="47" customWidth="1"/>
    <col min="16134" max="16134" width="9.5" style="47" bestFit="1" customWidth="1"/>
    <col min="16135" max="16135" width="9.5" style="47" customWidth="1"/>
    <col min="16136" max="16136" width="9.375" style="47" customWidth="1"/>
    <col min="16137" max="16137" width="10.125" style="47" customWidth="1"/>
    <col min="16138" max="16138" width="11.125" style="47" customWidth="1"/>
    <col min="16139" max="16384" width="9" style="47"/>
  </cols>
  <sheetData>
    <row r="1" spans="1:15" ht="21.75" customHeight="1">
      <c r="A1" s="186" t="s">
        <v>135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</row>
    <row r="2" spans="1:15" s="49" customFormat="1" ht="20.100000000000001" customHeight="1">
      <c r="A2" s="188" t="s">
        <v>1</v>
      </c>
      <c r="B2" s="188" t="s">
        <v>66</v>
      </c>
      <c r="C2" s="188" t="s">
        <v>125</v>
      </c>
      <c r="D2" s="188"/>
      <c r="E2" s="188" t="s">
        <v>126</v>
      </c>
      <c r="F2" s="188"/>
      <c r="G2" s="188" t="s">
        <v>127</v>
      </c>
      <c r="H2" s="188"/>
      <c r="I2" s="188" t="s">
        <v>128</v>
      </c>
      <c r="J2" s="188"/>
      <c r="K2" s="188" t="s">
        <v>129</v>
      </c>
      <c r="L2" s="188"/>
      <c r="M2" s="48" t="s">
        <v>130</v>
      </c>
      <c r="N2" s="189" t="s">
        <v>131</v>
      </c>
      <c r="O2" s="189" t="s">
        <v>132</v>
      </c>
    </row>
    <row r="3" spans="1:15" s="49" customFormat="1" ht="20.100000000000001" customHeight="1">
      <c r="A3" s="188"/>
      <c r="B3" s="188" t="s">
        <v>66</v>
      </c>
      <c r="C3" s="48" t="s">
        <v>133</v>
      </c>
      <c r="D3" s="48" t="s">
        <v>134</v>
      </c>
      <c r="E3" s="48" t="s">
        <v>133</v>
      </c>
      <c r="F3" s="48" t="s">
        <v>134</v>
      </c>
      <c r="G3" s="48" t="s">
        <v>133</v>
      </c>
      <c r="H3" s="48" t="s">
        <v>134</v>
      </c>
      <c r="I3" s="48" t="s">
        <v>133</v>
      </c>
      <c r="J3" s="48" t="s">
        <v>134</v>
      </c>
      <c r="K3" s="48" t="s">
        <v>133</v>
      </c>
      <c r="L3" s="48" t="s">
        <v>134</v>
      </c>
      <c r="M3" s="48" t="s">
        <v>133</v>
      </c>
      <c r="N3" s="189"/>
      <c r="O3" s="189"/>
    </row>
    <row r="4" spans="1:15" s="49" customFormat="1" ht="20.100000000000001" customHeight="1">
      <c r="A4" s="50" t="s">
        <v>25</v>
      </c>
      <c r="B4" s="51" t="s">
        <v>87</v>
      </c>
      <c r="C4" s="51">
        <v>7</v>
      </c>
      <c r="D4" s="51">
        <v>372</v>
      </c>
      <c r="E4" s="51">
        <v>7</v>
      </c>
      <c r="F4" s="51">
        <v>381</v>
      </c>
      <c r="G4" s="51">
        <v>6</v>
      </c>
      <c r="H4" s="51">
        <v>305</v>
      </c>
      <c r="I4" s="51">
        <v>7</v>
      </c>
      <c r="J4" s="51">
        <v>367</v>
      </c>
      <c r="K4" s="51">
        <v>5</v>
      </c>
      <c r="L4" s="51">
        <v>229</v>
      </c>
      <c r="M4" s="51">
        <f>C4+E4+G4+I4+K4</f>
        <v>32</v>
      </c>
      <c r="N4" s="52">
        <v>1726</v>
      </c>
      <c r="O4" s="53">
        <f t="shared" ref="O4" si="0">N4*350</f>
        <v>604100</v>
      </c>
    </row>
    <row r="5" spans="1:15" s="49" customFormat="1" ht="20.100000000000001" customHeight="1">
      <c r="A5" s="41"/>
      <c r="B5" s="41" t="s">
        <v>31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>
        <f t="shared" ref="N5:O5" si="1">SUM(N4)</f>
        <v>1726</v>
      </c>
      <c r="O5" s="41">
        <f t="shared" si="1"/>
        <v>604100</v>
      </c>
    </row>
    <row r="6" spans="1:15" s="49" customFormat="1" ht="11.25"/>
    <row r="7" spans="1:15" s="49" customFormat="1" ht="11.25"/>
    <row r="8" spans="1:15" s="49" customFormat="1" ht="11.25"/>
    <row r="9" spans="1:15" s="49" customFormat="1" ht="11.25"/>
    <row r="10" spans="1:15" s="49" customFormat="1" ht="11.25"/>
    <row r="11" spans="1:15" s="49" customFormat="1" ht="11.25"/>
    <row r="12" spans="1:15" s="49" customFormat="1" ht="11.25"/>
    <row r="13" spans="1:15" s="49" customFormat="1" ht="11.25"/>
    <row r="14" spans="1:15" s="49" customFormat="1" ht="11.25"/>
    <row r="15" spans="1:15" s="49" customFormat="1" ht="11.25"/>
    <row r="16" spans="1:15" s="49" customFormat="1" ht="11.25"/>
    <row r="17" s="49" customFormat="1" ht="11.25"/>
    <row r="18" s="49" customFormat="1" ht="11.25"/>
    <row r="19" s="49" customFormat="1" ht="11.25"/>
    <row r="20" s="49" customFormat="1" ht="11.25"/>
    <row r="21" s="49" customFormat="1" ht="11.25"/>
    <row r="22" s="49" customFormat="1" ht="11.25"/>
    <row r="23" s="49" customFormat="1" ht="11.25"/>
    <row r="24" s="49" customFormat="1" ht="11.25"/>
    <row r="25" s="49" customFormat="1" ht="11.25"/>
    <row r="26" s="49" customFormat="1" ht="11.25"/>
    <row r="27" s="49" customFormat="1" ht="11.25"/>
    <row r="28" s="49" customFormat="1" ht="11.25"/>
    <row r="29" s="49" customFormat="1" ht="11.25"/>
    <row r="30" s="49" customFormat="1" ht="11.25"/>
    <row r="31" s="49" customFormat="1" ht="11.25"/>
    <row r="32" s="49" customFormat="1" ht="11.25"/>
    <row r="33" s="49" customFormat="1" ht="11.25"/>
    <row r="34" s="49" customFormat="1" ht="11.25"/>
    <row r="35" s="49" customFormat="1" ht="11.25"/>
    <row r="36" s="49" customFormat="1" ht="11.25"/>
    <row r="37" s="49" customFormat="1" ht="11.25"/>
    <row r="38" s="49" customFormat="1" ht="11.25"/>
    <row r="39" s="49" customFormat="1" ht="11.25"/>
    <row r="40" s="49" customFormat="1" ht="11.25"/>
    <row r="41" s="49" customFormat="1" ht="11.25"/>
    <row r="42" s="49" customFormat="1" ht="11.25"/>
    <row r="43" s="49" customFormat="1" ht="11.25"/>
    <row r="44" s="49" customFormat="1" ht="11.25"/>
    <row r="45" s="49" customFormat="1" ht="11.25"/>
    <row r="46" s="49" customFormat="1" ht="11.25"/>
    <row r="47" s="49" customFormat="1" ht="11.25"/>
    <row r="48" s="49" customFormat="1" ht="11.25"/>
    <row r="49" s="49" customFormat="1" ht="11.25"/>
    <row r="50" s="49" customFormat="1" ht="11.25"/>
    <row r="51" s="49" customFormat="1" ht="11.25"/>
    <row r="52" s="49" customFormat="1" ht="11.25"/>
    <row r="53" s="49" customFormat="1" ht="11.25"/>
    <row r="54" s="49" customFormat="1" ht="11.25"/>
    <row r="55" s="49" customFormat="1" ht="11.25"/>
    <row r="56" s="49" customFormat="1" ht="11.25"/>
    <row r="57" s="49" customFormat="1" ht="11.25"/>
    <row r="58" s="49" customFormat="1" ht="11.25"/>
    <row r="59" s="49" customFormat="1" ht="11.25"/>
    <row r="60" s="49" customFormat="1" ht="11.25"/>
    <row r="61" s="49" customFormat="1" ht="11.25"/>
    <row r="62" s="49" customFormat="1" ht="11.25"/>
    <row r="63" s="49" customFormat="1" ht="11.25"/>
    <row r="64" s="49" customFormat="1" ht="11.25"/>
    <row r="65" s="49" customFormat="1" ht="11.25"/>
    <row r="66" s="49" customFormat="1" ht="11.25"/>
    <row r="67" s="49" customFormat="1" ht="11.25"/>
    <row r="68" s="49" customFormat="1" ht="11.25"/>
    <row r="69" s="49" customFormat="1" ht="11.25"/>
    <row r="70" s="49" customFormat="1" ht="11.25"/>
    <row r="71" s="49" customFormat="1" ht="11.25"/>
    <row r="72" s="49" customFormat="1" ht="11.25"/>
    <row r="73" s="49" customFormat="1" ht="11.25"/>
    <row r="74" s="49" customFormat="1" ht="11.25"/>
    <row r="75" s="49" customFormat="1" ht="11.25"/>
    <row r="76" s="49" customFormat="1" ht="11.25"/>
    <row r="77" s="49" customFormat="1" ht="11.25"/>
    <row r="78" s="49" customFormat="1" ht="11.25"/>
    <row r="79" s="49" customFormat="1" ht="11.25"/>
    <row r="80" s="49" customFormat="1" ht="11.25"/>
    <row r="81" s="49" customFormat="1" ht="11.25"/>
    <row r="82" s="49" customFormat="1" ht="11.25"/>
    <row r="83" s="49" customFormat="1" ht="11.25"/>
    <row r="84" s="49" customFormat="1" ht="11.25"/>
    <row r="85" s="49" customFormat="1" ht="11.25"/>
    <row r="86" s="49" customFormat="1" ht="11.25"/>
    <row r="87" s="49" customFormat="1" ht="11.25"/>
    <row r="88" s="49" customFormat="1" ht="11.25"/>
    <row r="89" s="49" customFormat="1" ht="11.25"/>
    <row r="90" s="49" customFormat="1" ht="11.25"/>
    <row r="91" s="49" customFormat="1" ht="11.25"/>
    <row r="92" s="49" customFormat="1" ht="11.25"/>
    <row r="93" s="49" customFormat="1" ht="11.25"/>
    <row r="94" s="49" customFormat="1" ht="11.25"/>
    <row r="95" s="49" customFormat="1" ht="11.25"/>
    <row r="96" s="49" customFormat="1" ht="11.25"/>
    <row r="97" s="49" customFormat="1" ht="11.25"/>
    <row r="98" s="49" customFormat="1" ht="11.25"/>
    <row r="99" s="49" customFormat="1" ht="11.25"/>
    <row r="100" s="49" customFormat="1" ht="11.25"/>
    <row r="101" s="49" customFormat="1" ht="11.25"/>
    <row r="102" s="49" customFormat="1" ht="11.25"/>
    <row r="103" s="49" customFormat="1" ht="11.25"/>
    <row r="104" s="49" customFormat="1" ht="11.25"/>
    <row r="105" s="49" customFormat="1" ht="11.25"/>
    <row r="106" s="49" customFormat="1" ht="11.25"/>
    <row r="107" s="49" customFormat="1" ht="11.25"/>
    <row r="108" s="49" customFormat="1" ht="11.25"/>
    <row r="109" s="49" customFormat="1" ht="11.25"/>
    <row r="110" s="49" customFormat="1" ht="11.25"/>
    <row r="111" s="49" customFormat="1" ht="11.25"/>
    <row r="112" s="49" customFormat="1" ht="11.25"/>
    <row r="113" s="49" customFormat="1" ht="11.25"/>
    <row r="114" s="49" customFormat="1" ht="11.25"/>
    <row r="115" s="49" customFormat="1" ht="11.25"/>
    <row r="116" s="49" customFormat="1" ht="11.25"/>
    <row r="117" s="49" customFormat="1" ht="11.25"/>
    <row r="118" s="49" customFormat="1" ht="11.25"/>
    <row r="119" s="49" customFormat="1" ht="11.25"/>
    <row r="120" s="49" customFormat="1" ht="11.25"/>
    <row r="121" s="49" customFormat="1" ht="11.25"/>
    <row r="122" s="49" customFormat="1" ht="11.25"/>
    <row r="123" s="49" customFormat="1" ht="11.25"/>
    <row r="124" s="49" customFormat="1" ht="11.25"/>
    <row r="125" s="49" customFormat="1" ht="11.25"/>
    <row r="126" s="49" customFormat="1" ht="11.25"/>
    <row r="127" s="49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A6" sqref="A6:XFD27"/>
    </sheetView>
  </sheetViews>
  <sheetFormatPr defaultRowHeight="13.5"/>
  <cols>
    <col min="1" max="1" width="4.5" bestFit="1" customWidth="1"/>
    <col min="2" max="2" width="22.25" bestFit="1" customWidth="1"/>
    <col min="3" max="4" width="8.25" customWidth="1"/>
    <col min="5" max="5" width="10.625" customWidth="1"/>
    <col min="6" max="6" width="7" customWidth="1"/>
    <col min="7" max="7" width="7.5" customWidth="1"/>
    <col min="8" max="8" width="10.625" customWidth="1"/>
    <col min="9" max="9" width="8.125" customWidth="1"/>
    <col min="10" max="10" width="7.875" customWidth="1"/>
    <col min="11" max="11" width="10.625" customWidth="1"/>
    <col min="12" max="12" width="7.125" customWidth="1"/>
    <col min="13" max="13" width="7.75" customWidth="1"/>
    <col min="14" max="15" width="10.625" customWidth="1"/>
    <col min="254" max="255" width="4.5" bestFit="1" customWidth="1"/>
    <col min="256" max="256" width="7.5" bestFit="1" customWidth="1"/>
    <col min="257" max="257" width="22.25" bestFit="1" customWidth="1"/>
    <col min="258" max="258" width="7.5" bestFit="1" customWidth="1"/>
    <col min="259" max="259" width="5.25" bestFit="1" customWidth="1"/>
    <col min="260" max="260" width="9.75" bestFit="1" customWidth="1"/>
    <col min="261" max="261" width="6.75" bestFit="1" customWidth="1"/>
    <col min="262" max="262" width="5.25" bestFit="1" customWidth="1"/>
    <col min="263" max="263" width="9.75" bestFit="1" customWidth="1"/>
    <col min="264" max="264" width="6" bestFit="1" customWidth="1"/>
    <col min="265" max="265" width="4.5" bestFit="1" customWidth="1"/>
    <col min="266" max="266" width="8.25" bestFit="1" customWidth="1"/>
    <col min="267" max="267" width="9.75" bestFit="1" customWidth="1"/>
    <col min="268" max="268" width="6" bestFit="1" customWidth="1"/>
    <col min="269" max="269" width="4.5" bestFit="1" customWidth="1"/>
    <col min="270" max="270" width="8.25" bestFit="1" customWidth="1"/>
    <col min="271" max="271" width="9.75" bestFit="1" customWidth="1"/>
    <col min="510" max="511" width="4.5" bestFit="1" customWidth="1"/>
    <col min="512" max="512" width="7.5" bestFit="1" customWidth="1"/>
    <col min="513" max="513" width="22.25" bestFit="1" customWidth="1"/>
    <col min="514" max="514" width="7.5" bestFit="1" customWidth="1"/>
    <col min="515" max="515" width="5.25" bestFit="1" customWidth="1"/>
    <col min="516" max="516" width="9.75" bestFit="1" customWidth="1"/>
    <col min="517" max="517" width="6.75" bestFit="1" customWidth="1"/>
    <col min="518" max="518" width="5.25" bestFit="1" customWidth="1"/>
    <col min="519" max="519" width="9.75" bestFit="1" customWidth="1"/>
    <col min="520" max="520" width="6" bestFit="1" customWidth="1"/>
    <col min="521" max="521" width="4.5" bestFit="1" customWidth="1"/>
    <col min="522" max="522" width="8.25" bestFit="1" customWidth="1"/>
    <col min="523" max="523" width="9.75" bestFit="1" customWidth="1"/>
    <col min="524" max="524" width="6" bestFit="1" customWidth="1"/>
    <col min="525" max="525" width="4.5" bestFit="1" customWidth="1"/>
    <col min="526" max="526" width="8.25" bestFit="1" customWidth="1"/>
    <col min="527" max="527" width="9.75" bestFit="1" customWidth="1"/>
    <col min="766" max="767" width="4.5" bestFit="1" customWidth="1"/>
    <col min="768" max="768" width="7.5" bestFit="1" customWidth="1"/>
    <col min="769" max="769" width="22.25" bestFit="1" customWidth="1"/>
    <col min="770" max="770" width="7.5" bestFit="1" customWidth="1"/>
    <col min="771" max="771" width="5.25" bestFit="1" customWidth="1"/>
    <col min="772" max="772" width="9.75" bestFit="1" customWidth="1"/>
    <col min="773" max="773" width="6.75" bestFit="1" customWidth="1"/>
    <col min="774" max="774" width="5.25" bestFit="1" customWidth="1"/>
    <col min="775" max="775" width="9.75" bestFit="1" customWidth="1"/>
    <col min="776" max="776" width="6" bestFit="1" customWidth="1"/>
    <col min="777" max="777" width="4.5" bestFit="1" customWidth="1"/>
    <col min="778" max="778" width="8.25" bestFit="1" customWidth="1"/>
    <col min="779" max="779" width="9.75" bestFit="1" customWidth="1"/>
    <col min="780" max="780" width="6" bestFit="1" customWidth="1"/>
    <col min="781" max="781" width="4.5" bestFit="1" customWidth="1"/>
    <col min="782" max="782" width="8.25" bestFit="1" customWidth="1"/>
    <col min="783" max="783" width="9.75" bestFit="1" customWidth="1"/>
    <col min="1022" max="1023" width="4.5" bestFit="1" customWidth="1"/>
    <col min="1024" max="1024" width="7.5" bestFit="1" customWidth="1"/>
    <col min="1025" max="1025" width="22.25" bestFit="1" customWidth="1"/>
    <col min="1026" max="1026" width="7.5" bestFit="1" customWidth="1"/>
    <col min="1027" max="1027" width="5.25" bestFit="1" customWidth="1"/>
    <col min="1028" max="1028" width="9.75" bestFit="1" customWidth="1"/>
    <col min="1029" max="1029" width="6.75" bestFit="1" customWidth="1"/>
    <col min="1030" max="1030" width="5.25" bestFit="1" customWidth="1"/>
    <col min="1031" max="1031" width="9.75" bestFit="1" customWidth="1"/>
    <col min="1032" max="1032" width="6" bestFit="1" customWidth="1"/>
    <col min="1033" max="1033" width="4.5" bestFit="1" customWidth="1"/>
    <col min="1034" max="1034" width="8.25" bestFit="1" customWidth="1"/>
    <col min="1035" max="1035" width="9.75" bestFit="1" customWidth="1"/>
    <col min="1036" max="1036" width="6" bestFit="1" customWidth="1"/>
    <col min="1037" max="1037" width="4.5" bestFit="1" customWidth="1"/>
    <col min="1038" max="1038" width="8.25" bestFit="1" customWidth="1"/>
    <col min="1039" max="1039" width="9.75" bestFit="1" customWidth="1"/>
    <col min="1278" max="1279" width="4.5" bestFit="1" customWidth="1"/>
    <col min="1280" max="1280" width="7.5" bestFit="1" customWidth="1"/>
    <col min="1281" max="1281" width="22.25" bestFit="1" customWidth="1"/>
    <col min="1282" max="1282" width="7.5" bestFit="1" customWidth="1"/>
    <col min="1283" max="1283" width="5.25" bestFit="1" customWidth="1"/>
    <col min="1284" max="1284" width="9.75" bestFit="1" customWidth="1"/>
    <col min="1285" max="1285" width="6.75" bestFit="1" customWidth="1"/>
    <col min="1286" max="1286" width="5.25" bestFit="1" customWidth="1"/>
    <col min="1287" max="1287" width="9.75" bestFit="1" customWidth="1"/>
    <col min="1288" max="1288" width="6" bestFit="1" customWidth="1"/>
    <col min="1289" max="1289" width="4.5" bestFit="1" customWidth="1"/>
    <col min="1290" max="1290" width="8.25" bestFit="1" customWidth="1"/>
    <col min="1291" max="1291" width="9.75" bestFit="1" customWidth="1"/>
    <col min="1292" max="1292" width="6" bestFit="1" customWidth="1"/>
    <col min="1293" max="1293" width="4.5" bestFit="1" customWidth="1"/>
    <col min="1294" max="1294" width="8.25" bestFit="1" customWidth="1"/>
    <col min="1295" max="1295" width="9.75" bestFit="1" customWidth="1"/>
    <col min="1534" max="1535" width="4.5" bestFit="1" customWidth="1"/>
    <col min="1536" max="1536" width="7.5" bestFit="1" customWidth="1"/>
    <col min="1537" max="1537" width="22.25" bestFit="1" customWidth="1"/>
    <col min="1538" max="1538" width="7.5" bestFit="1" customWidth="1"/>
    <col min="1539" max="1539" width="5.25" bestFit="1" customWidth="1"/>
    <col min="1540" max="1540" width="9.75" bestFit="1" customWidth="1"/>
    <col min="1541" max="1541" width="6.75" bestFit="1" customWidth="1"/>
    <col min="1542" max="1542" width="5.25" bestFit="1" customWidth="1"/>
    <col min="1543" max="1543" width="9.75" bestFit="1" customWidth="1"/>
    <col min="1544" max="1544" width="6" bestFit="1" customWidth="1"/>
    <col min="1545" max="1545" width="4.5" bestFit="1" customWidth="1"/>
    <col min="1546" max="1546" width="8.25" bestFit="1" customWidth="1"/>
    <col min="1547" max="1547" width="9.75" bestFit="1" customWidth="1"/>
    <col min="1548" max="1548" width="6" bestFit="1" customWidth="1"/>
    <col min="1549" max="1549" width="4.5" bestFit="1" customWidth="1"/>
    <col min="1550" max="1550" width="8.25" bestFit="1" customWidth="1"/>
    <col min="1551" max="1551" width="9.75" bestFit="1" customWidth="1"/>
    <col min="1790" max="1791" width="4.5" bestFit="1" customWidth="1"/>
    <col min="1792" max="1792" width="7.5" bestFit="1" customWidth="1"/>
    <col min="1793" max="1793" width="22.25" bestFit="1" customWidth="1"/>
    <col min="1794" max="1794" width="7.5" bestFit="1" customWidth="1"/>
    <col min="1795" max="1795" width="5.25" bestFit="1" customWidth="1"/>
    <col min="1796" max="1796" width="9.75" bestFit="1" customWidth="1"/>
    <col min="1797" max="1797" width="6.75" bestFit="1" customWidth="1"/>
    <col min="1798" max="1798" width="5.25" bestFit="1" customWidth="1"/>
    <col min="1799" max="1799" width="9.75" bestFit="1" customWidth="1"/>
    <col min="1800" max="1800" width="6" bestFit="1" customWidth="1"/>
    <col min="1801" max="1801" width="4.5" bestFit="1" customWidth="1"/>
    <col min="1802" max="1802" width="8.25" bestFit="1" customWidth="1"/>
    <col min="1803" max="1803" width="9.75" bestFit="1" customWidth="1"/>
    <col min="1804" max="1804" width="6" bestFit="1" customWidth="1"/>
    <col min="1805" max="1805" width="4.5" bestFit="1" customWidth="1"/>
    <col min="1806" max="1806" width="8.25" bestFit="1" customWidth="1"/>
    <col min="1807" max="1807" width="9.75" bestFit="1" customWidth="1"/>
    <col min="2046" max="2047" width="4.5" bestFit="1" customWidth="1"/>
    <col min="2048" max="2048" width="7.5" bestFit="1" customWidth="1"/>
    <col min="2049" max="2049" width="22.25" bestFit="1" customWidth="1"/>
    <col min="2050" max="2050" width="7.5" bestFit="1" customWidth="1"/>
    <col min="2051" max="2051" width="5.25" bestFit="1" customWidth="1"/>
    <col min="2052" max="2052" width="9.75" bestFit="1" customWidth="1"/>
    <col min="2053" max="2053" width="6.75" bestFit="1" customWidth="1"/>
    <col min="2054" max="2054" width="5.25" bestFit="1" customWidth="1"/>
    <col min="2055" max="2055" width="9.75" bestFit="1" customWidth="1"/>
    <col min="2056" max="2056" width="6" bestFit="1" customWidth="1"/>
    <col min="2057" max="2057" width="4.5" bestFit="1" customWidth="1"/>
    <col min="2058" max="2058" width="8.25" bestFit="1" customWidth="1"/>
    <col min="2059" max="2059" width="9.75" bestFit="1" customWidth="1"/>
    <col min="2060" max="2060" width="6" bestFit="1" customWidth="1"/>
    <col min="2061" max="2061" width="4.5" bestFit="1" customWidth="1"/>
    <col min="2062" max="2062" width="8.25" bestFit="1" customWidth="1"/>
    <col min="2063" max="2063" width="9.75" bestFit="1" customWidth="1"/>
    <col min="2302" max="2303" width="4.5" bestFit="1" customWidth="1"/>
    <col min="2304" max="2304" width="7.5" bestFit="1" customWidth="1"/>
    <col min="2305" max="2305" width="22.25" bestFit="1" customWidth="1"/>
    <col min="2306" max="2306" width="7.5" bestFit="1" customWidth="1"/>
    <col min="2307" max="2307" width="5.25" bestFit="1" customWidth="1"/>
    <col min="2308" max="2308" width="9.75" bestFit="1" customWidth="1"/>
    <col min="2309" max="2309" width="6.75" bestFit="1" customWidth="1"/>
    <col min="2310" max="2310" width="5.25" bestFit="1" customWidth="1"/>
    <col min="2311" max="2311" width="9.75" bestFit="1" customWidth="1"/>
    <col min="2312" max="2312" width="6" bestFit="1" customWidth="1"/>
    <col min="2313" max="2313" width="4.5" bestFit="1" customWidth="1"/>
    <col min="2314" max="2314" width="8.25" bestFit="1" customWidth="1"/>
    <col min="2315" max="2315" width="9.75" bestFit="1" customWidth="1"/>
    <col min="2316" max="2316" width="6" bestFit="1" customWidth="1"/>
    <col min="2317" max="2317" width="4.5" bestFit="1" customWidth="1"/>
    <col min="2318" max="2318" width="8.25" bestFit="1" customWidth="1"/>
    <col min="2319" max="2319" width="9.75" bestFit="1" customWidth="1"/>
    <col min="2558" max="2559" width="4.5" bestFit="1" customWidth="1"/>
    <col min="2560" max="2560" width="7.5" bestFit="1" customWidth="1"/>
    <col min="2561" max="2561" width="22.25" bestFit="1" customWidth="1"/>
    <col min="2562" max="2562" width="7.5" bestFit="1" customWidth="1"/>
    <col min="2563" max="2563" width="5.25" bestFit="1" customWidth="1"/>
    <col min="2564" max="2564" width="9.75" bestFit="1" customWidth="1"/>
    <col min="2565" max="2565" width="6.75" bestFit="1" customWidth="1"/>
    <col min="2566" max="2566" width="5.25" bestFit="1" customWidth="1"/>
    <col min="2567" max="2567" width="9.75" bestFit="1" customWidth="1"/>
    <col min="2568" max="2568" width="6" bestFit="1" customWidth="1"/>
    <col min="2569" max="2569" width="4.5" bestFit="1" customWidth="1"/>
    <col min="2570" max="2570" width="8.25" bestFit="1" customWidth="1"/>
    <col min="2571" max="2571" width="9.75" bestFit="1" customWidth="1"/>
    <col min="2572" max="2572" width="6" bestFit="1" customWidth="1"/>
    <col min="2573" max="2573" width="4.5" bestFit="1" customWidth="1"/>
    <col min="2574" max="2574" width="8.25" bestFit="1" customWidth="1"/>
    <col min="2575" max="2575" width="9.75" bestFit="1" customWidth="1"/>
    <col min="2814" max="2815" width="4.5" bestFit="1" customWidth="1"/>
    <col min="2816" max="2816" width="7.5" bestFit="1" customWidth="1"/>
    <col min="2817" max="2817" width="22.25" bestFit="1" customWidth="1"/>
    <col min="2818" max="2818" width="7.5" bestFit="1" customWidth="1"/>
    <col min="2819" max="2819" width="5.25" bestFit="1" customWidth="1"/>
    <col min="2820" max="2820" width="9.75" bestFit="1" customWidth="1"/>
    <col min="2821" max="2821" width="6.75" bestFit="1" customWidth="1"/>
    <col min="2822" max="2822" width="5.25" bestFit="1" customWidth="1"/>
    <col min="2823" max="2823" width="9.75" bestFit="1" customWidth="1"/>
    <col min="2824" max="2824" width="6" bestFit="1" customWidth="1"/>
    <col min="2825" max="2825" width="4.5" bestFit="1" customWidth="1"/>
    <col min="2826" max="2826" width="8.25" bestFit="1" customWidth="1"/>
    <col min="2827" max="2827" width="9.75" bestFit="1" customWidth="1"/>
    <col min="2828" max="2828" width="6" bestFit="1" customWidth="1"/>
    <col min="2829" max="2829" width="4.5" bestFit="1" customWidth="1"/>
    <col min="2830" max="2830" width="8.25" bestFit="1" customWidth="1"/>
    <col min="2831" max="2831" width="9.75" bestFit="1" customWidth="1"/>
    <col min="3070" max="3071" width="4.5" bestFit="1" customWidth="1"/>
    <col min="3072" max="3072" width="7.5" bestFit="1" customWidth="1"/>
    <col min="3073" max="3073" width="22.25" bestFit="1" customWidth="1"/>
    <col min="3074" max="3074" width="7.5" bestFit="1" customWidth="1"/>
    <col min="3075" max="3075" width="5.25" bestFit="1" customWidth="1"/>
    <col min="3076" max="3076" width="9.75" bestFit="1" customWidth="1"/>
    <col min="3077" max="3077" width="6.75" bestFit="1" customWidth="1"/>
    <col min="3078" max="3078" width="5.25" bestFit="1" customWidth="1"/>
    <col min="3079" max="3079" width="9.75" bestFit="1" customWidth="1"/>
    <col min="3080" max="3080" width="6" bestFit="1" customWidth="1"/>
    <col min="3081" max="3081" width="4.5" bestFit="1" customWidth="1"/>
    <col min="3082" max="3082" width="8.25" bestFit="1" customWidth="1"/>
    <col min="3083" max="3083" width="9.75" bestFit="1" customWidth="1"/>
    <col min="3084" max="3084" width="6" bestFit="1" customWidth="1"/>
    <col min="3085" max="3085" width="4.5" bestFit="1" customWidth="1"/>
    <col min="3086" max="3086" width="8.25" bestFit="1" customWidth="1"/>
    <col min="3087" max="3087" width="9.75" bestFit="1" customWidth="1"/>
    <col min="3326" max="3327" width="4.5" bestFit="1" customWidth="1"/>
    <col min="3328" max="3328" width="7.5" bestFit="1" customWidth="1"/>
    <col min="3329" max="3329" width="22.25" bestFit="1" customWidth="1"/>
    <col min="3330" max="3330" width="7.5" bestFit="1" customWidth="1"/>
    <col min="3331" max="3331" width="5.25" bestFit="1" customWidth="1"/>
    <col min="3332" max="3332" width="9.75" bestFit="1" customWidth="1"/>
    <col min="3333" max="3333" width="6.75" bestFit="1" customWidth="1"/>
    <col min="3334" max="3334" width="5.25" bestFit="1" customWidth="1"/>
    <col min="3335" max="3335" width="9.75" bestFit="1" customWidth="1"/>
    <col min="3336" max="3336" width="6" bestFit="1" customWidth="1"/>
    <col min="3337" max="3337" width="4.5" bestFit="1" customWidth="1"/>
    <col min="3338" max="3338" width="8.25" bestFit="1" customWidth="1"/>
    <col min="3339" max="3339" width="9.75" bestFit="1" customWidth="1"/>
    <col min="3340" max="3340" width="6" bestFit="1" customWidth="1"/>
    <col min="3341" max="3341" width="4.5" bestFit="1" customWidth="1"/>
    <col min="3342" max="3342" width="8.25" bestFit="1" customWidth="1"/>
    <col min="3343" max="3343" width="9.75" bestFit="1" customWidth="1"/>
    <col min="3582" max="3583" width="4.5" bestFit="1" customWidth="1"/>
    <col min="3584" max="3584" width="7.5" bestFit="1" customWidth="1"/>
    <col min="3585" max="3585" width="22.25" bestFit="1" customWidth="1"/>
    <col min="3586" max="3586" width="7.5" bestFit="1" customWidth="1"/>
    <col min="3587" max="3587" width="5.25" bestFit="1" customWidth="1"/>
    <col min="3588" max="3588" width="9.75" bestFit="1" customWidth="1"/>
    <col min="3589" max="3589" width="6.75" bestFit="1" customWidth="1"/>
    <col min="3590" max="3590" width="5.25" bestFit="1" customWidth="1"/>
    <col min="3591" max="3591" width="9.75" bestFit="1" customWidth="1"/>
    <col min="3592" max="3592" width="6" bestFit="1" customWidth="1"/>
    <col min="3593" max="3593" width="4.5" bestFit="1" customWidth="1"/>
    <col min="3594" max="3594" width="8.25" bestFit="1" customWidth="1"/>
    <col min="3595" max="3595" width="9.75" bestFit="1" customWidth="1"/>
    <col min="3596" max="3596" width="6" bestFit="1" customWidth="1"/>
    <col min="3597" max="3597" width="4.5" bestFit="1" customWidth="1"/>
    <col min="3598" max="3598" width="8.25" bestFit="1" customWidth="1"/>
    <col min="3599" max="3599" width="9.75" bestFit="1" customWidth="1"/>
    <col min="3838" max="3839" width="4.5" bestFit="1" customWidth="1"/>
    <col min="3840" max="3840" width="7.5" bestFit="1" customWidth="1"/>
    <col min="3841" max="3841" width="22.25" bestFit="1" customWidth="1"/>
    <col min="3842" max="3842" width="7.5" bestFit="1" customWidth="1"/>
    <col min="3843" max="3843" width="5.25" bestFit="1" customWidth="1"/>
    <col min="3844" max="3844" width="9.75" bestFit="1" customWidth="1"/>
    <col min="3845" max="3845" width="6.75" bestFit="1" customWidth="1"/>
    <col min="3846" max="3846" width="5.25" bestFit="1" customWidth="1"/>
    <col min="3847" max="3847" width="9.75" bestFit="1" customWidth="1"/>
    <col min="3848" max="3848" width="6" bestFit="1" customWidth="1"/>
    <col min="3849" max="3849" width="4.5" bestFit="1" customWidth="1"/>
    <col min="3850" max="3850" width="8.25" bestFit="1" customWidth="1"/>
    <col min="3851" max="3851" width="9.75" bestFit="1" customWidth="1"/>
    <col min="3852" max="3852" width="6" bestFit="1" customWidth="1"/>
    <col min="3853" max="3853" width="4.5" bestFit="1" customWidth="1"/>
    <col min="3854" max="3854" width="8.25" bestFit="1" customWidth="1"/>
    <col min="3855" max="3855" width="9.75" bestFit="1" customWidth="1"/>
    <col min="4094" max="4095" width="4.5" bestFit="1" customWidth="1"/>
    <col min="4096" max="4096" width="7.5" bestFit="1" customWidth="1"/>
    <col min="4097" max="4097" width="22.25" bestFit="1" customWidth="1"/>
    <col min="4098" max="4098" width="7.5" bestFit="1" customWidth="1"/>
    <col min="4099" max="4099" width="5.25" bestFit="1" customWidth="1"/>
    <col min="4100" max="4100" width="9.75" bestFit="1" customWidth="1"/>
    <col min="4101" max="4101" width="6.75" bestFit="1" customWidth="1"/>
    <col min="4102" max="4102" width="5.25" bestFit="1" customWidth="1"/>
    <col min="4103" max="4103" width="9.75" bestFit="1" customWidth="1"/>
    <col min="4104" max="4104" width="6" bestFit="1" customWidth="1"/>
    <col min="4105" max="4105" width="4.5" bestFit="1" customWidth="1"/>
    <col min="4106" max="4106" width="8.25" bestFit="1" customWidth="1"/>
    <col min="4107" max="4107" width="9.75" bestFit="1" customWidth="1"/>
    <col min="4108" max="4108" width="6" bestFit="1" customWidth="1"/>
    <col min="4109" max="4109" width="4.5" bestFit="1" customWidth="1"/>
    <col min="4110" max="4110" width="8.25" bestFit="1" customWidth="1"/>
    <col min="4111" max="4111" width="9.75" bestFit="1" customWidth="1"/>
    <col min="4350" max="4351" width="4.5" bestFit="1" customWidth="1"/>
    <col min="4352" max="4352" width="7.5" bestFit="1" customWidth="1"/>
    <col min="4353" max="4353" width="22.25" bestFit="1" customWidth="1"/>
    <col min="4354" max="4354" width="7.5" bestFit="1" customWidth="1"/>
    <col min="4355" max="4355" width="5.25" bestFit="1" customWidth="1"/>
    <col min="4356" max="4356" width="9.75" bestFit="1" customWidth="1"/>
    <col min="4357" max="4357" width="6.75" bestFit="1" customWidth="1"/>
    <col min="4358" max="4358" width="5.25" bestFit="1" customWidth="1"/>
    <col min="4359" max="4359" width="9.75" bestFit="1" customWidth="1"/>
    <col min="4360" max="4360" width="6" bestFit="1" customWidth="1"/>
    <col min="4361" max="4361" width="4.5" bestFit="1" customWidth="1"/>
    <col min="4362" max="4362" width="8.25" bestFit="1" customWidth="1"/>
    <col min="4363" max="4363" width="9.75" bestFit="1" customWidth="1"/>
    <col min="4364" max="4364" width="6" bestFit="1" customWidth="1"/>
    <col min="4365" max="4365" width="4.5" bestFit="1" customWidth="1"/>
    <col min="4366" max="4366" width="8.25" bestFit="1" customWidth="1"/>
    <col min="4367" max="4367" width="9.75" bestFit="1" customWidth="1"/>
    <col min="4606" max="4607" width="4.5" bestFit="1" customWidth="1"/>
    <col min="4608" max="4608" width="7.5" bestFit="1" customWidth="1"/>
    <col min="4609" max="4609" width="22.25" bestFit="1" customWidth="1"/>
    <col min="4610" max="4610" width="7.5" bestFit="1" customWidth="1"/>
    <col min="4611" max="4611" width="5.25" bestFit="1" customWidth="1"/>
    <col min="4612" max="4612" width="9.75" bestFit="1" customWidth="1"/>
    <col min="4613" max="4613" width="6.75" bestFit="1" customWidth="1"/>
    <col min="4614" max="4614" width="5.25" bestFit="1" customWidth="1"/>
    <col min="4615" max="4615" width="9.75" bestFit="1" customWidth="1"/>
    <col min="4616" max="4616" width="6" bestFit="1" customWidth="1"/>
    <col min="4617" max="4617" width="4.5" bestFit="1" customWidth="1"/>
    <col min="4618" max="4618" width="8.25" bestFit="1" customWidth="1"/>
    <col min="4619" max="4619" width="9.75" bestFit="1" customWidth="1"/>
    <col min="4620" max="4620" width="6" bestFit="1" customWidth="1"/>
    <col min="4621" max="4621" width="4.5" bestFit="1" customWidth="1"/>
    <col min="4622" max="4622" width="8.25" bestFit="1" customWidth="1"/>
    <col min="4623" max="4623" width="9.75" bestFit="1" customWidth="1"/>
    <col min="4862" max="4863" width="4.5" bestFit="1" customWidth="1"/>
    <col min="4864" max="4864" width="7.5" bestFit="1" customWidth="1"/>
    <col min="4865" max="4865" width="22.25" bestFit="1" customWidth="1"/>
    <col min="4866" max="4866" width="7.5" bestFit="1" customWidth="1"/>
    <col min="4867" max="4867" width="5.25" bestFit="1" customWidth="1"/>
    <col min="4868" max="4868" width="9.75" bestFit="1" customWidth="1"/>
    <col min="4869" max="4869" width="6.75" bestFit="1" customWidth="1"/>
    <col min="4870" max="4870" width="5.25" bestFit="1" customWidth="1"/>
    <col min="4871" max="4871" width="9.75" bestFit="1" customWidth="1"/>
    <col min="4872" max="4872" width="6" bestFit="1" customWidth="1"/>
    <col min="4873" max="4873" width="4.5" bestFit="1" customWidth="1"/>
    <col min="4874" max="4874" width="8.25" bestFit="1" customWidth="1"/>
    <col min="4875" max="4875" width="9.75" bestFit="1" customWidth="1"/>
    <col min="4876" max="4876" width="6" bestFit="1" customWidth="1"/>
    <col min="4877" max="4877" width="4.5" bestFit="1" customWidth="1"/>
    <col min="4878" max="4878" width="8.25" bestFit="1" customWidth="1"/>
    <col min="4879" max="4879" width="9.75" bestFit="1" customWidth="1"/>
    <col min="5118" max="5119" width="4.5" bestFit="1" customWidth="1"/>
    <col min="5120" max="5120" width="7.5" bestFit="1" customWidth="1"/>
    <col min="5121" max="5121" width="22.25" bestFit="1" customWidth="1"/>
    <col min="5122" max="5122" width="7.5" bestFit="1" customWidth="1"/>
    <col min="5123" max="5123" width="5.25" bestFit="1" customWidth="1"/>
    <col min="5124" max="5124" width="9.75" bestFit="1" customWidth="1"/>
    <col min="5125" max="5125" width="6.75" bestFit="1" customWidth="1"/>
    <col min="5126" max="5126" width="5.25" bestFit="1" customWidth="1"/>
    <col min="5127" max="5127" width="9.75" bestFit="1" customWidth="1"/>
    <col min="5128" max="5128" width="6" bestFit="1" customWidth="1"/>
    <col min="5129" max="5129" width="4.5" bestFit="1" customWidth="1"/>
    <col min="5130" max="5130" width="8.25" bestFit="1" customWidth="1"/>
    <col min="5131" max="5131" width="9.75" bestFit="1" customWidth="1"/>
    <col min="5132" max="5132" width="6" bestFit="1" customWidth="1"/>
    <col min="5133" max="5133" width="4.5" bestFit="1" customWidth="1"/>
    <col min="5134" max="5134" width="8.25" bestFit="1" customWidth="1"/>
    <col min="5135" max="5135" width="9.75" bestFit="1" customWidth="1"/>
    <col min="5374" max="5375" width="4.5" bestFit="1" customWidth="1"/>
    <col min="5376" max="5376" width="7.5" bestFit="1" customWidth="1"/>
    <col min="5377" max="5377" width="22.25" bestFit="1" customWidth="1"/>
    <col min="5378" max="5378" width="7.5" bestFit="1" customWidth="1"/>
    <col min="5379" max="5379" width="5.25" bestFit="1" customWidth="1"/>
    <col min="5380" max="5380" width="9.75" bestFit="1" customWidth="1"/>
    <col min="5381" max="5381" width="6.75" bestFit="1" customWidth="1"/>
    <col min="5382" max="5382" width="5.25" bestFit="1" customWidth="1"/>
    <col min="5383" max="5383" width="9.75" bestFit="1" customWidth="1"/>
    <col min="5384" max="5384" width="6" bestFit="1" customWidth="1"/>
    <col min="5385" max="5385" width="4.5" bestFit="1" customWidth="1"/>
    <col min="5386" max="5386" width="8.25" bestFit="1" customWidth="1"/>
    <col min="5387" max="5387" width="9.75" bestFit="1" customWidth="1"/>
    <col min="5388" max="5388" width="6" bestFit="1" customWidth="1"/>
    <col min="5389" max="5389" width="4.5" bestFit="1" customWidth="1"/>
    <col min="5390" max="5390" width="8.25" bestFit="1" customWidth="1"/>
    <col min="5391" max="5391" width="9.75" bestFit="1" customWidth="1"/>
    <col min="5630" max="5631" width="4.5" bestFit="1" customWidth="1"/>
    <col min="5632" max="5632" width="7.5" bestFit="1" customWidth="1"/>
    <col min="5633" max="5633" width="22.25" bestFit="1" customWidth="1"/>
    <col min="5634" max="5634" width="7.5" bestFit="1" customWidth="1"/>
    <col min="5635" max="5635" width="5.25" bestFit="1" customWidth="1"/>
    <col min="5636" max="5636" width="9.75" bestFit="1" customWidth="1"/>
    <col min="5637" max="5637" width="6.75" bestFit="1" customWidth="1"/>
    <col min="5638" max="5638" width="5.25" bestFit="1" customWidth="1"/>
    <col min="5639" max="5639" width="9.75" bestFit="1" customWidth="1"/>
    <col min="5640" max="5640" width="6" bestFit="1" customWidth="1"/>
    <col min="5641" max="5641" width="4.5" bestFit="1" customWidth="1"/>
    <col min="5642" max="5642" width="8.25" bestFit="1" customWidth="1"/>
    <col min="5643" max="5643" width="9.75" bestFit="1" customWidth="1"/>
    <col min="5644" max="5644" width="6" bestFit="1" customWidth="1"/>
    <col min="5645" max="5645" width="4.5" bestFit="1" customWidth="1"/>
    <col min="5646" max="5646" width="8.25" bestFit="1" customWidth="1"/>
    <col min="5647" max="5647" width="9.75" bestFit="1" customWidth="1"/>
    <col min="5886" max="5887" width="4.5" bestFit="1" customWidth="1"/>
    <col min="5888" max="5888" width="7.5" bestFit="1" customWidth="1"/>
    <col min="5889" max="5889" width="22.25" bestFit="1" customWidth="1"/>
    <col min="5890" max="5890" width="7.5" bestFit="1" customWidth="1"/>
    <col min="5891" max="5891" width="5.25" bestFit="1" customWidth="1"/>
    <col min="5892" max="5892" width="9.75" bestFit="1" customWidth="1"/>
    <col min="5893" max="5893" width="6.75" bestFit="1" customWidth="1"/>
    <col min="5894" max="5894" width="5.25" bestFit="1" customWidth="1"/>
    <col min="5895" max="5895" width="9.75" bestFit="1" customWidth="1"/>
    <col min="5896" max="5896" width="6" bestFit="1" customWidth="1"/>
    <col min="5897" max="5897" width="4.5" bestFit="1" customWidth="1"/>
    <col min="5898" max="5898" width="8.25" bestFit="1" customWidth="1"/>
    <col min="5899" max="5899" width="9.75" bestFit="1" customWidth="1"/>
    <col min="5900" max="5900" width="6" bestFit="1" customWidth="1"/>
    <col min="5901" max="5901" width="4.5" bestFit="1" customWidth="1"/>
    <col min="5902" max="5902" width="8.25" bestFit="1" customWidth="1"/>
    <col min="5903" max="5903" width="9.75" bestFit="1" customWidth="1"/>
    <col min="6142" max="6143" width="4.5" bestFit="1" customWidth="1"/>
    <col min="6144" max="6144" width="7.5" bestFit="1" customWidth="1"/>
    <col min="6145" max="6145" width="22.25" bestFit="1" customWidth="1"/>
    <col min="6146" max="6146" width="7.5" bestFit="1" customWidth="1"/>
    <col min="6147" max="6147" width="5.25" bestFit="1" customWidth="1"/>
    <col min="6148" max="6148" width="9.75" bestFit="1" customWidth="1"/>
    <col min="6149" max="6149" width="6.75" bestFit="1" customWidth="1"/>
    <col min="6150" max="6150" width="5.25" bestFit="1" customWidth="1"/>
    <col min="6151" max="6151" width="9.75" bestFit="1" customWidth="1"/>
    <col min="6152" max="6152" width="6" bestFit="1" customWidth="1"/>
    <col min="6153" max="6153" width="4.5" bestFit="1" customWidth="1"/>
    <col min="6154" max="6154" width="8.25" bestFit="1" customWidth="1"/>
    <col min="6155" max="6155" width="9.75" bestFit="1" customWidth="1"/>
    <col min="6156" max="6156" width="6" bestFit="1" customWidth="1"/>
    <col min="6157" max="6157" width="4.5" bestFit="1" customWidth="1"/>
    <col min="6158" max="6158" width="8.25" bestFit="1" customWidth="1"/>
    <col min="6159" max="6159" width="9.75" bestFit="1" customWidth="1"/>
    <col min="6398" max="6399" width="4.5" bestFit="1" customWidth="1"/>
    <col min="6400" max="6400" width="7.5" bestFit="1" customWidth="1"/>
    <col min="6401" max="6401" width="22.25" bestFit="1" customWidth="1"/>
    <col min="6402" max="6402" width="7.5" bestFit="1" customWidth="1"/>
    <col min="6403" max="6403" width="5.25" bestFit="1" customWidth="1"/>
    <col min="6404" max="6404" width="9.75" bestFit="1" customWidth="1"/>
    <col min="6405" max="6405" width="6.75" bestFit="1" customWidth="1"/>
    <col min="6406" max="6406" width="5.25" bestFit="1" customWidth="1"/>
    <col min="6407" max="6407" width="9.75" bestFit="1" customWidth="1"/>
    <col min="6408" max="6408" width="6" bestFit="1" customWidth="1"/>
    <col min="6409" max="6409" width="4.5" bestFit="1" customWidth="1"/>
    <col min="6410" max="6410" width="8.25" bestFit="1" customWidth="1"/>
    <col min="6411" max="6411" width="9.75" bestFit="1" customWidth="1"/>
    <col min="6412" max="6412" width="6" bestFit="1" customWidth="1"/>
    <col min="6413" max="6413" width="4.5" bestFit="1" customWidth="1"/>
    <col min="6414" max="6414" width="8.25" bestFit="1" customWidth="1"/>
    <col min="6415" max="6415" width="9.75" bestFit="1" customWidth="1"/>
    <col min="6654" max="6655" width="4.5" bestFit="1" customWidth="1"/>
    <col min="6656" max="6656" width="7.5" bestFit="1" customWidth="1"/>
    <col min="6657" max="6657" width="22.25" bestFit="1" customWidth="1"/>
    <col min="6658" max="6658" width="7.5" bestFit="1" customWidth="1"/>
    <col min="6659" max="6659" width="5.25" bestFit="1" customWidth="1"/>
    <col min="6660" max="6660" width="9.75" bestFit="1" customWidth="1"/>
    <col min="6661" max="6661" width="6.75" bestFit="1" customWidth="1"/>
    <col min="6662" max="6662" width="5.25" bestFit="1" customWidth="1"/>
    <col min="6663" max="6663" width="9.75" bestFit="1" customWidth="1"/>
    <col min="6664" max="6664" width="6" bestFit="1" customWidth="1"/>
    <col min="6665" max="6665" width="4.5" bestFit="1" customWidth="1"/>
    <col min="6666" max="6666" width="8.25" bestFit="1" customWidth="1"/>
    <col min="6667" max="6667" width="9.75" bestFit="1" customWidth="1"/>
    <col min="6668" max="6668" width="6" bestFit="1" customWidth="1"/>
    <col min="6669" max="6669" width="4.5" bestFit="1" customWidth="1"/>
    <col min="6670" max="6670" width="8.25" bestFit="1" customWidth="1"/>
    <col min="6671" max="6671" width="9.75" bestFit="1" customWidth="1"/>
    <col min="6910" max="6911" width="4.5" bestFit="1" customWidth="1"/>
    <col min="6912" max="6912" width="7.5" bestFit="1" customWidth="1"/>
    <col min="6913" max="6913" width="22.25" bestFit="1" customWidth="1"/>
    <col min="6914" max="6914" width="7.5" bestFit="1" customWidth="1"/>
    <col min="6915" max="6915" width="5.25" bestFit="1" customWidth="1"/>
    <col min="6916" max="6916" width="9.75" bestFit="1" customWidth="1"/>
    <col min="6917" max="6917" width="6.75" bestFit="1" customWidth="1"/>
    <col min="6918" max="6918" width="5.25" bestFit="1" customWidth="1"/>
    <col min="6919" max="6919" width="9.75" bestFit="1" customWidth="1"/>
    <col min="6920" max="6920" width="6" bestFit="1" customWidth="1"/>
    <col min="6921" max="6921" width="4.5" bestFit="1" customWidth="1"/>
    <col min="6922" max="6922" width="8.25" bestFit="1" customWidth="1"/>
    <col min="6923" max="6923" width="9.75" bestFit="1" customWidth="1"/>
    <col min="6924" max="6924" width="6" bestFit="1" customWidth="1"/>
    <col min="6925" max="6925" width="4.5" bestFit="1" customWidth="1"/>
    <col min="6926" max="6926" width="8.25" bestFit="1" customWidth="1"/>
    <col min="6927" max="6927" width="9.75" bestFit="1" customWidth="1"/>
    <col min="7166" max="7167" width="4.5" bestFit="1" customWidth="1"/>
    <col min="7168" max="7168" width="7.5" bestFit="1" customWidth="1"/>
    <col min="7169" max="7169" width="22.25" bestFit="1" customWidth="1"/>
    <col min="7170" max="7170" width="7.5" bestFit="1" customWidth="1"/>
    <col min="7171" max="7171" width="5.25" bestFit="1" customWidth="1"/>
    <col min="7172" max="7172" width="9.75" bestFit="1" customWidth="1"/>
    <col min="7173" max="7173" width="6.75" bestFit="1" customWidth="1"/>
    <col min="7174" max="7174" width="5.25" bestFit="1" customWidth="1"/>
    <col min="7175" max="7175" width="9.75" bestFit="1" customWidth="1"/>
    <col min="7176" max="7176" width="6" bestFit="1" customWidth="1"/>
    <col min="7177" max="7177" width="4.5" bestFit="1" customWidth="1"/>
    <col min="7178" max="7178" width="8.25" bestFit="1" customWidth="1"/>
    <col min="7179" max="7179" width="9.75" bestFit="1" customWidth="1"/>
    <col min="7180" max="7180" width="6" bestFit="1" customWidth="1"/>
    <col min="7181" max="7181" width="4.5" bestFit="1" customWidth="1"/>
    <col min="7182" max="7182" width="8.25" bestFit="1" customWidth="1"/>
    <col min="7183" max="7183" width="9.75" bestFit="1" customWidth="1"/>
    <col min="7422" max="7423" width="4.5" bestFit="1" customWidth="1"/>
    <col min="7424" max="7424" width="7.5" bestFit="1" customWidth="1"/>
    <col min="7425" max="7425" width="22.25" bestFit="1" customWidth="1"/>
    <col min="7426" max="7426" width="7.5" bestFit="1" customWidth="1"/>
    <col min="7427" max="7427" width="5.25" bestFit="1" customWidth="1"/>
    <col min="7428" max="7428" width="9.75" bestFit="1" customWidth="1"/>
    <col min="7429" max="7429" width="6.75" bestFit="1" customWidth="1"/>
    <col min="7430" max="7430" width="5.25" bestFit="1" customWidth="1"/>
    <col min="7431" max="7431" width="9.75" bestFit="1" customWidth="1"/>
    <col min="7432" max="7432" width="6" bestFit="1" customWidth="1"/>
    <col min="7433" max="7433" width="4.5" bestFit="1" customWidth="1"/>
    <col min="7434" max="7434" width="8.25" bestFit="1" customWidth="1"/>
    <col min="7435" max="7435" width="9.75" bestFit="1" customWidth="1"/>
    <col min="7436" max="7436" width="6" bestFit="1" customWidth="1"/>
    <col min="7437" max="7437" width="4.5" bestFit="1" customWidth="1"/>
    <col min="7438" max="7438" width="8.25" bestFit="1" customWidth="1"/>
    <col min="7439" max="7439" width="9.75" bestFit="1" customWidth="1"/>
    <col min="7678" max="7679" width="4.5" bestFit="1" customWidth="1"/>
    <col min="7680" max="7680" width="7.5" bestFit="1" customWidth="1"/>
    <col min="7681" max="7681" width="22.25" bestFit="1" customWidth="1"/>
    <col min="7682" max="7682" width="7.5" bestFit="1" customWidth="1"/>
    <col min="7683" max="7683" width="5.25" bestFit="1" customWidth="1"/>
    <col min="7684" max="7684" width="9.75" bestFit="1" customWidth="1"/>
    <col min="7685" max="7685" width="6.75" bestFit="1" customWidth="1"/>
    <col min="7686" max="7686" width="5.25" bestFit="1" customWidth="1"/>
    <col min="7687" max="7687" width="9.75" bestFit="1" customWidth="1"/>
    <col min="7688" max="7688" width="6" bestFit="1" customWidth="1"/>
    <col min="7689" max="7689" width="4.5" bestFit="1" customWidth="1"/>
    <col min="7690" max="7690" width="8.25" bestFit="1" customWidth="1"/>
    <col min="7691" max="7691" width="9.75" bestFit="1" customWidth="1"/>
    <col min="7692" max="7692" width="6" bestFit="1" customWidth="1"/>
    <col min="7693" max="7693" width="4.5" bestFit="1" customWidth="1"/>
    <col min="7694" max="7694" width="8.25" bestFit="1" customWidth="1"/>
    <col min="7695" max="7695" width="9.75" bestFit="1" customWidth="1"/>
    <col min="7934" max="7935" width="4.5" bestFit="1" customWidth="1"/>
    <col min="7936" max="7936" width="7.5" bestFit="1" customWidth="1"/>
    <col min="7937" max="7937" width="22.25" bestFit="1" customWidth="1"/>
    <col min="7938" max="7938" width="7.5" bestFit="1" customWidth="1"/>
    <col min="7939" max="7939" width="5.25" bestFit="1" customWidth="1"/>
    <col min="7940" max="7940" width="9.75" bestFit="1" customWidth="1"/>
    <col min="7941" max="7941" width="6.75" bestFit="1" customWidth="1"/>
    <col min="7942" max="7942" width="5.25" bestFit="1" customWidth="1"/>
    <col min="7943" max="7943" width="9.75" bestFit="1" customWidth="1"/>
    <col min="7944" max="7944" width="6" bestFit="1" customWidth="1"/>
    <col min="7945" max="7945" width="4.5" bestFit="1" customWidth="1"/>
    <col min="7946" max="7946" width="8.25" bestFit="1" customWidth="1"/>
    <col min="7947" max="7947" width="9.75" bestFit="1" customWidth="1"/>
    <col min="7948" max="7948" width="6" bestFit="1" customWidth="1"/>
    <col min="7949" max="7949" width="4.5" bestFit="1" customWidth="1"/>
    <col min="7950" max="7950" width="8.25" bestFit="1" customWidth="1"/>
    <col min="7951" max="7951" width="9.75" bestFit="1" customWidth="1"/>
    <col min="8190" max="8191" width="4.5" bestFit="1" customWidth="1"/>
    <col min="8192" max="8192" width="7.5" bestFit="1" customWidth="1"/>
    <col min="8193" max="8193" width="22.25" bestFit="1" customWidth="1"/>
    <col min="8194" max="8194" width="7.5" bestFit="1" customWidth="1"/>
    <col min="8195" max="8195" width="5.25" bestFit="1" customWidth="1"/>
    <col min="8196" max="8196" width="9.75" bestFit="1" customWidth="1"/>
    <col min="8197" max="8197" width="6.75" bestFit="1" customWidth="1"/>
    <col min="8198" max="8198" width="5.25" bestFit="1" customWidth="1"/>
    <col min="8199" max="8199" width="9.75" bestFit="1" customWidth="1"/>
    <col min="8200" max="8200" width="6" bestFit="1" customWidth="1"/>
    <col min="8201" max="8201" width="4.5" bestFit="1" customWidth="1"/>
    <col min="8202" max="8202" width="8.25" bestFit="1" customWidth="1"/>
    <col min="8203" max="8203" width="9.75" bestFit="1" customWidth="1"/>
    <col min="8204" max="8204" width="6" bestFit="1" customWidth="1"/>
    <col min="8205" max="8205" width="4.5" bestFit="1" customWidth="1"/>
    <col min="8206" max="8206" width="8.25" bestFit="1" customWidth="1"/>
    <col min="8207" max="8207" width="9.75" bestFit="1" customWidth="1"/>
    <col min="8446" max="8447" width="4.5" bestFit="1" customWidth="1"/>
    <col min="8448" max="8448" width="7.5" bestFit="1" customWidth="1"/>
    <col min="8449" max="8449" width="22.25" bestFit="1" customWidth="1"/>
    <col min="8450" max="8450" width="7.5" bestFit="1" customWidth="1"/>
    <col min="8451" max="8451" width="5.25" bestFit="1" customWidth="1"/>
    <col min="8452" max="8452" width="9.75" bestFit="1" customWidth="1"/>
    <col min="8453" max="8453" width="6.75" bestFit="1" customWidth="1"/>
    <col min="8454" max="8454" width="5.25" bestFit="1" customWidth="1"/>
    <col min="8455" max="8455" width="9.75" bestFit="1" customWidth="1"/>
    <col min="8456" max="8456" width="6" bestFit="1" customWidth="1"/>
    <col min="8457" max="8457" width="4.5" bestFit="1" customWidth="1"/>
    <col min="8458" max="8458" width="8.25" bestFit="1" customWidth="1"/>
    <col min="8459" max="8459" width="9.75" bestFit="1" customWidth="1"/>
    <col min="8460" max="8460" width="6" bestFit="1" customWidth="1"/>
    <col min="8461" max="8461" width="4.5" bestFit="1" customWidth="1"/>
    <col min="8462" max="8462" width="8.25" bestFit="1" customWidth="1"/>
    <col min="8463" max="8463" width="9.75" bestFit="1" customWidth="1"/>
    <col min="8702" max="8703" width="4.5" bestFit="1" customWidth="1"/>
    <col min="8704" max="8704" width="7.5" bestFit="1" customWidth="1"/>
    <col min="8705" max="8705" width="22.25" bestFit="1" customWidth="1"/>
    <col min="8706" max="8706" width="7.5" bestFit="1" customWidth="1"/>
    <col min="8707" max="8707" width="5.25" bestFit="1" customWidth="1"/>
    <col min="8708" max="8708" width="9.75" bestFit="1" customWidth="1"/>
    <col min="8709" max="8709" width="6.75" bestFit="1" customWidth="1"/>
    <col min="8710" max="8710" width="5.25" bestFit="1" customWidth="1"/>
    <col min="8711" max="8711" width="9.75" bestFit="1" customWidth="1"/>
    <col min="8712" max="8712" width="6" bestFit="1" customWidth="1"/>
    <col min="8713" max="8713" width="4.5" bestFit="1" customWidth="1"/>
    <col min="8714" max="8714" width="8.25" bestFit="1" customWidth="1"/>
    <col min="8715" max="8715" width="9.75" bestFit="1" customWidth="1"/>
    <col min="8716" max="8716" width="6" bestFit="1" customWidth="1"/>
    <col min="8717" max="8717" width="4.5" bestFit="1" customWidth="1"/>
    <col min="8718" max="8718" width="8.25" bestFit="1" customWidth="1"/>
    <col min="8719" max="8719" width="9.75" bestFit="1" customWidth="1"/>
    <col min="8958" max="8959" width="4.5" bestFit="1" customWidth="1"/>
    <col min="8960" max="8960" width="7.5" bestFit="1" customWidth="1"/>
    <col min="8961" max="8961" width="22.25" bestFit="1" customWidth="1"/>
    <col min="8962" max="8962" width="7.5" bestFit="1" customWidth="1"/>
    <col min="8963" max="8963" width="5.25" bestFit="1" customWidth="1"/>
    <col min="8964" max="8964" width="9.75" bestFit="1" customWidth="1"/>
    <col min="8965" max="8965" width="6.75" bestFit="1" customWidth="1"/>
    <col min="8966" max="8966" width="5.25" bestFit="1" customWidth="1"/>
    <col min="8967" max="8967" width="9.75" bestFit="1" customWidth="1"/>
    <col min="8968" max="8968" width="6" bestFit="1" customWidth="1"/>
    <col min="8969" max="8969" width="4.5" bestFit="1" customWidth="1"/>
    <col min="8970" max="8970" width="8.25" bestFit="1" customWidth="1"/>
    <col min="8971" max="8971" width="9.75" bestFit="1" customWidth="1"/>
    <col min="8972" max="8972" width="6" bestFit="1" customWidth="1"/>
    <col min="8973" max="8973" width="4.5" bestFit="1" customWidth="1"/>
    <col min="8974" max="8974" width="8.25" bestFit="1" customWidth="1"/>
    <col min="8975" max="8975" width="9.75" bestFit="1" customWidth="1"/>
    <col min="9214" max="9215" width="4.5" bestFit="1" customWidth="1"/>
    <col min="9216" max="9216" width="7.5" bestFit="1" customWidth="1"/>
    <col min="9217" max="9217" width="22.25" bestFit="1" customWidth="1"/>
    <col min="9218" max="9218" width="7.5" bestFit="1" customWidth="1"/>
    <col min="9219" max="9219" width="5.25" bestFit="1" customWidth="1"/>
    <col min="9220" max="9220" width="9.75" bestFit="1" customWidth="1"/>
    <col min="9221" max="9221" width="6.75" bestFit="1" customWidth="1"/>
    <col min="9222" max="9222" width="5.25" bestFit="1" customWidth="1"/>
    <col min="9223" max="9223" width="9.75" bestFit="1" customWidth="1"/>
    <col min="9224" max="9224" width="6" bestFit="1" customWidth="1"/>
    <col min="9225" max="9225" width="4.5" bestFit="1" customWidth="1"/>
    <col min="9226" max="9226" width="8.25" bestFit="1" customWidth="1"/>
    <col min="9227" max="9227" width="9.75" bestFit="1" customWidth="1"/>
    <col min="9228" max="9228" width="6" bestFit="1" customWidth="1"/>
    <col min="9229" max="9229" width="4.5" bestFit="1" customWidth="1"/>
    <col min="9230" max="9230" width="8.25" bestFit="1" customWidth="1"/>
    <col min="9231" max="9231" width="9.75" bestFit="1" customWidth="1"/>
    <col min="9470" max="9471" width="4.5" bestFit="1" customWidth="1"/>
    <col min="9472" max="9472" width="7.5" bestFit="1" customWidth="1"/>
    <col min="9473" max="9473" width="22.25" bestFit="1" customWidth="1"/>
    <col min="9474" max="9474" width="7.5" bestFit="1" customWidth="1"/>
    <col min="9475" max="9475" width="5.25" bestFit="1" customWidth="1"/>
    <col min="9476" max="9476" width="9.75" bestFit="1" customWidth="1"/>
    <col min="9477" max="9477" width="6.75" bestFit="1" customWidth="1"/>
    <col min="9478" max="9478" width="5.25" bestFit="1" customWidth="1"/>
    <col min="9479" max="9479" width="9.75" bestFit="1" customWidth="1"/>
    <col min="9480" max="9480" width="6" bestFit="1" customWidth="1"/>
    <col min="9481" max="9481" width="4.5" bestFit="1" customWidth="1"/>
    <col min="9482" max="9482" width="8.25" bestFit="1" customWidth="1"/>
    <col min="9483" max="9483" width="9.75" bestFit="1" customWidth="1"/>
    <col min="9484" max="9484" width="6" bestFit="1" customWidth="1"/>
    <col min="9485" max="9485" width="4.5" bestFit="1" customWidth="1"/>
    <col min="9486" max="9486" width="8.25" bestFit="1" customWidth="1"/>
    <col min="9487" max="9487" width="9.75" bestFit="1" customWidth="1"/>
    <col min="9726" max="9727" width="4.5" bestFit="1" customWidth="1"/>
    <col min="9728" max="9728" width="7.5" bestFit="1" customWidth="1"/>
    <col min="9729" max="9729" width="22.25" bestFit="1" customWidth="1"/>
    <col min="9730" max="9730" width="7.5" bestFit="1" customWidth="1"/>
    <col min="9731" max="9731" width="5.25" bestFit="1" customWidth="1"/>
    <col min="9732" max="9732" width="9.75" bestFit="1" customWidth="1"/>
    <col min="9733" max="9733" width="6.75" bestFit="1" customWidth="1"/>
    <col min="9734" max="9734" width="5.25" bestFit="1" customWidth="1"/>
    <col min="9735" max="9735" width="9.75" bestFit="1" customWidth="1"/>
    <col min="9736" max="9736" width="6" bestFit="1" customWidth="1"/>
    <col min="9737" max="9737" width="4.5" bestFit="1" customWidth="1"/>
    <col min="9738" max="9738" width="8.25" bestFit="1" customWidth="1"/>
    <col min="9739" max="9739" width="9.75" bestFit="1" customWidth="1"/>
    <col min="9740" max="9740" width="6" bestFit="1" customWidth="1"/>
    <col min="9741" max="9741" width="4.5" bestFit="1" customWidth="1"/>
    <col min="9742" max="9742" width="8.25" bestFit="1" customWidth="1"/>
    <col min="9743" max="9743" width="9.75" bestFit="1" customWidth="1"/>
    <col min="9982" max="9983" width="4.5" bestFit="1" customWidth="1"/>
    <col min="9984" max="9984" width="7.5" bestFit="1" customWidth="1"/>
    <col min="9985" max="9985" width="22.25" bestFit="1" customWidth="1"/>
    <col min="9986" max="9986" width="7.5" bestFit="1" customWidth="1"/>
    <col min="9987" max="9987" width="5.25" bestFit="1" customWidth="1"/>
    <col min="9988" max="9988" width="9.75" bestFit="1" customWidth="1"/>
    <col min="9989" max="9989" width="6.75" bestFit="1" customWidth="1"/>
    <col min="9990" max="9990" width="5.25" bestFit="1" customWidth="1"/>
    <col min="9991" max="9991" width="9.75" bestFit="1" customWidth="1"/>
    <col min="9992" max="9992" width="6" bestFit="1" customWidth="1"/>
    <col min="9993" max="9993" width="4.5" bestFit="1" customWidth="1"/>
    <col min="9994" max="9994" width="8.25" bestFit="1" customWidth="1"/>
    <col min="9995" max="9995" width="9.75" bestFit="1" customWidth="1"/>
    <col min="9996" max="9996" width="6" bestFit="1" customWidth="1"/>
    <col min="9997" max="9997" width="4.5" bestFit="1" customWidth="1"/>
    <col min="9998" max="9998" width="8.25" bestFit="1" customWidth="1"/>
    <col min="9999" max="9999" width="9.75" bestFit="1" customWidth="1"/>
    <col min="10238" max="10239" width="4.5" bestFit="1" customWidth="1"/>
    <col min="10240" max="10240" width="7.5" bestFit="1" customWidth="1"/>
    <col min="10241" max="10241" width="22.25" bestFit="1" customWidth="1"/>
    <col min="10242" max="10242" width="7.5" bestFit="1" customWidth="1"/>
    <col min="10243" max="10243" width="5.25" bestFit="1" customWidth="1"/>
    <col min="10244" max="10244" width="9.75" bestFit="1" customWidth="1"/>
    <col min="10245" max="10245" width="6.75" bestFit="1" customWidth="1"/>
    <col min="10246" max="10246" width="5.25" bestFit="1" customWidth="1"/>
    <col min="10247" max="10247" width="9.75" bestFit="1" customWidth="1"/>
    <col min="10248" max="10248" width="6" bestFit="1" customWidth="1"/>
    <col min="10249" max="10249" width="4.5" bestFit="1" customWidth="1"/>
    <col min="10250" max="10250" width="8.25" bestFit="1" customWidth="1"/>
    <col min="10251" max="10251" width="9.75" bestFit="1" customWidth="1"/>
    <col min="10252" max="10252" width="6" bestFit="1" customWidth="1"/>
    <col min="10253" max="10253" width="4.5" bestFit="1" customWidth="1"/>
    <col min="10254" max="10254" width="8.25" bestFit="1" customWidth="1"/>
    <col min="10255" max="10255" width="9.75" bestFit="1" customWidth="1"/>
    <col min="10494" max="10495" width="4.5" bestFit="1" customWidth="1"/>
    <col min="10496" max="10496" width="7.5" bestFit="1" customWidth="1"/>
    <col min="10497" max="10497" width="22.25" bestFit="1" customWidth="1"/>
    <col min="10498" max="10498" width="7.5" bestFit="1" customWidth="1"/>
    <col min="10499" max="10499" width="5.25" bestFit="1" customWidth="1"/>
    <col min="10500" max="10500" width="9.75" bestFit="1" customWidth="1"/>
    <col min="10501" max="10501" width="6.75" bestFit="1" customWidth="1"/>
    <col min="10502" max="10502" width="5.25" bestFit="1" customWidth="1"/>
    <col min="10503" max="10503" width="9.75" bestFit="1" customWidth="1"/>
    <col min="10504" max="10504" width="6" bestFit="1" customWidth="1"/>
    <col min="10505" max="10505" width="4.5" bestFit="1" customWidth="1"/>
    <col min="10506" max="10506" width="8.25" bestFit="1" customWidth="1"/>
    <col min="10507" max="10507" width="9.75" bestFit="1" customWidth="1"/>
    <col min="10508" max="10508" width="6" bestFit="1" customWidth="1"/>
    <col min="10509" max="10509" width="4.5" bestFit="1" customWidth="1"/>
    <col min="10510" max="10510" width="8.25" bestFit="1" customWidth="1"/>
    <col min="10511" max="10511" width="9.75" bestFit="1" customWidth="1"/>
    <col min="10750" max="10751" width="4.5" bestFit="1" customWidth="1"/>
    <col min="10752" max="10752" width="7.5" bestFit="1" customWidth="1"/>
    <col min="10753" max="10753" width="22.25" bestFit="1" customWidth="1"/>
    <col min="10754" max="10754" width="7.5" bestFit="1" customWidth="1"/>
    <col min="10755" max="10755" width="5.25" bestFit="1" customWidth="1"/>
    <col min="10756" max="10756" width="9.75" bestFit="1" customWidth="1"/>
    <col min="10757" max="10757" width="6.75" bestFit="1" customWidth="1"/>
    <col min="10758" max="10758" width="5.25" bestFit="1" customWidth="1"/>
    <col min="10759" max="10759" width="9.75" bestFit="1" customWidth="1"/>
    <col min="10760" max="10760" width="6" bestFit="1" customWidth="1"/>
    <col min="10761" max="10761" width="4.5" bestFit="1" customWidth="1"/>
    <col min="10762" max="10762" width="8.25" bestFit="1" customWidth="1"/>
    <col min="10763" max="10763" width="9.75" bestFit="1" customWidth="1"/>
    <col min="10764" max="10764" width="6" bestFit="1" customWidth="1"/>
    <col min="10765" max="10765" width="4.5" bestFit="1" customWidth="1"/>
    <col min="10766" max="10766" width="8.25" bestFit="1" customWidth="1"/>
    <col min="10767" max="10767" width="9.75" bestFit="1" customWidth="1"/>
    <col min="11006" max="11007" width="4.5" bestFit="1" customWidth="1"/>
    <col min="11008" max="11008" width="7.5" bestFit="1" customWidth="1"/>
    <col min="11009" max="11009" width="22.25" bestFit="1" customWidth="1"/>
    <col min="11010" max="11010" width="7.5" bestFit="1" customWidth="1"/>
    <col min="11011" max="11011" width="5.25" bestFit="1" customWidth="1"/>
    <col min="11012" max="11012" width="9.75" bestFit="1" customWidth="1"/>
    <col min="11013" max="11013" width="6.75" bestFit="1" customWidth="1"/>
    <col min="11014" max="11014" width="5.25" bestFit="1" customWidth="1"/>
    <col min="11015" max="11015" width="9.75" bestFit="1" customWidth="1"/>
    <col min="11016" max="11016" width="6" bestFit="1" customWidth="1"/>
    <col min="11017" max="11017" width="4.5" bestFit="1" customWidth="1"/>
    <col min="11018" max="11018" width="8.25" bestFit="1" customWidth="1"/>
    <col min="11019" max="11019" width="9.75" bestFit="1" customWidth="1"/>
    <col min="11020" max="11020" width="6" bestFit="1" customWidth="1"/>
    <col min="11021" max="11021" width="4.5" bestFit="1" customWidth="1"/>
    <col min="11022" max="11022" width="8.25" bestFit="1" customWidth="1"/>
    <col min="11023" max="11023" width="9.75" bestFit="1" customWidth="1"/>
    <col min="11262" max="11263" width="4.5" bestFit="1" customWidth="1"/>
    <col min="11264" max="11264" width="7.5" bestFit="1" customWidth="1"/>
    <col min="11265" max="11265" width="22.25" bestFit="1" customWidth="1"/>
    <col min="11266" max="11266" width="7.5" bestFit="1" customWidth="1"/>
    <col min="11267" max="11267" width="5.25" bestFit="1" customWidth="1"/>
    <col min="11268" max="11268" width="9.75" bestFit="1" customWidth="1"/>
    <col min="11269" max="11269" width="6.75" bestFit="1" customWidth="1"/>
    <col min="11270" max="11270" width="5.25" bestFit="1" customWidth="1"/>
    <col min="11271" max="11271" width="9.75" bestFit="1" customWidth="1"/>
    <col min="11272" max="11272" width="6" bestFit="1" customWidth="1"/>
    <col min="11273" max="11273" width="4.5" bestFit="1" customWidth="1"/>
    <col min="11274" max="11274" width="8.25" bestFit="1" customWidth="1"/>
    <col min="11275" max="11275" width="9.75" bestFit="1" customWidth="1"/>
    <col min="11276" max="11276" width="6" bestFit="1" customWidth="1"/>
    <col min="11277" max="11277" width="4.5" bestFit="1" customWidth="1"/>
    <col min="11278" max="11278" width="8.25" bestFit="1" customWidth="1"/>
    <col min="11279" max="11279" width="9.75" bestFit="1" customWidth="1"/>
    <col min="11518" max="11519" width="4.5" bestFit="1" customWidth="1"/>
    <col min="11520" max="11520" width="7.5" bestFit="1" customWidth="1"/>
    <col min="11521" max="11521" width="22.25" bestFit="1" customWidth="1"/>
    <col min="11522" max="11522" width="7.5" bestFit="1" customWidth="1"/>
    <col min="11523" max="11523" width="5.25" bestFit="1" customWidth="1"/>
    <col min="11524" max="11524" width="9.75" bestFit="1" customWidth="1"/>
    <col min="11525" max="11525" width="6.75" bestFit="1" customWidth="1"/>
    <col min="11526" max="11526" width="5.25" bestFit="1" customWidth="1"/>
    <col min="11527" max="11527" width="9.75" bestFit="1" customWidth="1"/>
    <col min="11528" max="11528" width="6" bestFit="1" customWidth="1"/>
    <col min="11529" max="11529" width="4.5" bestFit="1" customWidth="1"/>
    <col min="11530" max="11530" width="8.25" bestFit="1" customWidth="1"/>
    <col min="11531" max="11531" width="9.75" bestFit="1" customWidth="1"/>
    <col min="11532" max="11532" width="6" bestFit="1" customWidth="1"/>
    <col min="11533" max="11533" width="4.5" bestFit="1" customWidth="1"/>
    <col min="11534" max="11534" width="8.25" bestFit="1" customWidth="1"/>
    <col min="11535" max="11535" width="9.75" bestFit="1" customWidth="1"/>
    <col min="11774" max="11775" width="4.5" bestFit="1" customWidth="1"/>
    <col min="11776" max="11776" width="7.5" bestFit="1" customWidth="1"/>
    <col min="11777" max="11777" width="22.25" bestFit="1" customWidth="1"/>
    <col min="11778" max="11778" width="7.5" bestFit="1" customWidth="1"/>
    <col min="11779" max="11779" width="5.25" bestFit="1" customWidth="1"/>
    <col min="11780" max="11780" width="9.75" bestFit="1" customWidth="1"/>
    <col min="11781" max="11781" width="6.75" bestFit="1" customWidth="1"/>
    <col min="11782" max="11782" width="5.25" bestFit="1" customWidth="1"/>
    <col min="11783" max="11783" width="9.75" bestFit="1" customWidth="1"/>
    <col min="11784" max="11784" width="6" bestFit="1" customWidth="1"/>
    <col min="11785" max="11785" width="4.5" bestFit="1" customWidth="1"/>
    <col min="11786" max="11786" width="8.25" bestFit="1" customWidth="1"/>
    <col min="11787" max="11787" width="9.75" bestFit="1" customWidth="1"/>
    <col min="11788" max="11788" width="6" bestFit="1" customWidth="1"/>
    <col min="11789" max="11789" width="4.5" bestFit="1" customWidth="1"/>
    <col min="11790" max="11790" width="8.25" bestFit="1" customWidth="1"/>
    <col min="11791" max="11791" width="9.75" bestFit="1" customWidth="1"/>
    <col min="12030" max="12031" width="4.5" bestFit="1" customWidth="1"/>
    <col min="12032" max="12032" width="7.5" bestFit="1" customWidth="1"/>
    <col min="12033" max="12033" width="22.25" bestFit="1" customWidth="1"/>
    <col min="12034" max="12034" width="7.5" bestFit="1" customWidth="1"/>
    <col min="12035" max="12035" width="5.25" bestFit="1" customWidth="1"/>
    <col min="12036" max="12036" width="9.75" bestFit="1" customWidth="1"/>
    <col min="12037" max="12037" width="6.75" bestFit="1" customWidth="1"/>
    <col min="12038" max="12038" width="5.25" bestFit="1" customWidth="1"/>
    <col min="12039" max="12039" width="9.75" bestFit="1" customWidth="1"/>
    <col min="12040" max="12040" width="6" bestFit="1" customWidth="1"/>
    <col min="12041" max="12041" width="4.5" bestFit="1" customWidth="1"/>
    <col min="12042" max="12042" width="8.25" bestFit="1" customWidth="1"/>
    <col min="12043" max="12043" width="9.75" bestFit="1" customWidth="1"/>
    <col min="12044" max="12044" width="6" bestFit="1" customWidth="1"/>
    <col min="12045" max="12045" width="4.5" bestFit="1" customWidth="1"/>
    <col min="12046" max="12046" width="8.25" bestFit="1" customWidth="1"/>
    <col min="12047" max="12047" width="9.75" bestFit="1" customWidth="1"/>
    <col min="12286" max="12287" width="4.5" bestFit="1" customWidth="1"/>
    <col min="12288" max="12288" width="7.5" bestFit="1" customWidth="1"/>
    <col min="12289" max="12289" width="22.25" bestFit="1" customWidth="1"/>
    <col min="12290" max="12290" width="7.5" bestFit="1" customWidth="1"/>
    <col min="12291" max="12291" width="5.25" bestFit="1" customWidth="1"/>
    <col min="12292" max="12292" width="9.75" bestFit="1" customWidth="1"/>
    <col min="12293" max="12293" width="6.75" bestFit="1" customWidth="1"/>
    <col min="12294" max="12294" width="5.25" bestFit="1" customWidth="1"/>
    <col min="12295" max="12295" width="9.75" bestFit="1" customWidth="1"/>
    <col min="12296" max="12296" width="6" bestFit="1" customWidth="1"/>
    <col min="12297" max="12297" width="4.5" bestFit="1" customWidth="1"/>
    <col min="12298" max="12298" width="8.25" bestFit="1" customWidth="1"/>
    <col min="12299" max="12299" width="9.75" bestFit="1" customWidth="1"/>
    <col min="12300" max="12300" width="6" bestFit="1" customWidth="1"/>
    <col min="12301" max="12301" width="4.5" bestFit="1" customWidth="1"/>
    <col min="12302" max="12302" width="8.25" bestFit="1" customWidth="1"/>
    <col min="12303" max="12303" width="9.75" bestFit="1" customWidth="1"/>
    <col min="12542" max="12543" width="4.5" bestFit="1" customWidth="1"/>
    <col min="12544" max="12544" width="7.5" bestFit="1" customWidth="1"/>
    <col min="12545" max="12545" width="22.25" bestFit="1" customWidth="1"/>
    <col min="12546" max="12546" width="7.5" bestFit="1" customWidth="1"/>
    <col min="12547" max="12547" width="5.25" bestFit="1" customWidth="1"/>
    <col min="12548" max="12548" width="9.75" bestFit="1" customWidth="1"/>
    <col min="12549" max="12549" width="6.75" bestFit="1" customWidth="1"/>
    <col min="12550" max="12550" width="5.25" bestFit="1" customWidth="1"/>
    <col min="12551" max="12551" width="9.75" bestFit="1" customWidth="1"/>
    <col min="12552" max="12552" width="6" bestFit="1" customWidth="1"/>
    <col min="12553" max="12553" width="4.5" bestFit="1" customWidth="1"/>
    <col min="12554" max="12554" width="8.25" bestFit="1" customWidth="1"/>
    <col min="12555" max="12555" width="9.75" bestFit="1" customWidth="1"/>
    <col min="12556" max="12556" width="6" bestFit="1" customWidth="1"/>
    <col min="12557" max="12557" width="4.5" bestFit="1" customWidth="1"/>
    <col min="12558" max="12558" width="8.25" bestFit="1" customWidth="1"/>
    <col min="12559" max="12559" width="9.75" bestFit="1" customWidth="1"/>
    <col min="12798" max="12799" width="4.5" bestFit="1" customWidth="1"/>
    <col min="12800" max="12800" width="7.5" bestFit="1" customWidth="1"/>
    <col min="12801" max="12801" width="22.25" bestFit="1" customWidth="1"/>
    <col min="12802" max="12802" width="7.5" bestFit="1" customWidth="1"/>
    <col min="12803" max="12803" width="5.25" bestFit="1" customWidth="1"/>
    <col min="12804" max="12804" width="9.75" bestFit="1" customWidth="1"/>
    <col min="12805" max="12805" width="6.75" bestFit="1" customWidth="1"/>
    <col min="12806" max="12806" width="5.25" bestFit="1" customWidth="1"/>
    <col min="12807" max="12807" width="9.75" bestFit="1" customWidth="1"/>
    <col min="12808" max="12808" width="6" bestFit="1" customWidth="1"/>
    <col min="12809" max="12809" width="4.5" bestFit="1" customWidth="1"/>
    <col min="12810" max="12810" width="8.25" bestFit="1" customWidth="1"/>
    <col min="12811" max="12811" width="9.75" bestFit="1" customWidth="1"/>
    <col min="12812" max="12812" width="6" bestFit="1" customWidth="1"/>
    <col min="12813" max="12813" width="4.5" bestFit="1" customWidth="1"/>
    <col min="12814" max="12814" width="8.25" bestFit="1" customWidth="1"/>
    <col min="12815" max="12815" width="9.75" bestFit="1" customWidth="1"/>
    <col min="13054" max="13055" width="4.5" bestFit="1" customWidth="1"/>
    <col min="13056" max="13056" width="7.5" bestFit="1" customWidth="1"/>
    <col min="13057" max="13057" width="22.25" bestFit="1" customWidth="1"/>
    <col min="13058" max="13058" width="7.5" bestFit="1" customWidth="1"/>
    <col min="13059" max="13059" width="5.25" bestFit="1" customWidth="1"/>
    <col min="13060" max="13060" width="9.75" bestFit="1" customWidth="1"/>
    <col min="13061" max="13061" width="6.75" bestFit="1" customWidth="1"/>
    <col min="13062" max="13062" width="5.25" bestFit="1" customWidth="1"/>
    <col min="13063" max="13063" width="9.75" bestFit="1" customWidth="1"/>
    <col min="13064" max="13064" width="6" bestFit="1" customWidth="1"/>
    <col min="13065" max="13065" width="4.5" bestFit="1" customWidth="1"/>
    <col min="13066" max="13066" width="8.25" bestFit="1" customWidth="1"/>
    <col min="13067" max="13067" width="9.75" bestFit="1" customWidth="1"/>
    <col min="13068" max="13068" width="6" bestFit="1" customWidth="1"/>
    <col min="13069" max="13069" width="4.5" bestFit="1" customWidth="1"/>
    <col min="13070" max="13070" width="8.25" bestFit="1" customWidth="1"/>
    <col min="13071" max="13071" width="9.75" bestFit="1" customWidth="1"/>
    <col min="13310" max="13311" width="4.5" bestFit="1" customWidth="1"/>
    <col min="13312" max="13312" width="7.5" bestFit="1" customWidth="1"/>
    <col min="13313" max="13313" width="22.25" bestFit="1" customWidth="1"/>
    <col min="13314" max="13314" width="7.5" bestFit="1" customWidth="1"/>
    <col min="13315" max="13315" width="5.25" bestFit="1" customWidth="1"/>
    <col min="13316" max="13316" width="9.75" bestFit="1" customWidth="1"/>
    <col min="13317" max="13317" width="6.75" bestFit="1" customWidth="1"/>
    <col min="13318" max="13318" width="5.25" bestFit="1" customWidth="1"/>
    <col min="13319" max="13319" width="9.75" bestFit="1" customWidth="1"/>
    <col min="13320" max="13320" width="6" bestFit="1" customWidth="1"/>
    <col min="13321" max="13321" width="4.5" bestFit="1" customWidth="1"/>
    <col min="13322" max="13322" width="8.25" bestFit="1" customWidth="1"/>
    <col min="13323" max="13323" width="9.75" bestFit="1" customWidth="1"/>
    <col min="13324" max="13324" width="6" bestFit="1" customWidth="1"/>
    <col min="13325" max="13325" width="4.5" bestFit="1" customWidth="1"/>
    <col min="13326" max="13326" width="8.25" bestFit="1" customWidth="1"/>
    <col min="13327" max="13327" width="9.75" bestFit="1" customWidth="1"/>
    <col min="13566" max="13567" width="4.5" bestFit="1" customWidth="1"/>
    <col min="13568" max="13568" width="7.5" bestFit="1" customWidth="1"/>
    <col min="13569" max="13569" width="22.25" bestFit="1" customWidth="1"/>
    <col min="13570" max="13570" width="7.5" bestFit="1" customWidth="1"/>
    <col min="13571" max="13571" width="5.25" bestFit="1" customWidth="1"/>
    <col min="13572" max="13572" width="9.75" bestFit="1" customWidth="1"/>
    <col min="13573" max="13573" width="6.75" bestFit="1" customWidth="1"/>
    <col min="13574" max="13574" width="5.25" bestFit="1" customWidth="1"/>
    <col min="13575" max="13575" width="9.75" bestFit="1" customWidth="1"/>
    <col min="13576" max="13576" width="6" bestFit="1" customWidth="1"/>
    <col min="13577" max="13577" width="4.5" bestFit="1" customWidth="1"/>
    <col min="13578" max="13578" width="8.25" bestFit="1" customWidth="1"/>
    <col min="13579" max="13579" width="9.75" bestFit="1" customWidth="1"/>
    <col min="13580" max="13580" width="6" bestFit="1" customWidth="1"/>
    <col min="13581" max="13581" width="4.5" bestFit="1" customWidth="1"/>
    <col min="13582" max="13582" width="8.25" bestFit="1" customWidth="1"/>
    <col min="13583" max="13583" width="9.75" bestFit="1" customWidth="1"/>
    <col min="13822" max="13823" width="4.5" bestFit="1" customWidth="1"/>
    <col min="13824" max="13824" width="7.5" bestFit="1" customWidth="1"/>
    <col min="13825" max="13825" width="22.25" bestFit="1" customWidth="1"/>
    <col min="13826" max="13826" width="7.5" bestFit="1" customWidth="1"/>
    <col min="13827" max="13827" width="5.25" bestFit="1" customWidth="1"/>
    <col min="13828" max="13828" width="9.75" bestFit="1" customWidth="1"/>
    <col min="13829" max="13829" width="6.75" bestFit="1" customWidth="1"/>
    <col min="13830" max="13830" width="5.25" bestFit="1" customWidth="1"/>
    <col min="13831" max="13831" width="9.75" bestFit="1" customWidth="1"/>
    <col min="13832" max="13832" width="6" bestFit="1" customWidth="1"/>
    <col min="13833" max="13833" width="4.5" bestFit="1" customWidth="1"/>
    <col min="13834" max="13834" width="8.25" bestFit="1" customWidth="1"/>
    <col min="13835" max="13835" width="9.75" bestFit="1" customWidth="1"/>
    <col min="13836" max="13836" width="6" bestFit="1" customWidth="1"/>
    <col min="13837" max="13837" width="4.5" bestFit="1" customWidth="1"/>
    <col min="13838" max="13838" width="8.25" bestFit="1" customWidth="1"/>
    <col min="13839" max="13839" width="9.75" bestFit="1" customWidth="1"/>
    <col min="14078" max="14079" width="4.5" bestFit="1" customWidth="1"/>
    <col min="14080" max="14080" width="7.5" bestFit="1" customWidth="1"/>
    <col min="14081" max="14081" width="22.25" bestFit="1" customWidth="1"/>
    <col min="14082" max="14082" width="7.5" bestFit="1" customWidth="1"/>
    <col min="14083" max="14083" width="5.25" bestFit="1" customWidth="1"/>
    <col min="14084" max="14084" width="9.75" bestFit="1" customWidth="1"/>
    <col min="14085" max="14085" width="6.75" bestFit="1" customWidth="1"/>
    <col min="14086" max="14086" width="5.25" bestFit="1" customWidth="1"/>
    <col min="14087" max="14087" width="9.75" bestFit="1" customWidth="1"/>
    <col min="14088" max="14088" width="6" bestFit="1" customWidth="1"/>
    <col min="14089" max="14089" width="4.5" bestFit="1" customWidth="1"/>
    <col min="14090" max="14090" width="8.25" bestFit="1" customWidth="1"/>
    <col min="14091" max="14091" width="9.75" bestFit="1" customWidth="1"/>
    <col min="14092" max="14092" width="6" bestFit="1" customWidth="1"/>
    <col min="14093" max="14093" width="4.5" bestFit="1" customWidth="1"/>
    <col min="14094" max="14094" width="8.25" bestFit="1" customWidth="1"/>
    <col min="14095" max="14095" width="9.75" bestFit="1" customWidth="1"/>
    <col min="14334" max="14335" width="4.5" bestFit="1" customWidth="1"/>
    <col min="14336" max="14336" width="7.5" bestFit="1" customWidth="1"/>
    <col min="14337" max="14337" width="22.25" bestFit="1" customWidth="1"/>
    <col min="14338" max="14338" width="7.5" bestFit="1" customWidth="1"/>
    <col min="14339" max="14339" width="5.25" bestFit="1" customWidth="1"/>
    <col min="14340" max="14340" width="9.75" bestFit="1" customWidth="1"/>
    <col min="14341" max="14341" width="6.75" bestFit="1" customWidth="1"/>
    <col min="14342" max="14342" width="5.25" bestFit="1" customWidth="1"/>
    <col min="14343" max="14343" width="9.75" bestFit="1" customWidth="1"/>
    <col min="14344" max="14344" width="6" bestFit="1" customWidth="1"/>
    <col min="14345" max="14345" width="4.5" bestFit="1" customWidth="1"/>
    <col min="14346" max="14346" width="8.25" bestFit="1" customWidth="1"/>
    <col min="14347" max="14347" width="9.75" bestFit="1" customWidth="1"/>
    <col min="14348" max="14348" width="6" bestFit="1" customWidth="1"/>
    <col min="14349" max="14349" width="4.5" bestFit="1" customWidth="1"/>
    <col min="14350" max="14350" width="8.25" bestFit="1" customWidth="1"/>
    <col min="14351" max="14351" width="9.75" bestFit="1" customWidth="1"/>
    <col min="14590" max="14591" width="4.5" bestFit="1" customWidth="1"/>
    <col min="14592" max="14592" width="7.5" bestFit="1" customWidth="1"/>
    <col min="14593" max="14593" width="22.25" bestFit="1" customWidth="1"/>
    <col min="14594" max="14594" width="7.5" bestFit="1" customWidth="1"/>
    <col min="14595" max="14595" width="5.25" bestFit="1" customWidth="1"/>
    <col min="14596" max="14596" width="9.75" bestFit="1" customWidth="1"/>
    <col min="14597" max="14597" width="6.75" bestFit="1" customWidth="1"/>
    <col min="14598" max="14598" width="5.25" bestFit="1" customWidth="1"/>
    <col min="14599" max="14599" width="9.75" bestFit="1" customWidth="1"/>
    <col min="14600" max="14600" width="6" bestFit="1" customWidth="1"/>
    <col min="14601" max="14601" width="4.5" bestFit="1" customWidth="1"/>
    <col min="14602" max="14602" width="8.25" bestFit="1" customWidth="1"/>
    <col min="14603" max="14603" width="9.75" bestFit="1" customWidth="1"/>
    <col min="14604" max="14604" width="6" bestFit="1" customWidth="1"/>
    <col min="14605" max="14605" width="4.5" bestFit="1" customWidth="1"/>
    <col min="14606" max="14606" width="8.25" bestFit="1" customWidth="1"/>
    <col min="14607" max="14607" width="9.75" bestFit="1" customWidth="1"/>
    <col min="14846" max="14847" width="4.5" bestFit="1" customWidth="1"/>
    <col min="14848" max="14848" width="7.5" bestFit="1" customWidth="1"/>
    <col min="14849" max="14849" width="22.25" bestFit="1" customWidth="1"/>
    <col min="14850" max="14850" width="7.5" bestFit="1" customWidth="1"/>
    <col min="14851" max="14851" width="5.25" bestFit="1" customWidth="1"/>
    <col min="14852" max="14852" width="9.75" bestFit="1" customWidth="1"/>
    <col min="14853" max="14853" width="6.75" bestFit="1" customWidth="1"/>
    <col min="14854" max="14854" width="5.25" bestFit="1" customWidth="1"/>
    <col min="14855" max="14855" width="9.75" bestFit="1" customWidth="1"/>
    <col min="14856" max="14856" width="6" bestFit="1" customWidth="1"/>
    <col min="14857" max="14857" width="4.5" bestFit="1" customWidth="1"/>
    <col min="14858" max="14858" width="8.25" bestFit="1" customWidth="1"/>
    <col min="14859" max="14859" width="9.75" bestFit="1" customWidth="1"/>
    <col min="14860" max="14860" width="6" bestFit="1" customWidth="1"/>
    <col min="14861" max="14861" width="4.5" bestFit="1" customWidth="1"/>
    <col min="14862" max="14862" width="8.25" bestFit="1" customWidth="1"/>
    <col min="14863" max="14863" width="9.75" bestFit="1" customWidth="1"/>
    <col min="15102" max="15103" width="4.5" bestFit="1" customWidth="1"/>
    <col min="15104" max="15104" width="7.5" bestFit="1" customWidth="1"/>
    <col min="15105" max="15105" width="22.25" bestFit="1" customWidth="1"/>
    <col min="15106" max="15106" width="7.5" bestFit="1" customWidth="1"/>
    <col min="15107" max="15107" width="5.25" bestFit="1" customWidth="1"/>
    <col min="15108" max="15108" width="9.75" bestFit="1" customWidth="1"/>
    <col min="15109" max="15109" width="6.75" bestFit="1" customWidth="1"/>
    <col min="15110" max="15110" width="5.25" bestFit="1" customWidth="1"/>
    <col min="15111" max="15111" width="9.75" bestFit="1" customWidth="1"/>
    <col min="15112" max="15112" width="6" bestFit="1" customWidth="1"/>
    <col min="15113" max="15113" width="4.5" bestFit="1" customWidth="1"/>
    <col min="15114" max="15114" width="8.25" bestFit="1" customWidth="1"/>
    <col min="15115" max="15115" width="9.75" bestFit="1" customWidth="1"/>
    <col min="15116" max="15116" width="6" bestFit="1" customWidth="1"/>
    <col min="15117" max="15117" width="4.5" bestFit="1" customWidth="1"/>
    <col min="15118" max="15118" width="8.25" bestFit="1" customWidth="1"/>
    <col min="15119" max="15119" width="9.75" bestFit="1" customWidth="1"/>
    <col min="15358" max="15359" width="4.5" bestFit="1" customWidth="1"/>
    <col min="15360" max="15360" width="7.5" bestFit="1" customWidth="1"/>
    <col min="15361" max="15361" width="22.25" bestFit="1" customWidth="1"/>
    <col min="15362" max="15362" width="7.5" bestFit="1" customWidth="1"/>
    <col min="15363" max="15363" width="5.25" bestFit="1" customWidth="1"/>
    <col min="15364" max="15364" width="9.75" bestFit="1" customWidth="1"/>
    <col min="15365" max="15365" width="6.75" bestFit="1" customWidth="1"/>
    <col min="15366" max="15366" width="5.25" bestFit="1" customWidth="1"/>
    <col min="15367" max="15367" width="9.75" bestFit="1" customWidth="1"/>
    <col min="15368" max="15368" width="6" bestFit="1" customWidth="1"/>
    <col min="15369" max="15369" width="4.5" bestFit="1" customWidth="1"/>
    <col min="15370" max="15370" width="8.25" bestFit="1" customWidth="1"/>
    <col min="15371" max="15371" width="9.75" bestFit="1" customWidth="1"/>
    <col min="15372" max="15372" width="6" bestFit="1" customWidth="1"/>
    <col min="15373" max="15373" width="4.5" bestFit="1" customWidth="1"/>
    <col min="15374" max="15374" width="8.25" bestFit="1" customWidth="1"/>
    <col min="15375" max="15375" width="9.75" bestFit="1" customWidth="1"/>
    <col min="15614" max="15615" width="4.5" bestFit="1" customWidth="1"/>
    <col min="15616" max="15616" width="7.5" bestFit="1" customWidth="1"/>
    <col min="15617" max="15617" width="22.25" bestFit="1" customWidth="1"/>
    <col min="15618" max="15618" width="7.5" bestFit="1" customWidth="1"/>
    <col min="15619" max="15619" width="5.25" bestFit="1" customWidth="1"/>
    <col min="15620" max="15620" width="9.75" bestFit="1" customWidth="1"/>
    <col min="15621" max="15621" width="6.75" bestFit="1" customWidth="1"/>
    <col min="15622" max="15622" width="5.25" bestFit="1" customWidth="1"/>
    <col min="15623" max="15623" width="9.75" bestFit="1" customWidth="1"/>
    <col min="15624" max="15624" width="6" bestFit="1" customWidth="1"/>
    <col min="15625" max="15625" width="4.5" bestFit="1" customWidth="1"/>
    <col min="15626" max="15626" width="8.25" bestFit="1" customWidth="1"/>
    <col min="15627" max="15627" width="9.75" bestFit="1" customWidth="1"/>
    <col min="15628" max="15628" width="6" bestFit="1" customWidth="1"/>
    <col min="15629" max="15629" width="4.5" bestFit="1" customWidth="1"/>
    <col min="15630" max="15630" width="8.25" bestFit="1" customWidth="1"/>
    <col min="15631" max="15631" width="9.75" bestFit="1" customWidth="1"/>
    <col min="15870" max="15871" width="4.5" bestFit="1" customWidth="1"/>
    <col min="15872" max="15872" width="7.5" bestFit="1" customWidth="1"/>
    <col min="15873" max="15873" width="22.25" bestFit="1" customWidth="1"/>
    <col min="15874" max="15874" width="7.5" bestFit="1" customWidth="1"/>
    <col min="15875" max="15875" width="5.25" bestFit="1" customWidth="1"/>
    <col min="15876" max="15876" width="9.75" bestFit="1" customWidth="1"/>
    <col min="15877" max="15877" width="6.75" bestFit="1" customWidth="1"/>
    <col min="15878" max="15878" width="5.25" bestFit="1" customWidth="1"/>
    <col min="15879" max="15879" width="9.75" bestFit="1" customWidth="1"/>
    <col min="15880" max="15880" width="6" bestFit="1" customWidth="1"/>
    <col min="15881" max="15881" width="4.5" bestFit="1" customWidth="1"/>
    <col min="15882" max="15882" width="8.25" bestFit="1" customWidth="1"/>
    <col min="15883" max="15883" width="9.75" bestFit="1" customWidth="1"/>
    <col min="15884" max="15884" width="6" bestFit="1" customWidth="1"/>
    <col min="15885" max="15885" width="4.5" bestFit="1" customWidth="1"/>
    <col min="15886" max="15886" width="8.25" bestFit="1" customWidth="1"/>
    <col min="15887" max="15887" width="9.75" bestFit="1" customWidth="1"/>
    <col min="16126" max="16127" width="4.5" bestFit="1" customWidth="1"/>
    <col min="16128" max="16128" width="7.5" bestFit="1" customWidth="1"/>
    <col min="16129" max="16129" width="22.25" bestFit="1" customWidth="1"/>
    <col min="16130" max="16130" width="7.5" bestFit="1" customWidth="1"/>
    <col min="16131" max="16131" width="5.25" bestFit="1" customWidth="1"/>
    <col min="16132" max="16132" width="9.75" bestFit="1" customWidth="1"/>
    <col min="16133" max="16133" width="6.75" bestFit="1" customWidth="1"/>
    <col min="16134" max="16134" width="5.25" bestFit="1" customWidth="1"/>
    <col min="16135" max="16135" width="9.75" bestFit="1" customWidth="1"/>
    <col min="16136" max="16136" width="6" bestFit="1" customWidth="1"/>
    <col min="16137" max="16137" width="4.5" bestFit="1" customWidth="1"/>
    <col min="16138" max="16138" width="8.25" bestFit="1" customWidth="1"/>
    <col min="16139" max="16139" width="9.75" bestFit="1" customWidth="1"/>
    <col min="16140" max="16140" width="6" bestFit="1" customWidth="1"/>
    <col min="16141" max="16141" width="4.5" bestFit="1" customWidth="1"/>
    <col min="16142" max="16142" width="8.25" bestFit="1" customWidth="1"/>
    <col min="16143" max="16143" width="9.75" bestFit="1" customWidth="1"/>
  </cols>
  <sheetData>
    <row r="1" spans="1:15" ht="20.25" customHeight="1">
      <c r="A1" s="172" t="s">
        <v>151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20.25" customHeight="1">
      <c r="A2" s="192" t="s">
        <v>137</v>
      </c>
      <c r="B2" s="192" t="s">
        <v>2</v>
      </c>
      <c r="C2" s="193" t="s">
        <v>139</v>
      </c>
      <c r="D2" s="193"/>
      <c r="E2" s="193"/>
      <c r="F2" s="193" t="s">
        <v>140</v>
      </c>
      <c r="G2" s="193"/>
      <c r="H2" s="193"/>
      <c r="I2" s="193" t="s">
        <v>141</v>
      </c>
      <c r="J2" s="193"/>
      <c r="K2" s="193"/>
      <c r="L2" s="194" t="s">
        <v>142</v>
      </c>
      <c r="M2" s="195"/>
      <c r="N2" s="196"/>
      <c r="O2" s="190" t="s">
        <v>116</v>
      </c>
    </row>
    <row r="3" spans="1:15" ht="20.25" customHeight="1">
      <c r="A3" s="192"/>
      <c r="B3" s="192"/>
      <c r="C3" s="59" t="s">
        <v>143</v>
      </c>
      <c r="D3" s="59" t="s">
        <v>144</v>
      </c>
      <c r="E3" s="59" t="s">
        <v>113</v>
      </c>
      <c r="F3" s="59" t="s">
        <v>143</v>
      </c>
      <c r="G3" s="59" t="s">
        <v>144</v>
      </c>
      <c r="H3" s="59" t="s">
        <v>113</v>
      </c>
      <c r="I3" s="59" t="s">
        <v>143</v>
      </c>
      <c r="J3" s="59" t="s">
        <v>144</v>
      </c>
      <c r="K3" s="59" t="s">
        <v>113</v>
      </c>
      <c r="L3" s="59" t="s">
        <v>143</v>
      </c>
      <c r="M3" s="59" t="s">
        <v>144</v>
      </c>
      <c r="N3" s="59" t="s">
        <v>113</v>
      </c>
      <c r="O3" s="191"/>
    </row>
    <row r="4" spans="1:15" s="58" customFormat="1" ht="20.100000000000001" customHeight="1">
      <c r="A4" s="57" t="s">
        <v>25</v>
      </c>
      <c r="B4" s="57" t="s">
        <v>145</v>
      </c>
      <c r="C4" s="61">
        <v>766</v>
      </c>
      <c r="D4" s="62">
        <v>2250</v>
      </c>
      <c r="E4" s="62">
        <f>C4*D4</f>
        <v>1723500</v>
      </c>
      <c r="F4" s="61">
        <v>648</v>
      </c>
      <c r="G4" s="63">
        <v>2650</v>
      </c>
      <c r="H4" s="62">
        <f>F4*G4</f>
        <v>1717200</v>
      </c>
      <c r="I4" s="54">
        <v>86</v>
      </c>
      <c r="J4" s="56">
        <v>200</v>
      </c>
      <c r="K4" s="56">
        <f>I4*J4</f>
        <v>17200</v>
      </c>
      <c r="L4" s="54">
        <v>0</v>
      </c>
      <c r="M4" s="56">
        <v>1300</v>
      </c>
      <c r="N4" s="56">
        <f>L4*M4</f>
        <v>0</v>
      </c>
      <c r="O4" s="64">
        <f>E4+H4+K4+N4</f>
        <v>3457900</v>
      </c>
    </row>
    <row r="5" spans="1:15" s="58" customFormat="1" ht="20.100000000000001" customHeight="1">
      <c r="A5" s="55"/>
      <c r="B5" s="55" t="s">
        <v>146</v>
      </c>
      <c r="C5" s="60">
        <f>SUM(C4)</f>
        <v>766</v>
      </c>
      <c r="D5" s="60"/>
      <c r="E5" s="60">
        <f>SUM(E4)</f>
        <v>1723500</v>
      </c>
      <c r="F5" s="60">
        <f>SUM(F4)</f>
        <v>648</v>
      </c>
      <c r="G5" s="60"/>
      <c r="H5" s="60">
        <f>SUM(H4)</f>
        <v>1717200</v>
      </c>
      <c r="I5" s="60">
        <f>SUM(I4)</f>
        <v>86</v>
      </c>
      <c r="J5" s="59"/>
      <c r="K5" s="60">
        <f>SUM(K4)</f>
        <v>17200</v>
      </c>
      <c r="L5" s="60">
        <f>SUM(L4)</f>
        <v>0</v>
      </c>
      <c r="M5" s="60"/>
      <c r="N5" s="60">
        <f>SUM(N4)</f>
        <v>0</v>
      </c>
      <c r="O5" s="65">
        <f t="shared" ref="O5" si="0">E5+H5+K5+N5</f>
        <v>3457900</v>
      </c>
    </row>
  </sheetData>
  <mergeCells count="8">
    <mergeCell ref="O2:O3"/>
    <mergeCell ref="A1:O1"/>
    <mergeCell ref="A2:A3"/>
    <mergeCell ref="B2:B3"/>
    <mergeCell ref="C2:E2"/>
    <mergeCell ref="F2:H2"/>
    <mergeCell ref="I2:K2"/>
    <mergeCell ref="L2:N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A5" sqref="A5:XFD7"/>
    </sheetView>
  </sheetViews>
  <sheetFormatPr defaultRowHeight="13.5"/>
  <cols>
    <col min="1" max="1" width="9" style="67"/>
    <col min="2" max="2" width="12.75" style="67" customWidth="1"/>
    <col min="3" max="3" width="37.25" style="67" customWidth="1"/>
    <col min="4" max="4" width="13.375" style="67" customWidth="1"/>
    <col min="5" max="5" width="13.125" style="67" customWidth="1"/>
    <col min="6" max="6" width="15.375" style="67" customWidth="1"/>
    <col min="7" max="237" width="9" style="67"/>
    <col min="238" max="238" width="5.125" style="67" customWidth="1"/>
    <col min="239" max="239" width="25.75" style="67" customWidth="1"/>
    <col min="240" max="250" width="9" style="67" customWidth="1"/>
    <col min="251" max="256" width="9" style="67"/>
    <col min="257" max="257" width="9.5" style="67" bestFit="1" customWidth="1"/>
    <col min="258" max="493" width="9" style="67"/>
    <col min="494" max="494" width="5.125" style="67" customWidth="1"/>
    <col min="495" max="495" width="25.75" style="67" customWidth="1"/>
    <col min="496" max="506" width="9" style="67" customWidth="1"/>
    <col min="507" max="512" width="9" style="67"/>
    <col min="513" max="513" width="9.5" style="67" bestFit="1" customWidth="1"/>
    <col min="514" max="749" width="9" style="67"/>
    <col min="750" max="750" width="5.125" style="67" customWidth="1"/>
    <col min="751" max="751" width="25.75" style="67" customWidth="1"/>
    <col min="752" max="762" width="9" style="67" customWidth="1"/>
    <col min="763" max="768" width="9" style="67"/>
    <col min="769" max="769" width="9.5" style="67" bestFit="1" customWidth="1"/>
    <col min="770" max="1005" width="9" style="67"/>
    <col min="1006" max="1006" width="5.125" style="67" customWidth="1"/>
    <col min="1007" max="1007" width="25.75" style="67" customWidth="1"/>
    <col min="1008" max="1018" width="9" style="67" customWidth="1"/>
    <col min="1019" max="1024" width="9" style="67"/>
    <col min="1025" max="1025" width="9.5" style="67" bestFit="1" customWidth="1"/>
    <col min="1026" max="1261" width="9" style="67"/>
    <col min="1262" max="1262" width="5.125" style="67" customWidth="1"/>
    <col min="1263" max="1263" width="25.75" style="67" customWidth="1"/>
    <col min="1264" max="1274" width="9" style="67" customWidth="1"/>
    <col min="1275" max="1280" width="9" style="67"/>
    <col min="1281" max="1281" width="9.5" style="67" bestFit="1" customWidth="1"/>
    <col min="1282" max="1517" width="9" style="67"/>
    <col min="1518" max="1518" width="5.125" style="67" customWidth="1"/>
    <col min="1519" max="1519" width="25.75" style="67" customWidth="1"/>
    <col min="1520" max="1530" width="9" style="67" customWidth="1"/>
    <col min="1531" max="1536" width="9" style="67"/>
    <col min="1537" max="1537" width="9.5" style="67" bestFit="1" customWidth="1"/>
    <col min="1538" max="1773" width="9" style="67"/>
    <col min="1774" max="1774" width="5.125" style="67" customWidth="1"/>
    <col min="1775" max="1775" width="25.75" style="67" customWidth="1"/>
    <col min="1776" max="1786" width="9" style="67" customWidth="1"/>
    <col min="1787" max="1792" width="9" style="67"/>
    <col min="1793" max="1793" width="9.5" style="67" bestFit="1" customWidth="1"/>
    <col min="1794" max="2029" width="9" style="67"/>
    <col min="2030" max="2030" width="5.125" style="67" customWidth="1"/>
    <col min="2031" max="2031" width="25.75" style="67" customWidth="1"/>
    <col min="2032" max="2042" width="9" style="67" customWidth="1"/>
    <col min="2043" max="2048" width="9" style="67"/>
    <col min="2049" max="2049" width="9.5" style="67" bestFit="1" customWidth="1"/>
    <col min="2050" max="2285" width="9" style="67"/>
    <col min="2286" max="2286" width="5.125" style="67" customWidth="1"/>
    <col min="2287" max="2287" width="25.75" style="67" customWidth="1"/>
    <col min="2288" max="2298" width="9" style="67" customWidth="1"/>
    <col min="2299" max="2304" width="9" style="67"/>
    <col min="2305" max="2305" width="9.5" style="67" bestFit="1" customWidth="1"/>
    <col min="2306" max="2541" width="9" style="67"/>
    <col min="2542" max="2542" width="5.125" style="67" customWidth="1"/>
    <col min="2543" max="2543" width="25.75" style="67" customWidth="1"/>
    <col min="2544" max="2554" width="9" style="67" customWidth="1"/>
    <col min="2555" max="2560" width="9" style="67"/>
    <col min="2561" max="2561" width="9.5" style="67" bestFit="1" customWidth="1"/>
    <col min="2562" max="2797" width="9" style="67"/>
    <col min="2798" max="2798" width="5.125" style="67" customWidth="1"/>
    <col min="2799" max="2799" width="25.75" style="67" customWidth="1"/>
    <col min="2800" max="2810" width="9" style="67" customWidth="1"/>
    <col min="2811" max="2816" width="9" style="67"/>
    <col min="2817" max="2817" width="9.5" style="67" bestFit="1" customWidth="1"/>
    <col min="2818" max="3053" width="9" style="67"/>
    <col min="3054" max="3054" width="5.125" style="67" customWidth="1"/>
    <col min="3055" max="3055" width="25.75" style="67" customWidth="1"/>
    <col min="3056" max="3066" width="9" style="67" customWidth="1"/>
    <col min="3067" max="3072" width="9" style="67"/>
    <col min="3073" max="3073" width="9.5" style="67" bestFit="1" customWidth="1"/>
    <col min="3074" max="3309" width="9" style="67"/>
    <col min="3310" max="3310" width="5.125" style="67" customWidth="1"/>
    <col min="3311" max="3311" width="25.75" style="67" customWidth="1"/>
    <col min="3312" max="3322" width="9" style="67" customWidth="1"/>
    <col min="3323" max="3328" width="9" style="67"/>
    <col min="3329" max="3329" width="9.5" style="67" bestFit="1" customWidth="1"/>
    <col min="3330" max="3565" width="9" style="67"/>
    <col min="3566" max="3566" width="5.125" style="67" customWidth="1"/>
    <col min="3567" max="3567" width="25.75" style="67" customWidth="1"/>
    <col min="3568" max="3578" width="9" style="67" customWidth="1"/>
    <col min="3579" max="3584" width="9" style="67"/>
    <col min="3585" max="3585" width="9.5" style="67" bestFit="1" customWidth="1"/>
    <col min="3586" max="3821" width="9" style="67"/>
    <col min="3822" max="3822" width="5.125" style="67" customWidth="1"/>
    <col min="3823" max="3823" width="25.75" style="67" customWidth="1"/>
    <col min="3824" max="3834" width="9" style="67" customWidth="1"/>
    <col min="3835" max="3840" width="9" style="67"/>
    <col min="3841" max="3841" width="9.5" style="67" bestFit="1" customWidth="1"/>
    <col min="3842" max="4077" width="9" style="67"/>
    <col min="4078" max="4078" width="5.125" style="67" customWidth="1"/>
    <col min="4079" max="4079" width="25.75" style="67" customWidth="1"/>
    <col min="4080" max="4090" width="9" style="67" customWidth="1"/>
    <col min="4091" max="4096" width="9" style="67"/>
    <col min="4097" max="4097" width="9.5" style="67" bestFit="1" customWidth="1"/>
    <col min="4098" max="4333" width="9" style="67"/>
    <col min="4334" max="4334" width="5.125" style="67" customWidth="1"/>
    <col min="4335" max="4335" width="25.75" style="67" customWidth="1"/>
    <col min="4336" max="4346" width="9" style="67" customWidth="1"/>
    <col min="4347" max="4352" width="9" style="67"/>
    <col min="4353" max="4353" width="9.5" style="67" bestFit="1" customWidth="1"/>
    <col min="4354" max="4589" width="9" style="67"/>
    <col min="4590" max="4590" width="5.125" style="67" customWidth="1"/>
    <col min="4591" max="4591" width="25.75" style="67" customWidth="1"/>
    <col min="4592" max="4602" width="9" style="67" customWidth="1"/>
    <col min="4603" max="4608" width="9" style="67"/>
    <col min="4609" max="4609" width="9.5" style="67" bestFit="1" customWidth="1"/>
    <col min="4610" max="4845" width="9" style="67"/>
    <col min="4846" max="4846" width="5.125" style="67" customWidth="1"/>
    <col min="4847" max="4847" width="25.75" style="67" customWidth="1"/>
    <col min="4848" max="4858" width="9" style="67" customWidth="1"/>
    <col min="4859" max="4864" width="9" style="67"/>
    <col min="4865" max="4865" width="9.5" style="67" bestFit="1" customWidth="1"/>
    <col min="4866" max="5101" width="9" style="67"/>
    <col min="5102" max="5102" width="5.125" style="67" customWidth="1"/>
    <col min="5103" max="5103" width="25.75" style="67" customWidth="1"/>
    <col min="5104" max="5114" width="9" style="67" customWidth="1"/>
    <col min="5115" max="5120" width="9" style="67"/>
    <col min="5121" max="5121" width="9.5" style="67" bestFit="1" customWidth="1"/>
    <col min="5122" max="5357" width="9" style="67"/>
    <col min="5358" max="5358" width="5.125" style="67" customWidth="1"/>
    <col min="5359" max="5359" width="25.75" style="67" customWidth="1"/>
    <col min="5360" max="5370" width="9" style="67" customWidth="1"/>
    <col min="5371" max="5376" width="9" style="67"/>
    <col min="5377" max="5377" width="9.5" style="67" bestFit="1" customWidth="1"/>
    <col min="5378" max="5613" width="9" style="67"/>
    <col min="5614" max="5614" width="5.125" style="67" customWidth="1"/>
    <col min="5615" max="5615" width="25.75" style="67" customWidth="1"/>
    <col min="5616" max="5626" width="9" style="67" customWidth="1"/>
    <col min="5627" max="5632" width="9" style="67"/>
    <col min="5633" max="5633" width="9.5" style="67" bestFit="1" customWidth="1"/>
    <col min="5634" max="5869" width="9" style="67"/>
    <col min="5870" max="5870" width="5.125" style="67" customWidth="1"/>
    <col min="5871" max="5871" width="25.75" style="67" customWidth="1"/>
    <col min="5872" max="5882" width="9" style="67" customWidth="1"/>
    <col min="5883" max="5888" width="9" style="67"/>
    <col min="5889" max="5889" width="9.5" style="67" bestFit="1" customWidth="1"/>
    <col min="5890" max="6125" width="9" style="67"/>
    <col min="6126" max="6126" width="5.125" style="67" customWidth="1"/>
    <col min="6127" max="6127" width="25.75" style="67" customWidth="1"/>
    <col min="6128" max="6138" width="9" style="67" customWidth="1"/>
    <col min="6139" max="6144" width="9" style="67"/>
    <col min="6145" max="6145" width="9.5" style="67" bestFit="1" customWidth="1"/>
    <col min="6146" max="6381" width="9" style="67"/>
    <col min="6382" max="6382" width="5.125" style="67" customWidth="1"/>
    <col min="6383" max="6383" width="25.75" style="67" customWidth="1"/>
    <col min="6384" max="6394" width="9" style="67" customWidth="1"/>
    <col min="6395" max="6400" width="9" style="67"/>
    <col min="6401" max="6401" width="9.5" style="67" bestFit="1" customWidth="1"/>
    <col min="6402" max="6637" width="9" style="67"/>
    <col min="6638" max="6638" width="5.125" style="67" customWidth="1"/>
    <col min="6639" max="6639" width="25.75" style="67" customWidth="1"/>
    <col min="6640" max="6650" width="9" style="67" customWidth="1"/>
    <col min="6651" max="6656" width="9" style="67"/>
    <col min="6657" max="6657" width="9.5" style="67" bestFit="1" customWidth="1"/>
    <col min="6658" max="6893" width="9" style="67"/>
    <col min="6894" max="6894" width="5.125" style="67" customWidth="1"/>
    <col min="6895" max="6895" width="25.75" style="67" customWidth="1"/>
    <col min="6896" max="6906" width="9" style="67" customWidth="1"/>
    <col min="6907" max="6912" width="9" style="67"/>
    <col min="6913" max="6913" width="9.5" style="67" bestFit="1" customWidth="1"/>
    <col min="6914" max="7149" width="9" style="67"/>
    <col min="7150" max="7150" width="5.125" style="67" customWidth="1"/>
    <col min="7151" max="7151" width="25.75" style="67" customWidth="1"/>
    <col min="7152" max="7162" width="9" style="67" customWidth="1"/>
    <col min="7163" max="7168" width="9" style="67"/>
    <col min="7169" max="7169" width="9.5" style="67" bestFit="1" customWidth="1"/>
    <col min="7170" max="7405" width="9" style="67"/>
    <col min="7406" max="7406" width="5.125" style="67" customWidth="1"/>
    <col min="7407" max="7407" width="25.75" style="67" customWidth="1"/>
    <col min="7408" max="7418" width="9" style="67" customWidth="1"/>
    <col min="7419" max="7424" width="9" style="67"/>
    <col min="7425" max="7425" width="9.5" style="67" bestFit="1" customWidth="1"/>
    <col min="7426" max="7661" width="9" style="67"/>
    <col min="7662" max="7662" width="5.125" style="67" customWidth="1"/>
    <col min="7663" max="7663" width="25.75" style="67" customWidth="1"/>
    <col min="7664" max="7674" width="9" style="67" customWidth="1"/>
    <col min="7675" max="7680" width="9" style="67"/>
    <col min="7681" max="7681" width="9.5" style="67" bestFit="1" customWidth="1"/>
    <col min="7682" max="7917" width="9" style="67"/>
    <col min="7918" max="7918" width="5.125" style="67" customWidth="1"/>
    <col min="7919" max="7919" width="25.75" style="67" customWidth="1"/>
    <col min="7920" max="7930" width="9" style="67" customWidth="1"/>
    <col min="7931" max="7936" width="9" style="67"/>
    <col min="7937" max="7937" width="9.5" style="67" bestFit="1" customWidth="1"/>
    <col min="7938" max="8173" width="9" style="67"/>
    <col min="8174" max="8174" width="5.125" style="67" customWidth="1"/>
    <col min="8175" max="8175" width="25.75" style="67" customWidth="1"/>
    <col min="8176" max="8186" width="9" style="67" customWidth="1"/>
    <col min="8187" max="8192" width="9" style="67"/>
    <col min="8193" max="8193" width="9.5" style="67" bestFit="1" customWidth="1"/>
    <col min="8194" max="8429" width="9" style="67"/>
    <col min="8430" max="8430" width="5.125" style="67" customWidth="1"/>
    <col min="8431" max="8431" width="25.75" style="67" customWidth="1"/>
    <col min="8432" max="8442" width="9" style="67" customWidth="1"/>
    <col min="8443" max="8448" width="9" style="67"/>
    <col min="8449" max="8449" width="9.5" style="67" bestFit="1" customWidth="1"/>
    <col min="8450" max="8685" width="9" style="67"/>
    <col min="8686" max="8686" width="5.125" style="67" customWidth="1"/>
    <col min="8687" max="8687" width="25.75" style="67" customWidth="1"/>
    <col min="8688" max="8698" width="9" style="67" customWidth="1"/>
    <col min="8699" max="8704" width="9" style="67"/>
    <col min="8705" max="8705" width="9.5" style="67" bestFit="1" customWidth="1"/>
    <col min="8706" max="8941" width="9" style="67"/>
    <col min="8942" max="8942" width="5.125" style="67" customWidth="1"/>
    <col min="8943" max="8943" width="25.75" style="67" customWidth="1"/>
    <col min="8944" max="8954" width="9" style="67" customWidth="1"/>
    <col min="8955" max="8960" width="9" style="67"/>
    <col min="8961" max="8961" width="9.5" style="67" bestFit="1" customWidth="1"/>
    <col min="8962" max="9197" width="9" style="67"/>
    <col min="9198" max="9198" width="5.125" style="67" customWidth="1"/>
    <col min="9199" max="9199" width="25.75" style="67" customWidth="1"/>
    <col min="9200" max="9210" width="9" style="67" customWidth="1"/>
    <col min="9211" max="9216" width="9" style="67"/>
    <col min="9217" max="9217" width="9.5" style="67" bestFit="1" customWidth="1"/>
    <col min="9218" max="9453" width="9" style="67"/>
    <col min="9454" max="9454" width="5.125" style="67" customWidth="1"/>
    <col min="9455" max="9455" width="25.75" style="67" customWidth="1"/>
    <col min="9456" max="9466" width="9" style="67" customWidth="1"/>
    <col min="9467" max="9472" width="9" style="67"/>
    <col min="9473" max="9473" width="9.5" style="67" bestFit="1" customWidth="1"/>
    <col min="9474" max="9709" width="9" style="67"/>
    <col min="9710" max="9710" width="5.125" style="67" customWidth="1"/>
    <col min="9711" max="9711" width="25.75" style="67" customWidth="1"/>
    <col min="9712" max="9722" width="9" style="67" customWidth="1"/>
    <col min="9723" max="9728" width="9" style="67"/>
    <col min="9729" max="9729" width="9.5" style="67" bestFit="1" customWidth="1"/>
    <col min="9730" max="9965" width="9" style="67"/>
    <col min="9966" max="9966" width="5.125" style="67" customWidth="1"/>
    <col min="9967" max="9967" width="25.75" style="67" customWidth="1"/>
    <col min="9968" max="9978" width="9" style="67" customWidth="1"/>
    <col min="9979" max="9984" width="9" style="67"/>
    <col min="9985" max="9985" width="9.5" style="67" bestFit="1" customWidth="1"/>
    <col min="9986" max="10221" width="9" style="67"/>
    <col min="10222" max="10222" width="5.125" style="67" customWidth="1"/>
    <col min="10223" max="10223" width="25.75" style="67" customWidth="1"/>
    <col min="10224" max="10234" width="9" style="67" customWidth="1"/>
    <col min="10235" max="10240" width="9" style="67"/>
    <col min="10241" max="10241" width="9.5" style="67" bestFit="1" customWidth="1"/>
    <col min="10242" max="10477" width="9" style="67"/>
    <col min="10478" max="10478" width="5.125" style="67" customWidth="1"/>
    <col min="10479" max="10479" width="25.75" style="67" customWidth="1"/>
    <col min="10480" max="10490" width="9" style="67" customWidth="1"/>
    <col min="10491" max="10496" width="9" style="67"/>
    <col min="10497" max="10497" width="9.5" style="67" bestFit="1" customWidth="1"/>
    <col min="10498" max="10733" width="9" style="67"/>
    <col min="10734" max="10734" width="5.125" style="67" customWidth="1"/>
    <col min="10735" max="10735" width="25.75" style="67" customWidth="1"/>
    <col min="10736" max="10746" width="9" style="67" customWidth="1"/>
    <col min="10747" max="10752" width="9" style="67"/>
    <col min="10753" max="10753" width="9.5" style="67" bestFit="1" customWidth="1"/>
    <col min="10754" max="10989" width="9" style="67"/>
    <col min="10990" max="10990" width="5.125" style="67" customWidth="1"/>
    <col min="10991" max="10991" width="25.75" style="67" customWidth="1"/>
    <col min="10992" max="11002" width="9" style="67" customWidth="1"/>
    <col min="11003" max="11008" width="9" style="67"/>
    <col min="11009" max="11009" width="9.5" style="67" bestFit="1" customWidth="1"/>
    <col min="11010" max="11245" width="9" style="67"/>
    <col min="11246" max="11246" width="5.125" style="67" customWidth="1"/>
    <col min="11247" max="11247" width="25.75" style="67" customWidth="1"/>
    <col min="11248" max="11258" width="9" style="67" customWidth="1"/>
    <col min="11259" max="11264" width="9" style="67"/>
    <col min="11265" max="11265" width="9.5" style="67" bestFit="1" customWidth="1"/>
    <col min="11266" max="11501" width="9" style="67"/>
    <col min="11502" max="11502" width="5.125" style="67" customWidth="1"/>
    <col min="11503" max="11503" width="25.75" style="67" customWidth="1"/>
    <col min="11504" max="11514" width="9" style="67" customWidth="1"/>
    <col min="11515" max="11520" width="9" style="67"/>
    <col min="11521" max="11521" width="9.5" style="67" bestFit="1" customWidth="1"/>
    <col min="11522" max="11757" width="9" style="67"/>
    <col min="11758" max="11758" width="5.125" style="67" customWidth="1"/>
    <col min="11759" max="11759" width="25.75" style="67" customWidth="1"/>
    <col min="11760" max="11770" width="9" style="67" customWidth="1"/>
    <col min="11771" max="11776" width="9" style="67"/>
    <col min="11777" max="11777" width="9.5" style="67" bestFit="1" customWidth="1"/>
    <col min="11778" max="12013" width="9" style="67"/>
    <col min="12014" max="12014" width="5.125" style="67" customWidth="1"/>
    <col min="12015" max="12015" width="25.75" style="67" customWidth="1"/>
    <col min="12016" max="12026" width="9" style="67" customWidth="1"/>
    <col min="12027" max="12032" width="9" style="67"/>
    <col min="12033" max="12033" width="9.5" style="67" bestFit="1" customWidth="1"/>
    <col min="12034" max="12269" width="9" style="67"/>
    <col min="12270" max="12270" width="5.125" style="67" customWidth="1"/>
    <col min="12271" max="12271" width="25.75" style="67" customWidth="1"/>
    <col min="12272" max="12282" width="9" style="67" customWidth="1"/>
    <col min="12283" max="12288" width="9" style="67"/>
    <col min="12289" max="12289" width="9.5" style="67" bestFit="1" customWidth="1"/>
    <col min="12290" max="12525" width="9" style="67"/>
    <col min="12526" max="12526" width="5.125" style="67" customWidth="1"/>
    <col min="12527" max="12527" width="25.75" style="67" customWidth="1"/>
    <col min="12528" max="12538" width="9" style="67" customWidth="1"/>
    <col min="12539" max="12544" width="9" style="67"/>
    <col min="12545" max="12545" width="9.5" style="67" bestFit="1" customWidth="1"/>
    <col min="12546" max="12781" width="9" style="67"/>
    <col min="12782" max="12782" width="5.125" style="67" customWidth="1"/>
    <col min="12783" max="12783" width="25.75" style="67" customWidth="1"/>
    <col min="12784" max="12794" width="9" style="67" customWidth="1"/>
    <col min="12795" max="12800" width="9" style="67"/>
    <col min="12801" max="12801" width="9.5" style="67" bestFit="1" customWidth="1"/>
    <col min="12802" max="13037" width="9" style="67"/>
    <col min="13038" max="13038" width="5.125" style="67" customWidth="1"/>
    <col min="13039" max="13039" width="25.75" style="67" customWidth="1"/>
    <col min="13040" max="13050" width="9" style="67" customWidth="1"/>
    <col min="13051" max="13056" width="9" style="67"/>
    <col min="13057" max="13057" width="9.5" style="67" bestFit="1" customWidth="1"/>
    <col min="13058" max="13293" width="9" style="67"/>
    <col min="13294" max="13294" width="5.125" style="67" customWidth="1"/>
    <col min="13295" max="13295" width="25.75" style="67" customWidth="1"/>
    <col min="13296" max="13306" width="9" style="67" customWidth="1"/>
    <col min="13307" max="13312" width="9" style="67"/>
    <col min="13313" max="13313" width="9.5" style="67" bestFit="1" customWidth="1"/>
    <col min="13314" max="13549" width="9" style="67"/>
    <col min="13550" max="13550" width="5.125" style="67" customWidth="1"/>
    <col min="13551" max="13551" width="25.75" style="67" customWidth="1"/>
    <col min="13552" max="13562" width="9" style="67" customWidth="1"/>
    <col min="13563" max="13568" width="9" style="67"/>
    <col min="13569" max="13569" width="9.5" style="67" bestFit="1" customWidth="1"/>
    <col min="13570" max="13805" width="9" style="67"/>
    <col min="13806" max="13806" width="5.125" style="67" customWidth="1"/>
    <col min="13807" max="13807" width="25.75" style="67" customWidth="1"/>
    <col min="13808" max="13818" width="9" style="67" customWidth="1"/>
    <col min="13819" max="13824" width="9" style="67"/>
    <col min="13825" max="13825" width="9.5" style="67" bestFit="1" customWidth="1"/>
    <col min="13826" max="14061" width="9" style="67"/>
    <col min="14062" max="14062" width="5.125" style="67" customWidth="1"/>
    <col min="14063" max="14063" width="25.75" style="67" customWidth="1"/>
    <col min="14064" max="14074" width="9" style="67" customWidth="1"/>
    <col min="14075" max="14080" width="9" style="67"/>
    <col min="14081" max="14081" width="9.5" style="67" bestFit="1" customWidth="1"/>
    <col min="14082" max="14317" width="9" style="67"/>
    <col min="14318" max="14318" width="5.125" style="67" customWidth="1"/>
    <col min="14319" max="14319" width="25.75" style="67" customWidth="1"/>
    <col min="14320" max="14330" width="9" style="67" customWidth="1"/>
    <col min="14331" max="14336" width="9" style="67"/>
    <col min="14337" max="14337" width="9.5" style="67" bestFit="1" customWidth="1"/>
    <col min="14338" max="14573" width="9" style="67"/>
    <col min="14574" max="14574" width="5.125" style="67" customWidth="1"/>
    <col min="14575" max="14575" width="25.75" style="67" customWidth="1"/>
    <col min="14576" max="14586" width="9" style="67" customWidth="1"/>
    <col min="14587" max="14592" width="9" style="67"/>
    <col min="14593" max="14593" width="9.5" style="67" bestFit="1" customWidth="1"/>
    <col min="14594" max="14829" width="9" style="67"/>
    <col min="14830" max="14830" width="5.125" style="67" customWidth="1"/>
    <col min="14831" max="14831" width="25.75" style="67" customWidth="1"/>
    <col min="14832" max="14842" width="9" style="67" customWidth="1"/>
    <col min="14843" max="14848" width="9" style="67"/>
    <col min="14849" max="14849" width="9.5" style="67" bestFit="1" customWidth="1"/>
    <col min="14850" max="15085" width="9" style="67"/>
    <col min="15086" max="15086" width="5.125" style="67" customWidth="1"/>
    <col min="15087" max="15087" width="25.75" style="67" customWidth="1"/>
    <col min="15088" max="15098" width="9" style="67" customWidth="1"/>
    <col min="15099" max="15104" width="9" style="67"/>
    <col min="15105" max="15105" width="9.5" style="67" bestFit="1" customWidth="1"/>
    <col min="15106" max="15341" width="9" style="67"/>
    <col min="15342" max="15342" width="5.125" style="67" customWidth="1"/>
    <col min="15343" max="15343" width="25.75" style="67" customWidth="1"/>
    <col min="15344" max="15354" width="9" style="67" customWidth="1"/>
    <col min="15355" max="15360" width="9" style="67"/>
    <col min="15361" max="15361" width="9.5" style="67" bestFit="1" customWidth="1"/>
    <col min="15362" max="15597" width="9" style="67"/>
    <col min="15598" max="15598" width="5.125" style="67" customWidth="1"/>
    <col min="15599" max="15599" width="25.75" style="67" customWidth="1"/>
    <col min="15600" max="15610" width="9" style="67" customWidth="1"/>
    <col min="15611" max="15616" width="9" style="67"/>
    <col min="15617" max="15617" width="9.5" style="67" bestFit="1" customWidth="1"/>
    <col min="15618" max="15853" width="9" style="67"/>
    <col min="15854" max="15854" width="5.125" style="67" customWidth="1"/>
    <col min="15855" max="15855" width="25.75" style="67" customWidth="1"/>
    <col min="15856" max="15866" width="9" style="67" customWidth="1"/>
    <col min="15867" max="15872" width="9" style="67"/>
    <col min="15873" max="15873" width="9.5" style="67" bestFit="1" customWidth="1"/>
    <col min="15874" max="16109" width="9" style="67"/>
    <col min="16110" max="16110" width="5.125" style="67" customWidth="1"/>
    <col min="16111" max="16111" width="25.75" style="67" customWidth="1"/>
    <col min="16112" max="16122" width="9" style="67" customWidth="1"/>
    <col min="16123" max="16128" width="9" style="67"/>
    <col min="16129" max="16129" width="9.5" style="67" bestFit="1" customWidth="1"/>
    <col min="16130" max="16384" width="9" style="67"/>
  </cols>
  <sheetData>
    <row r="1" spans="1:6" ht="20.25" customHeight="1">
      <c r="A1" s="197" t="s">
        <v>152</v>
      </c>
      <c r="B1" s="197"/>
      <c r="C1" s="197"/>
      <c r="D1" s="197"/>
      <c r="E1" s="197"/>
      <c r="F1" s="198"/>
    </row>
    <row r="2" spans="1:6" ht="20.25" customHeight="1">
      <c r="A2" s="78" t="s">
        <v>137</v>
      </c>
      <c r="B2" s="78" t="s">
        <v>138</v>
      </c>
      <c r="C2" s="78" t="s">
        <v>2</v>
      </c>
      <c r="D2" s="78" t="s">
        <v>56</v>
      </c>
      <c r="E2" s="78" t="s">
        <v>57</v>
      </c>
      <c r="F2" s="78" t="s">
        <v>132</v>
      </c>
    </row>
    <row r="3" spans="1:6" s="69" customFormat="1" ht="20.25" customHeight="1">
      <c r="A3" s="68" t="s">
        <v>25</v>
      </c>
      <c r="B3" s="68" t="s">
        <v>78</v>
      </c>
      <c r="C3" s="68" t="s">
        <v>147</v>
      </c>
      <c r="D3" s="117">
        <v>766</v>
      </c>
      <c r="E3" s="117">
        <v>648</v>
      </c>
      <c r="F3" s="53">
        <f t="shared" ref="F3" si="0">D3*350+E3*430</f>
        <v>546740</v>
      </c>
    </row>
    <row r="4" spans="1:6" s="69" customFormat="1" ht="20.25" customHeight="1">
      <c r="A4" s="71"/>
      <c r="B4" s="71"/>
      <c r="C4" s="71" t="s">
        <v>148</v>
      </c>
      <c r="D4" s="70">
        <f>SUM(D3)</f>
        <v>766</v>
      </c>
      <c r="E4" s="70">
        <f t="shared" ref="E4:F4" si="1">SUM(E3)</f>
        <v>648</v>
      </c>
      <c r="F4" s="70">
        <f t="shared" si="1"/>
        <v>546740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1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1" sqref="A11:XFD32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148" t="s">
        <v>91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50"/>
      <c r="AP1" s="150"/>
    </row>
    <row r="2" spans="1:42">
      <c r="A2" s="152" t="s">
        <v>1</v>
      </c>
      <c r="B2" s="152" t="s">
        <v>2</v>
      </c>
      <c r="C2" s="152" t="s">
        <v>3</v>
      </c>
      <c r="D2" s="152" t="s">
        <v>4</v>
      </c>
      <c r="E2" s="152" t="s">
        <v>5</v>
      </c>
      <c r="F2" s="152"/>
      <c r="G2" s="152"/>
      <c r="H2" s="152"/>
      <c r="I2" s="152"/>
      <c r="J2" s="152" t="s">
        <v>6</v>
      </c>
      <c r="K2" s="152"/>
      <c r="L2" s="152"/>
      <c r="M2" s="152"/>
      <c r="N2" s="152"/>
      <c r="O2" s="153" t="s">
        <v>7</v>
      </c>
      <c r="P2" s="153"/>
      <c r="Q2" s="153"/>
      <c r="R2" s="153"/>
      <c r="S2" s="153"/>
      <c r="T2" s="153" t="s">
        <v>8</v>
      </c>
      <c r="U2" s="153"/>
      <c r="V2" s="153"/>
      <c r="W2" s="153"/>
      <c r="X2" s="153"/>
      <c r="Y2" s="153" t="s">
        <v>9</v>
      </c>
      <c r="Z2" s="153"/>
      <c r="AA2" s="153"/>
      <c r="AB2" s="153"/>
      <c r="AC2" s="153"/>
      <c r="AD2" s="152" t="s">
        <v>32</v>
      </c>
      <c r="AE2" s="152"/>
      <c r="AF2" s="152"/>
      <c r="AG2" s="152"/>
      <c r="AH2" s="152"/>
      <c r="AI2" s="152"/>
      <c r="AJ2" s="152"/>
      <c r="AK2" s="152"/>
      <c r="AL2" s="152"/>
      <c r="AM2" s="152"/>
      <c r="AN2" s="151">
        <v>0.6</v>
      </c>
      <c r="AO2" s="146" t="s">
        <v>187</v>
      </c>
      <c r="AP2" s="146" t="s">
        <v>188</v>
      </c>
    </row>
    <row r="3" spans="1:42" ht="33.75">
      <c r="A3" s="152"/>
      <c r="B3" s="152"/>
      <c r="C3" s="152"/>
      <c r="D3" s="152"/>
      <c r="E3" s="2" t="s">
        <v>10</v>
      </c>
      <c r="F3" s="2" t="s">
        <v>11</v>
      </c>
      <c r="G3" s="2" t="s">
        <v>12</v>
      </c>
      <c r="H3" s="2" t="s">
        <v>13</v>
      </c>
      <c r="I3" s="3" t="s">
        <v>14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  <c r="O3" s="2" t="s">
        <v>10</v>
      </c>
      <c r="P3" s="2" t="s">
        <v>11</v>
      </c>
      <c r="Q3" s="2" t="s">
        <v>12</v>
      </c>
      <c r="R3" s="2" t="s">
        <v>13</v>
      </c>
      <c r="S3" s="3" t="s">
        <v>14</v>
      </c>
      <c r="T3" s="2" t="s">
        <v>10</v>
      </c>
      <c r="U3" s="2" t="s">
        <v>11</v>
      </c>
      <c r="V3" s="2" t="s">
        <v>12</v>
      </c>
      <c r="W3" s="2" t="s">
        <v>13</v>
      </c>
      <c r="X3" s="3" t="s">
        <v>14</v>
      </c>
      <c r="Y3" s="2" t="s">
        <v>10</v>
      </c>
      <c r="Z3" s="2" t="s">
        <v>11</v>
      </c>
      <c r="AA3" s="2" t="s">
        <v>12</v>
      </c>
      <c r="AB3" s="2" t="s">
        <v>13</v>
      </c>
      <c r="AC3" s="3" t="s">
        <v>14</v>
      </c>
      <c r="AD3" s="2" t="s">
        <v>15</v>
      </c>
      <c r="AE3" s="2" t="s">
        <v>16</v>
      </c>
      <c r="AF3" s="2" t="s">
        <v>17</v>
      </c>
      <c r="AG3" s="2" t="s">
        <v>18</v>
      </c>
      <c r="AH3" s="2" t="s">
        <v>19</v>
      </c>
      <c r="AI3" s="2" t="s">
        <v>20</v>
      </c>
      <c r="AJ3" s="2" t="s">
        <v>21</v>
      </c>
      <c r="AK3" s="2" t="s">
        <v>33</v>
      </c>
      <c r="AL3" s="2" t="s">
        <v>156</v>
      </c>
      <c r="AM3" s="3" t="s">
        <v>22</v>
      </c>
      <c r="AN3" s="147"/>
      <c r="AO3" s="147"/>
      <c r="AP3" s="147"/>
    </row>
    <row r="4" spans="1:42" ht="15" customHeight="1">
      <c r="A4" s="5" t="s">
        <v>25</v>
      </c>
      <c r="B4" s="6" t="s">
        <v>26</v>
      </c>
      <c r="C4" s="6" t="s">
        <v>23</v>
      </c>
      <c r="D4" s="7">
        <v>2</v>
      </c>
      <c r="E4" s="8">
        <v>4</v>
      </c>
      <c r="F4" s="8">
        <v>3</v>
      </c>
      <c r="G4" s="8">
        <v>35</v>
      </c>
      <c r="H4" s="8">
        <v>4</v>
      </c>
      <c r="I4" s="8">
        <f t="shared" ref="I4:I9" si="0">SUM(E4:H4)</f>
        <v>46</v>
      </c>
      <c r="J4" s="7">
        <v>2.6666666666666665</v>
      </c>
      <c r="K4" s="7">
        <v>0</v>
      </c>
      <c r="L4" s="7">
        <v>3.3333333333333335</v>
      </c>
      <c r="M4" s="7">
        <v>0</v>
      </c>
      <c r="N4" s="8">
        <f t="shared" ref="N4:N9" si="1">SUM(J4:M4)</f>
        <v>6</v>
      </c>
      <c r="O4" s="8">
        <f t="shared" ref="O4:R9" si="2">E4+J4</f>
        <v>6.6666666666666661</v>
      </c>
      <c r="P4" s="8">
        <f t="shared" si="2"/>
        <v>3</v>
      </c>
      <c r="Q4" s="8">
        <f t="shared" si="2"/>
        <v>38.333333333333336</v>
      </c>
      <c r="R4" s="8">
        <f t="shared" si="2"/>
        <v>4</v>
      </c>
      <c r="S4" s="8">
        <f t="shared" ref="S4:S9" si="3">SUM(O4:R4)</f>
        <v>52</v>
      </c>
      <c r="T4" s="7">
        <v>9.5</v>
      </c>
      <c r="U4" s="7">
        <v>2</v>
      </c>
      <c r="V4" s="7">
        <v>32.583333333333336</v>
      </c>
      <c r="W4" s="7">
        <v>5.166666666666667</v>
      </c>
      <c r="X4" s="8">
        <f t="shared" ref="X4:X9" si="4">SUM(T4:W4)</f>
        <v>49.25</v>
      </c>
      <c r="Y4" s="7">
        <v>9.5</v>
      </c>
      <c r="Z4" s="7">
        <v>2</v>
      </c>
      <c r="AA4" s="7">
        <v>32.583333333333336</v>
      </c>
      <c r="AB4" s="7">
        <v>5.166666666666667</v>
      </c>
      <c r="AC4" s="8">
        <f t="shared" ref="AC4:AC9" si="5">SUM(Y4:AB4)</f>
        <v>49.25</v>
      </c>
      <c r="AD4" s="8">
        <f t="shared" ref="AD4:AD9" si="6">(Y4*6017+Z4*5250+AA4*5194+AB4*4250)*12</f>
        <v>3106292</v>
      </c>
      <c r="AE4" s="8">
        <f t="shared" ref="AE4:AE9" si="7">AC4*4320</f>
        <v>212760</v>
      </c>
      <c r="AF4" s="8">
        <f t="shared" ref="AF4:AF9" si="8">AC4*6000</f>
        <v>295500</v>
      </c>
      <c r="AG4" s="8">
        <f t="shared" ref="AG4:AG9" si="9">AC4*2400</f>
        <v>118200</v>
      </c>
      <c r="AH4" s="8">
        <f t="shared" ref="AH4:AH9" si="10">AC4*8800</f>
        <v>433400</v>
      </c>
      <c r="AI4" s="8">
        <f t="shared" ref="AI4:AI9" si="11">AC4*800</f>
        <v>39400</v>
      </c>
      <c r="AJ4" s="8">
        <f t="shared" ref="AJ4:AJ9" si="12">D4*50*200</f>
        <v>20000</v>
      </c>
      <c r="AK4" s="8">
        <f t="shared" ref="AK4:AK9" si="13">AC4*960</f>
        <v>47280</v>
      </c>
      <c r="AL4" s="8">
        <f t="shared" ref="AL4:AL9" si="14">ROUND((AD4+AH4+AI4+AJ4)*0.35756,2)</f>
        <v>1286891.3400000001</v>
      </c>
      <c r="AM4" s="8">
        <f t="shared" ref="AM4:AM9" si="15">SUM(AD4:AL4)</f>
        <v>5559723.3399999999</v>
      </c>
      <c r="AN4" s="9">
        <f t="shared" ref="AN4:AN9" si="16">ROUND(AM4*0.6,0)</f>
        <v>3335834</v>
      </c>
      <c r="AO4" s="123"/>
      <c r="AP4" s="123">
        <f t="shared" ref="AP4:AP9" si="17">AN4+AO4</f>
        <v>3335834</v>
      </c>
    </row>
    <row r="5" spans="1:42" ht="15" customHeight="1">
      <c r="A5" s="5" t="s">
        <v>25</v>
      </c>
      <c r="B5" s="6" t="s">
        <v>27</v>
      </c>
      <c r="C5" s="6" t="s">
        <v>23</v>
      </c>
      <c r="D5" s="7">
        <v>1</v>
      </c>
      <c r="E5" s="8">
        <v>3</v>
      </c>
      <c r="F5" s="8">
        <v>2</v>
      </c>
      <c r="G5" s="8">
        <v>20</v>
      </c>
      <c r="H5" s="8">
        <v>3</v>
      </c>
      <c r="I5" s="8">
        <f t="shared" si="0"/>
        <v>28</v>
      </c>
      <c r="J5" s="7">
        <v>0</v>
      </c>
      <c r="K5" s="7">
        <v>0.41666666666666669</v>
      </c>
      <c r="L5" s="7">
        <v>0.41666666666666669</v>
      </c>
      <c r="M5" s="7">
        <v>0</v>
      </c>
      <c r="N5" s="8">
        <f t="shared" si="1"/>
        <v>0.83333333333333337</v>
      </c>
      <c r="O5" s="8">
        <f t="shared" si="2"/>
        <v>3</v>
      </c>
      <c r="P5" s="8">
        <f t="shared" si="2"/>
        <v>2.4166666666666665</v>
      </c>
      <c r="Q5" s="8">
        <f t="shared" si="2"/>
        <v>20.416666666666668</v>
      </c>
      <c r="R5" s="8">
        <f t="shared" si="2"/>
        <v>3</v>
      </c>
      <c r="S5" s="8">
        <f t="shared" si="3"/>
        <v>28.833333333333336</v>
      </c>
      <c r="T5" s="7">
        <v>2</v>
      </c>
      <c r="U5" s="7">
        <v>2.5</v>
      </c>
      <c r="V5" s="7">
        <v>18.833333333333332</v>
      </c>
      <c r="W5" s="7">
        <v>3.0833333333333335</v>
      </c>
      <c r="X5" s="8">
        <f t="shared" si="4"/>
        <v>26.416666666666664</v>
      </c>
      <c r="Y5" s="7">
        <v>2</v>
      </c>
      <c r="Z5" s="7">
        <v>2.5</v>
      </c>
      <c r="AA5" s="7">
        <v>18.833333333333332</v>
      </c>
      <c r="AB5" s="7">
        <v>3.0833333333333335</v>
      </c>
      <c r="AC5" s="8">
        <f t="shared" si="5"/>
        <v>26.416666666666664</v>
      </c>
      <c r="AD5" s="8">
        <f t="shared" si="6"/>
        <v>1633002</v>
      </c>
      <c r="AE5" s="8">
        <f t="shared" si="7"/>
        <v>114119.99999999999</v>
      </c>
      <c r="AF5" s="8">
        <f t="shared" si="8"/>
        <v>158500</v>
      </c>
      <c r="AG5" s="8">
        <f t="shared" si="9"/>
        <v>63399.999999999993</v>
      </c>
      <c r="AH5" s="8">
        <f t="shared" si="10"/>
        <v>232466.66666666666</v>
      </c>
      <c r="AI5" s="8">
        <f t="shared" si="11"/>
        <v>21133.333333333332</v>
      </c>
      <c r="AJ5" s="8">
        <f t="shared" si="12"/>
        <v>10000</v>
      </c>
      <c r="AK5" s="8">
        <f t="shared" si="13"/>
        <v>25359.999999999996</v>
      </c>
      <c r="AL5" s="8">
        <f t="shared" si="14"/>
        <v>678149.01</v>
      </c>
      <c r="AM5" s="8">
        <f t="shared" si="15"/>
        <v>2936131.01</v>
      </c>
      <c r="AN5" s="9">
        <f t="shared" si="16"/>
        <v>1761679</v>
      </c>
      <c r="AO5" s="123"/>
      <c r="AP5" s="123">
        <f t="shared" si="17"/>
        <v>1761679</v>
      </c>
    </row>
    <row r="6" spans="1:42" ht="15" customHeight="1">
      <c r="A6" s="5" t="s">
        <v>25</v>
      </c>
      <c r="B6" s="6" t="s">
        <v>0</v>
      </c>
      <c r="C6" s="6" t="s">
        <v>23</v>
      </c>
      <c r="D6" s="7">
        <v>1</v>
      </c>
      <c r="E6" s="8">
        <v>1</v>
      </c>
      <c r="F6" s="8">
        <v>1</v>
      </c>
      <c r="G6" s="8">
        <v>8</v>
      </c>
      <c r="H6" s="8">
        <v>2</v>
      </c>
      <c r="I6" s="8">
        <f t="shared" si="0"/>
        <v>12</v>
      </c>
      <c r="J6" s="7">
        <v>0</v>
      </c>
      <c r="K6" s="7">
        <v>0</v>
      </c>
      <c r="L6" s="7">
        <v>0</v>
      </c>
      <c r="M6" s="7">
        <v>0</v>
      </c>
      <c r="N6" s="8">
        <f t="shared" si="1"/>
        <v>0</v>
      </c>
      <c r="O6" s="8">
        <f t="shared" si="2"/>
        <v>1</v>
      </c>
      <c r="P6" s="8">
        <f t="shared" si="2"/>
        <v>1</v>
      </c>
      <c r="Q6" s="8">
        <f t="shared" si="2"/>
        <v>8</v>
      </c>
      <c r="R6" s="8">
        <f t="shared" si="2"/>
        <v>2</v>
      </c>
      <c r="S6" s="8">
        <f t="shared" si="3"/>
        <v>12</v>
      </c>
      <c r="T6" s="7">
        <v>0</v>
      </c>
      <c r="U6" s="7">
        <v>1</v>
      </c>
      <c r="V6" s="7">
        <v>8</v>
      </c>
      <c r="W6" s="7">
        <v>1</v>
      </c>
      <c r="X6" s="8">
        <f t="shared" si="4"/>
        <v>10</v>
      </c>
      <c r="Y6" s="7">
        <v>0</v>
      </c>
      <c r="Z6" s="7">
        <v>1</v>
      </c>
      <c r="AA6" s="7">
        <v>8</v>
      </c>
      <c r="AB6" s="7">
        <v>1</v>
      </c>
      <c r="AC6" s="8">
        <f t="shared" si="5"/>
        <v>10</v>
      </c>
      <c r="AD6" s="8">
        <f t="shared" si="6"/>
        <v>612624</v>
      </c>
      <c r="AE6" s="8">
        <f t="shared" si="7"/>
        <v>43200</v>
      </c>
      <c r="AF6" s="8">
        <f t="shared" si="8"/>
        <v>60000</v>
      </c>
      <c r="AG6" s="8">
        <f t="shared" si="9"/>
        <v>24000</v>
      </c>
      <c r="AH6" s="8">
        <f t="shared" si="10"/>
        <v>88000</v>
      </c>
      <c r="AI6" s="8">
        <f t="shared" si="11"/>
        <v>8000</v>
      </c>
      <c r="AJ6" s="8">
        <f t="shared" si="12"/>
        <v>10000</v>
      </c>
      <c r="AK6" s="8">
        <f t="shared" si="13"/>
        <v>9600</v>
      </c>
      <c r="AL6" s="8">
        <f t="shared" si="14"/>
        <v>256951.2</v>
      </c>
      <c r="AM6" s="8">
        <f t="shared" si="15"/>
        <v>1112375.2</v>
      </c>
      <c r="AN6" s="9">
        <f t="shared" si="16"/>
        <v>667425</v>
      </c>
      <c r="AO6" s="123"/>
      <c r="AP6" s="123">
        <f t="shared" si="17"/>
        <v>667425</v>
      </c>
    </row>
    <row r="7" spans="1:42" ht="15" customHeight="1">
      <c r="A7" s="5" t="s">
        <v>25</v>
      </c>
      <c r="B7" s="6" t="s">
        <v>28</v>
      </c>
      <c r="C7" s="6" t="s">
        <v>24</v>
      </c>
      <c r="D7" s="7"/>
      <c r="E7" s="8">
        <v>0</v>
      </c>
      <c r="F7" s="8">
        <v>4.5</v>
      </c>
      <c r="G7" s="8">
        <v>0</v>
      </c>
      <c r="H7" s="8">
        <v>5.5</v>
      </c>
      <c r="I7" s="8">
        <f t="shared" si="0"/>
        <v>10</v>
      </c>
      <c r="J7" s="7">
        <v>0</v>
      </c>
      <c r="K7" s="7">
        <v>1</v>
      </c>
      <c r="L7" s="7">
        <v>0</v>
      </c>
      <c r="M7" s="7">
        <v>0.75</v>
      </c>
      <c r="N7" s="8">
        <f t="shared" si="1"/>
        <v>1.75</v>
      </c>
      <c r="O7" s="8">
        <f t="shared" si="2"/>
        <v>0</v>
      </c>
      <c r="P7" s="8">
        <f t="shared" si="2"/>
        <v>5.5</v>
      </c>
      <c r="Q7" s="8">
        <f t="shared" si="2"/>
        <v>0</v>
      </c>
      <c r="R7" s="8">
        <f t="shared" si="2"/>
        <v>6.25</v>
      </c>
      <c r="S7" s="8">
        <f t="shared" si="3"/>
        <v>11.75</v>
      </c>
      <c r="T7" s="7">
        <v>0</v>
      </c>
      <c r="U7" s="7">
        <v>3</v>
      </c>
      <c r="V7" s="7">
        <v>0</v>
      </c>
      <c r="W7" s="7">
        <v>5.583333333333333</v>
      </c>
      <c r="X7" s="8">
        <f t="shared" si="4"/>
        <v>8.5833333333333321</v>
      </c>
      <c r="Y7" s="7">
        <v>0</v>
      </c>
      <c r="Z7" s="7">
        <v>3</v>
      </c>
      <c r="AA7" s="7">
        <v>0</v>
      </c>
      <c r="AB7" s="7">
        <v>5.583333333333333</v>
      </c>
      <c r="AC7" s="8">
        <f t="shared" si="5"/>
        <v>8.5833333333333321</v>
      </c>
      <c r="AD7" s="8">
        <f t="shared" si="6"/>
        <v>473750</v>
      </c>
      <c r="AE7" s="8">
        <f t="shared" si="7"/>
        <v>37079.999999999993</v>
      </c>
      <c r="AF7" s="8">
        <f t="shared" si="8"/>
        <v>51499.999999999993</v>
      </c>
      <c r="AG7" s="8">
        <f t="shared" si="9"/>
        <v>20599.999999999996</v>
      </c>
      <c r="AH7" s="8">
        <f t="shared" si="10"/>
        <v>75533.333333333328</v>
      </c>
      <c r="AI7" s="8">
        <f t="shared" si="11"/>
        <v>6866.6666666666661</v>
      </c>
      <c r="AJ7" s="8">
        <f t="shared" si="12"/>
        <v>0</v>
      </c>
      <c r="AK7" s="8">
        <f t="shared" si="13"/>
        <v>8239.9999999999982</v>
      </c>
      <c r="AL7" s="8">
        <f t="shared" si="14"/>
        <v>198856.99</v>
      </c>
      <c r="AM7" s="8">
        <f t="shared" si="15"/>
        <v>872426.99</v>
      </c>
      <c r="AN7" s="9">
        <f t="shared" si="16"/>
        <v>523456</v>
      </c>
      <c r="AO7" s="123"/>
      <c r="AP7" s="123">
        <f t="shared" si="17"/>
        <v>523456</v>
      </c>
    </row>
    <row r="8" spans="1:42" ht="15" customHeight="1">
      <c r="A8" s="5" t="s">
        <v>25</v>
      </c>
      <c r="B8" s="6" t="s">
        <v>29</v>
      </c>
      <c r="C8" s="6" t="s">
        <v>24</v>
      </c>
      <c r="D8" s="7"/>
      <c r="E8" s="8">
        <v>0</v>
      </c>
      <c r="F8" s="8">
        <v>4</v>
      </c>
      <c r="G8" s="8">
        <v>0</v>
      </c>
      <c r="H8" s="8">
        <v>5</v>
      </c>
      <c r="I8" s="8">
        <f t="shared" si="0"/>
        <v>9</v>
      </c>
      <c r="J8" s="7">
        <v>0</v>
      </c>
      <c r="K8" s="7">
        <v>1</v>
      </c>
      <c r="L8" s="7">
        <v>0</v>
      </c>
      <c r="M8" s="7">
        <v>4</v>
      </c>
      <c r="N8" s="8">
        <f t="shared" si="1"/>
        <v>5</v>
      </c>
      <c r="O8" s="8">
        <f t="shared" si="2"/>
        <v>0</v>
      </c>
      <c r="P8" s="8">
        <f t="shared" si="2"/>
        <v>5</v>
      </c>
      <c r="Q8" s="8">
        <f t="shared" si="2"/>
        <v>0</v>
      </c>
      <c r="R8" s="8">
        <f t="shared" si="2"/>
        <v>9</v>
      </c>
      <c r="S8" s="8">
        <f t="shared" si="3"/>
        <v>14</v>
      </c>
      <c r="T8" s="7">
        <v>0</v>
      </c>
      <c r="U8" s="7">
        <v>5</v>
      </c>
      <c r="V8" s="7">
        <v>0</v>
      </c>
      <c r="W8" s="7">
        <v>9</v>
      </c>
      <c r="X8" s="8">
        <f t="shared" si="4"/>
        <v>14</v>
      </c>
      <c r="Y8" s="7">
        <v>0</v>
      </c>
      <c r="Z8" s="7">
        <v>5</v>
      </c>
      <c r="AA8" s="7">
        <v>0</v>
      </c>
      <c r="AB8" s="7">
        <v>9</v>
      </c>
      <c r="AC8" s="8">
        <f t="shared" si="5"/>
        <v>14</v>
      </c>
      <c r="AD8" s="8">
        <f t="shared" si="6"/>
        <v>774000</v>
      </c>
      <c r="AE8" s="8">
        <f t="shared" si="7"/>
        <v>60480</v>
      </c>
      <c r="AF8" s="8">
        <f t="shared" si="8"/>
        <v>84000</v>
      </c>
      <c r="AG8" s="8">
        <f t="shared" si="9"/>
        <v>33600</v>
      </c>
      <c r="AH8" s="8">
        <f t="shared" si="10"/>
        <v>123200</v>
      </c>
      <c r="AI8" s="8">
        <f t="shared" si="11"/>
        <v>11200</v>
      </c>
      <c r="AJ8" s="8">
        <f t="shared" si="12"/>
        <v>0</v>
      </c>
      <c r="AK8" s="8">
        <f t="shared" si="13"/>
        <v>13440</v>
      </c>
      <c r="AL8" s="8">
        <f t="shared" si="14"/>
        <v>324807.5</v>
      </c>
      <c r="AM8" s="8">
        <f t="shared" si="15"/>
        <v>1424727.5</v>
      </c>
      <c r="AN8" s="9">
        <f t="shared" si="16"/>
        <v>854837</v>
      </c>
      <c r="AO8" s="123"/>
      <c r="AP8" s="123">
        <f t="shared" si="17"/>
        <v>854837</v>
      </c>
    </row>
    <row r="9" spans="1:42" ht="15" customHeight="1">
      <c r="A9" s="5" t="s">
        <v>25</v>
      </c>
      <c r="B9" s="6" t="s">
        <v>30</v>
      </c>
      <c r="C9" s="6" t="s">
        <v>24</v>
      </c>
      <c r="D9" s="7"/>
      <c r="E9" s="8">
        <v>0</v>
      </c>
      <c r="F9" s="8">
        <v>3</v>
      </c>
      <c r="G9" s="8">
        <v>0</v>
      </c>
      <c r="H9" s="8">
        <v>3</v>
      </c>
      <c r="I9" s="8">
        <f t="shared" si="0"/>
        <v>6</v>
      </c>
      <c r="J9" s="7">
        <v>0</v>
      </c>
      <c r="K9" s="7">
        <v>0</v>
      </c>
      <c r="L9" s="7">
        <v>0</v>
      </c>
      <c r="M9" s="7">
        <v>1</v>
      </c>
      <c r="N9" s="8">
        <f t="shared" si="1"/>
        <v>1</v>
      </c>
      <c r="O9" s="8">
        <f t="shared" si="2"/>
        <v>0</v>
      </c>
      <c r="P9" s="8">
        <f t="shared" si="2"/>
        <v>3</v>
      </c>
      <c r="Q9" s="8">
        <f t="shared" si="2"/>
        <v>0</v>
      </c>
      <c r="R9" s="8">
        <f t="shared" si="2"/>
        <v>4</v>
      </c>
      <c r="S9" s="8">
        <f t="shared" si="3"/>
        <v>7</v>
      </c>
      <c r="T9" s="7">
        <v>0</v>
      </c>
      <c r="U9" s="7">
        <v>2</v>
      </c>
      <c r="V9" s="7">
        <v>0</v>
      </c>
      <c r="W9" s="7">
        <v>5</v>
      </c>
      <c r="X9" s="8">
        <f t="shared" si="4"/>
        <v>7</v>
      </c>
      <c r="Y9" s="7">
        <v>0</v>
      </c>
      <c r="Z9" s="7">
        <v>2</v>
      </c>
      <c r="AA9" s="7">
        <v>0</v>
      </c>
      <c r="AB9" s="7">
        <v>5</v>
      </c>
      <c r="AC9" s="8">
        <f t="shared" si="5"/>
        <v>7</v>
      </c>
      <c r="AD9" s="8">
        <f t="shared" si="6"/>
        <v>381000</v>
      </c>
      <c r="AE9" s="8">
        <f t="shared" si="7"/>
        <v>30240</v>
      </c>
      <c r="AF9" s="8">
        <f t="shared" si="8"/>
        <v>42000</v>
      </c>
      <c r="AG9" s="8">
        <f t="shared" si="9"/>
        <v>16800</v>
      </c>
      <c r="AH9" s="8">
        <f t="shared" si="10"/>
        <v>61600</v>
      </c>
      <c r="AI9" s="8">
        <f t="shared" si="11"/>
        <v>5600</v>
      </c>
      <c r="AJ9" s="8">
        <f t="shared" si="12"/>
        <v>0</v>
      </c>
      <c r="AK9" s="8">
        <f t="shared" si="13"/>
        <v>6720</v>
      </c>
      <c r="AL9" s="8">
        <f t="shared" si="14"/>
        <v>160258.39000000001</v>
      </c>
      <c r="AM9" s="8">
        <f t="shared" si="15"/>
        <v>704218.39</v>
      </c>
      <c r="AN9" s="9">
        <f t="shared" si="16"/>
        <v>422531</v>
      </c>
      <c r="AO9" s="123"/>
      <c r="AP9" s="123">
        <f t="shared" si="17"/>
        <v>422531</v>
      </c>
    </row>
    <row r="10" spans="1:42" ht="15" customHeight="1">
      <c r="A10" s="4"/>
      <c r="B10" s="4" t="s">
        <v>31</v>
      </c>
      <c r="C10" s="4"/>
      <c r="D10" s="10">
        <f t="shared" ref="D10:AP10" si="18">SUM(D4:D9)</f>
        <v>4</v>
      </c>
      <c r="E10" s="10">
        <f t="shared" si="18"/>
        <v>8</v>
      </c>
      <c r="F10" s="10">
        <f t="shared" si="18"/>
        <v>17.5</v>
      </c>
      <c r="G10" s="10">
        <f t="shared" si="18"/>
        <v>63</v>
      </c>
      <c r="H10" s="10">
        <f t="shared" si="18"/>
        <v>22.5</v>
      </c>
      <c r="I10" s="10">
        <f t="shared" si="18"/>
        <v>111</v>
      </c>
      <c r="J10" s="10">
        <f t="shared" si="18"/>
        <v>2.6666666666666665</v>
      </c>
      <c r="K10" s="10">
        <f t="shared" si="18"/>
        <v>2.416666666666667</v>
      </c>
      <c r="L10" s="10">
        <f t="shared" si="18"/>
        <v>3.75</v>
      </c>
      <c r="M10" s="10">
        <f t="shared" si="18"/>
        <v>5.75</v>
      </c>
      <c r="N10" s="10">
        <f t="shared" si="18"/>
        <v>14.583333333333332</v>
      </c>
      <c r="O10" s="10">
        <f t="shared" si="18"/>
        <v>10.666666666666666</v>
      </c>
      <c r="P10" s="10">
        <f t="shared" si="18"/>
        <v>19.916666666666664</v>
      </c>
      <c r="Q10" s="10">
        <f t="shared" si="18"/>
        <v>66.75</v>
      </c>
      <c r="R10" s="10">
        <f t="shared" si="18"/>
        <v>28.25</v>
      </c>
      <c r="S10" s="10">
        <f t="shared" si="18"/>
        <v>125.58333333333334</v>
      </c>
      <c r="T10" s="10">
        <f t="shared" si="18"/>
        <v>11.5</v>
      </c>
      <c r="U10" s="10">
        <f t="shared" si="18"/>
        <v>15.5</v>
      </c>
      <c r="V10" s="10">
        <f t="shared" si="18"/>
        <v>59.416666666666671</v>
      </c>
      <c r="W10" s="10">
        <f t="shared" si="18"/>
        <v>28.833333333333332</v>
      </c>
      <c r="X10" s="10">
        <f t="shared" si="18"/>
        <v>115.24999999999999</v>
      </c>
      <c r="Y10" s="10">
        <f t="shared" si="18"/>
        <v>11.5</v>
      </c>
      <c r="Z10" s="10">
        <f t="shared" si="18"/>
        <v>15.5</v>
      </c>
      <c r="AA10" s="10">
        <f t="shared" si="18"/>
        <v>59.416666666666671</v>
      </c>
      <c r="AB10" s="10">
        <f t="shared" si="18"/>
        <v>28.833333333333332</v>
      </c>
      <c r="AC10" s="10">
        <f t="shared" si="18"/>
        <v>115.24999999999999</v>
      </c>
      <c r="AD10" s="10">
        <f t="shared" si="18"/>
        <v>6980668</v>
      </c>
      <c r="AE10" s="10">
        <f t="shared" si="18"/>
        <v>497880</v>
      </c>
      <c r="AF10" s="10">
        <f t="shared" si="18"/>
        <v>691500</v>
      </c>
      <c r="AG10" s="10">
        <f t="shared" si="18"/>
        <v>276600</v>
      </c>
      <c r="AH10" s="10">
        <f t="shared" si="18"/>
        <v>1014200</v>
      </c>
      <c r="AI10" s="10">
        <f t="shared" si="18"/>
        <v>92200</v>
      </c>
      <c r="AJ10" s="10">
        <f t="shared" si="18"/>
        <v>40000</v>
      </c>
      <c r="AK10" s="10">
        <f t="shared" si="18"/>
        <v>110640</v>
      </c>
      <c r="AL10" s="10">
        <f t="shared" si="18"/>
        <v>2905914.43</v>
      </c>
      <c r="AM10" s="10">
        <f t="shared" si="18"/>
        <v>12609602.43</v>
      </c>
      <c r="AN10" s="10">
        <f t="shared" si="18"/>
        <v>7565762</v>
      </c>
      <c r="AO10" s="10">
        <f t="shared" si="18"/>
        <v>0</v>
      </c>
      <c r="AP10" s="10">
        <f t="shared" si="18"/>
        <v>7565762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7" sqref="A7:XFD65"/>
    </sheetView>
  </sheetViews>
  <sheetFormatPr defaultRowHeight="13.5" outlineLevelRow="2"/>
  <cols>
    <col min="1" max="1" width="9" style="58"/>
    <col min="2" max="2" width="28" style="58" customWidth="1"/>
    <col min="3" max="3" width="13.375" style="73" customWidth="1"/>
    <col min="4" max="4" width="19.625" style="58" customWidth="1"/>
    <col min="5" max="5" width="16" style="58" customWidth="1"/>
    <col min="6" max="16384" width="9" style="58"/>
  </cols>
  <sheetData>
    <row r="1" spans="1:5" ht="35.25" customHeight="1">
      <c r="A1" s="154" t="s">
        <v>186</v>
      </c>
      <c r="B1" s="154"/>
      <c r="C1" s="154"/>
      <c r="D1" s="155"/>
      <c r="E1" s="155"/>
    </row>
    <row r="2" spans="1:5" ht="20.100000000000001" customHeight="1">
      <c r="A2" s="124" t="s">
        <v>180</v>
      </c>
      <c r="B2" s="125" t="s">
        <v>66</v>
      </c>
      <c r="C2" s="126" t="s">
        <v>183</v>
      </c>
      <c r="D2" s="127" t="s">
        <v>182</v>
      </c>
      <c r="E2" s="127" t="s">
        <v>184</v>
      </c>
    </row>
    <row r="3" spans="1:5" ht="20.100000000000001" customHeight="1" outlineLevel="2">
      <c r="A3" s="128" t="s">
        <v>185</v>
      </c>
      <c r="B3" s="129" t="s">
        <v>81</v>
      </c>
      <c r="C3" s="130">
        <v>4080</v>
      </c>
      <c r="D3" s="128">
        <v>4080</v>
      </c>
      <c r="E3" s="131">
        <f t="shared" ref="E3:E5" si="0">C3-D3</f>
        <v>0</v>
      </c>
    </row>
    <row r="4" spans="1:5" ht="20.100000000000001" customHeight="1" outlineLevel="2">
      <c r="A4" s="128" t="s">
        <v>181</v>
      </c>
      <c r="B4" s="129" t="s">
        <v>86</v>
      </c>
      <c r="C4" s="130">
        <v>4400.5</v>
      </c>
      <c r="D4" s="128"/>
      <c r="E4" s="131">
        <f t="shared" si="0"/>
        <v>4400.5</v>
      </c>
    </row>
    <row r="5" spans="1:5" ht="20.100000000000001" customHeight="1" outlineLevel="2">
      <c r="A5" s="128" t="s">
        <v>185</v>
      </c>
      <c r="B5" s="129" t="s">
        <v>83</v>
      </c>
      <c r="C5" s="130">
        <v>4335</v>
      </c>
      <c r="D5" s="128">
        <v>2040</v>
      </c>
      <c r="E5" s="131">
        <f t="shared" si="0"/>
        <v>2295</v>
      </c>
    </row>
    <row r="6" spans="1:5" ht="20.100000000000001" customHeight="1" outlineLevel="1">
      <c r="A6" s="132" t="s">
        <v>97</v>
      </c>
      <c r="B6" s="129"/>
      <c r="C6" s="130">
        <f>SUBTOTAL(9,C3:C5)</f>
        <v>12815.5</v>
      </c>
      <c r="D6" s="130">
        <f t="shared" ref="D6:E6" si="1">SUBTOTAL(9,D3:D5)</f>
        <v>6120</v>
      </c>
      <c r="E6" s="130">
        <f t="shared" si="1"/>
        <v>6695.5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A18" sqref="A18:XFD20"/>
    </sheetView>
  </sheetViews>
  <sheetFormatPr defaultRowHeight="14.25"/>
  <cols>
    <col min="1" max="1" width="6.375" style="11" customWidth="1"/>
    <col min="2" max="2" width="9.375" style="11" customWidth="1"/>
    <col min="3" max="3" width="17.375" style="11" customWidth="1"/>
    <col min="4" max="4" width="10.125" style="11" customWidth="1"/>
    <col min="5" max="5" width="10.75" style="11" customWidth="1"/>
    <col min="6" max="6" width="11" style="11" customWidth="1"/>
    <col min="7" max="7" width="12" style="11" customWidth="1"/>
    <col min="8" max="8" width="15.625" style="18" customWidth="1"/>
    <col min="9" max="9" width="17.5" style="19" customWidth="1"/>
    <col min="10" max="10" width="6.25" style="11" hidden="1" customWidth="1"/>
    <col min="11" max="11" width="25.875" style="11" hidden="1" customWidth="1"/>
    <col min="12" max="12" width="15.25" style="20" customWidth="1"/>
    <col min="13" max="16384" width="9" style="11"/>
  </cols>
  <sheetData>
    <row r="1" spans="1:12" ht="26.25" customHeight="1">
      <c r="A1" s="156" t="s">
        <v>149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1:12" ht="18" customHeight="1">
      <c r="A2" s="79" t="s">
        <v>52</v>
      </c>
      <c r="B2" s="79" t="s">
        <v>51</v>
      </c>
      <c r="C2" s="157" t="s">
        <v>157</v>
      </c>
      <c r="D2" s="158"/>
      <c r="E2" s="80" t="s">
        <v>158</v>
      </c>
      <c r="F2" s="81" t="s">
        <v>159</v>
      </c>
      <c r="G2" s="82" t="s">
        <v>160</v>
      </c>
      <c r="H2" s="83" t="s">
        <v>34</v>
      </c>
      <c r="I2" s="84" t="s">
        <v>35</v>
      </c>
      <c r="J2" s="81" t="s">
        <v>36</v>
      </c>
      <c r="K2" s="85" t="s">
        <v>37</v>
      </c>
      <c r="L2" s="86" t="s">
        <v>136</v>
      </c>
    </row>
    <row r="3" spans="1:12" s="13" customFormat="1" ht="12.95" customHeight="1">
      <c r="A3" s="74" t="s">
        <v>53</v>
      </c>
      <c r="B3" s="74" t="s">
        <v>57</v>
      </c>
      <c r="C3" s="167" t="s">
        <v>38</v>
      </c>
      <c r="D3" s="168"/>
      <c r="E3" s="17" t="s">
        <v>39</v>
      </c>
      <c r="F3" s="16">
        <v>2</v>
      </c>
      <c r="G3" s="16">
        <v>6</v>
      </c>
      <c r="H3" s="14">
        <v>95250</v>
      </c>
      <c r="I3" s="14">
        <f t="shared" ref="I3:I16" si="0">H3*G3</f>
        <v>571500</v>
      </c>
      <c r="J3" s="77" t="s">
        <v>40</v>
      </c>
      <c r="K3" s="74" t="s">
        <v>41</v>
      </c>
      <c r="L3" s="22">
        <f t="shared" ref="L3:L9" si="1">ROUND(I3*0.7,0)</f>
        <v>400050</v>
      </c>
    </row>
    <row r="4" spans="1:12" s="13" customFormat="1" ht="12.95" customHeight="1">
      <c r="A4" s="74" t="s">
        <v>53</v>
      </c>
      <c r="B4" s="74" t="s">
        <v>56</v>
      </c>
      <c r="C4" s="165" t="s">
        <v>42</v>
      </c>
      <c r="D4" s="166"/>
      <c r="E4" s="17" t="s">
        <v>39</v>
      </c>
      <c r="F4" s="12">
        <v>1</v>
      </c>
      <c r="G4" s="16">
        <v>5</v>
      </c>
      <c r="H4" s="14">
        <v>95250</v>
      </c>
      <c r="I4" s="14">
        <f t="shared" si="0"/>
        <v>476250</v>
      </c>
      <c r="J4" s="77" t="s">
        <v>40</v>
      </c>
      <c r="K4" s="75"/>
      <c r="L4" s="22">
        <f t="shared" si="1"/>
        <v>333375</v>
      </c>
    </row>
    <row r="5" spans="1:12" s="13" customFormat="1" ht="12.95" customHeight="1">
      <c r="A5" s="74" t="s">
        <v>53</v>
      </c>
      <c r="B5" s="74" t="s">
        <v>55</v>
      </c>
      <c r="C5" s="165" t="s">
        <v>43</v>
      </c>
      <c r="D5" s="166"/>
      <c r="E5" s="17" t="s">
        <v>39</v>
      </c>
      <c r="F5" s="12">
        <v>1</v>
      </c>
      <c r="G5" s="16">
        <v>5</v>
      </c>
      <c r="H5" s="14">
        <v>95250</v>
      </c>
      <c r="I5" s="14">
        <f t="shared" si="0"/>
        <v>476250</v>
      </c>
      <c r="J5" s="77" t="s">
        <v>40</v>
      </c>
      <c r="K5" s="75"/>
      <c r="L5" s="22">
        <f t="shared" si="1"/>
        <v>333375</v>
      </c>
    </row>
    <row r="6" spans="1:12" s="13" customFormat="1" ht="12.95" customHeight="1">
      <c r="A6" s="74" t="s">
        <v>53</v>
      </c>
      <c r="B6" s="74" t="s">
        <v>55</v>
      </c>
      <c r="C6" s="165" t="s">
        <v>44</v>
      </c>
      <c r="D6" s="166"/>
      <c r="E6" s="17" t="s">
        <v>39</v>
      </c>
      <c r="F6" s="12">
        <v>1</v>
      </c>
      <c r="G6" s="16">
        <v>5</v>
      </c>
      <c r="H6" s="14">
        <v>95250</v>
      </c>
      <c r="I6" s="14">
        <f t="shared" si="0"/>
        <v>476250</v>
      </c>
      <c r="J6" s="77" t="s">
        <v>40</v>
      </c>
      <c r="K6" s="75"/>
      <c r="L6" s="22">
        <f t="shared" si="1"/>
        <v>333375</v>
      </c>
    </row>
    <row r="7" spans="1:12" s="13" customFormat="1" ht="12.95" customHeight="1">
      <c r="A7" s="74" t="s">
        <v>53</v>
      </c>
      <c r="B7" s="74" t="s">
        <v>55</v>
      </c>
      <c r="C7" s="159" t="s">
        <v>45</v>
      </c>
      <c r="D7" s="166"/>
      <c r="E7" s="17" t="s">
        <v>39</v>
      </c>
      <c r="F7" s="12">
        <v>1</v>
      </c>
      <c r="G7" s="16">
        <v>5</v>
      </c>
      <c r="H7" s="14">
        <v>95250</v>
      </c>
      <c r="I7" s="14">
        <f t="shared" si="0"/>
        <v>476250</v>
      </c>
      <c r="J7" s="77" t="s">
        <v>40</v>
      </c>
      <c r="K7" s="75"/>
      <c r="L7" s="22">
        <f t="shared" si="1"/>
        <v>333375</v>
      </c>
    </row>
    <row r="8" spans="1:12" s="13" customFormat="1" ht="12.95" customHeight="1">
      <c r="A8" s="74" t="s">
        <v>53</v>
      </c>
      <c r="B8" s="74" t="s">
        <v>55</v>
      </c>
      <c r="C8" s="164" t="s">
        <v>46</v>
      </c>
      <c r="D8" s="165"/>
      <c r="E8" s="17" t="s">
        <v>39</v>
      </c>
      <c r="F8" s="12">
        <v>1</v>
      </c>
      <c r="G8" s="16">
        <v>5</v>
      </c>
      <c r="H8" s="14">
        <v>95250</v>
      </c>
      <c r="I8" s="14">
        <f t="shared" si="0"/>
        <v>476250</v>
      </c>
      <c r="J8" s="77" t="s">
        <v>40</v>
      </c>
      <c r="K8" s="75" t="s">
        <v>47</v>
      </c>
      <c r="L8" s="22">
        <f t="shared" si="1"/>
        <v>333375</v>
      </c>
    </row>
    <row r="9" spans="1:12" s="13" customFormat="1" ht="12.95" customHeight="1">
      <c r="A9" s="74" t="s">
        <v>53</v>
      </c>
      <c r="B9" s="74" t="s">
        <v>56</v>
      </c>
      <c r="C9" s="159" t="s">
        <v>48</v>
      </c>
      <c r="D9" s="160"/>
      <c r="E9" s="17" t="s">
        <v>39</v>
      </c>
      <c r="F9" s="12">
        <v>1</v>
      </c>
      <c r="G9" s="16">
        <v>5</v>
      </c>
      <c r="H9" s="14">
        <v>95250</v>
      </c>
      <c r="I9" s="14">
        <f t="shared" si="0"/>
        <v>476250</v>
      </c>
      <c r="J9" s="77"/>
      <c r="K9" s="75"/>
      <c r="L9" s="22">
        <f t="shared" si="1"/>
        <v>333375</v>
      </c>
    </row>
    <row r="10" spans="1:12" s="13" customFormat="1" ht="12.95" customHeight="1">
      <c r="A10" s="74" t="s">
        <v>54</v>
      </c>
      <c r="B10" s="74" t="s">
        <v>58</v>
      </c>
      <c r="C10" s="159" t="s">
        <v>49</v>
      </c>
      <c r="D10" s="160"/>
      <c r="E10" s="17" t="s">
        <v>39</v>
      </c>
      <c r="F10" s="12">
        <v>1</v>
      </c>
      <c r="G10" s="16">
        <v>5</v>
      </c>
      <c r="H10" s="14">
        <v>95250</v>
      </c>
      <c r="I10" s="14">
        <f t="shared" si="0"/>
        <v>476250</v>
      </c>
      <c r="J10" s="77"/>
      <c r="K10" s="75"/>
      <c r="L10" s="22">
        <f t="shared" ref="L10:L16" si="2">ROUND(I10*0.7,0)</f>
        <v>333375</v>
      </c>
    </row>
    <row r="11" spans="1:12" s="13" customFormat="1" ht="12.95" customHeight="1">
      <c r="A11" s="74" t="s">
        <v>54</v>
      </c>
      <c r="B11" s="15" t="s">
        <v>58</v>
      </c>
      <c r="C11" s="76" t="s">
        <v>49</v>
      </c>
      <c r="D11" s="77" t="s">
        <v>50</v>
      </c>
      <c r="E11" s="17" t="s">
        <v>39</v>
      </c>
      <c r="F11" s="12">
        <v>1</v>
      </c>
      <c r="G11" s="16">
        <v>5</v>
      </c>
      <c r="H11" s="14">
        <v>95250</v>
      </c>
      <c r="I11" s="14">
        <f t="shared" si="0"/>
        <v>476250</v>
      </c>
      <c r="J11" s="77"/>
      <c r="K11" s="75"/>
      <c r="L11" s="22">
        <f t="shared" si="2"/>
        <v>333375</v>
      </c>
    </row>
    <row r="12" spans="1:12" s="13" customFormat="1" ht="12.95" customHeight="1">
      <c r="A12" s="15" t="s">
        <v>54</v>
      </c>
      <c r="B12" s="15" t="s">
        <v>59</v>
      </c>
      <c r="C12" s="164" t="s">
        <v>60</v>
      </c>
      <c r="D12" s="164"/>
      <c r="E12" s="17" t="s">
        <v>39</v>
      </c>
      <c r="F12" s="12">
        <v>1</v>
      </c>
      <c r="G12" s="16">
        <v>2</v>
      </c>
      <c r="H12" s="14">
        <v>95250</v>
      </c>
      <c r="I12" s="14">
        <f t="shared" si="0"/>
        <v>190500</v>
      </c>
      <c r="J12" s="77"/>
      <c r="K12" s="75"/>
      <c r="L12" s="22">
        <f t="shared" si="2"/>
        <v>133350</v>
      </c>
    </row>
    <row r="13" spans="1:12" s="13" customFormat="1" ht="12.95" customHeight="1">
      <c r="A13" s="15" t="s">
        <v>54</v>
      </c>
      <c r="B13" s="15" t="s">
        <v>59</v>
      </c>
      <c r="C13" s="164" t="s">
        <v>61</v>
      </c>
      <c r="D13" s="164"/>
      <c r="E13" s="17" t="s">
        <v>39</v>
      </c>
      <c r="F13" s="12">
        <v>1</v>
      </c>
      <c r="G13" s="16">
        <v>2</v>
      </c>
      <c r="H13" s="14">
        <v>95250</v>
      </c>
      <c r="I13" s="14">
        <f t="shared" si="0"/>
        <v>190500</v>
      </c>
      <c r="J13" s="77"/>
      <c r="K13" s="75"/>
      <c r="L13" s="22">
        <f t="shared" si="2"/>
        <v>133350</v>
      </c>
    </row>
    <row r="14" spans="1:12" s="13" customFormat="1" ht="12.95" customHeight="1">
      <c r="A14" s="15" t="s">
        <v>54</v>
      </c>
      <c r="B14" s="15" t="s">
        <v>59</v>
      </c>
      <c r="C14" s="164" t="s">
        <v>62</v>
      </c>
      <c r="D14" s="164"/>
      <c r="E14" s="17" t="s">
        <v>39</v>
      </c>
      <c r="F14" s="12">
        <v>1</v>
      </c>
      <c r="G14" s="16">
        <v>2</v>
      </c>
      <c r="H14" s="14">
        <v>95250</v>
      </c>
      <c r="I14" s="14">
        <f t="shared" si="0"/>
        <v>190500</v>
      </c>
      <c r="J14" s="77"/>
      <c r="K14" s="75"/>
      <c r="L14" s="22">
        <f t="shared" si="2"/>
        <v>133350</v>
      </c>
    </row>
    <row r="15" spans="1:12" s="13" customFormat="1" ht="12.95" customHeight="1">
      <c r="A15" s="15" t="s">
        <v>54</v>
      </c>
      <c r="B15" s="15" t="s">
        <v>59</v>
      </c>
      <c r="C15" s="164" t="s">
        <v>63</v>
      </c>
      <c r="D15" s="164"/>
      <c r="E15" s="17" t="s">
        <v>39</v>
      </c>
      <c r="F15" s="12">
        <v>1</v>
      </c>
      <c r="G15" s="16">
        <v>2</v>
      </c>
      <c r="H15" s="14">
        <v>95250</v>
      </c>
      <c r="I15" s="14">
        <f t="shared" si="0"/>
        <v>190500</v>
      </c>
      <c r="J15" s="77"/>
      <c r="K15" s="75"/>
      <c r="L15" s="22">
        <f t="shared" si="2"/>
        <v>133350</v>
      </c>
    </row>
    <row r="16" spans="1:12" s="13" customFormat="1" ht="12.95" customHeight="1">
      <c r="A16" s="15" t="s">
        <v>54</v>
      </c>
      <c r="B16" s="15" t="s">
        <v>64</v>
      </c>
      <c r="C16" s="164" t="s">
        <v>65</v>
      </c>
      <c r="D16" s="164"/>
      <c r="E16" s="17" t="s">
        <v>39</v>
      </c>
      <c r="F16" s="12">
        <v>1</v>
      </c>
      <c r="G16" s="16">
        <v>1</v>
      </c>
      <c r="H16" s="14">
        <v>95250</v>
      </c>
      <c r="I16" s="14">
        <f t="shared" si="0"/>
        <v>95250</v>
      </c>
      <c r="J16" s="77"/>
      <c r="K16" s="75"/>
      <c r="L16" s="22">
        <f t="shared" si="2"/>
        <v>66675</v>
      </c>
    </row>
    <row r="17" spans="1:12" s="13" customFormat="1" ht="12.95" customHeight="1">
      <c r="A17" s="161" t="s">
        <v>161</v>
      </c>
      <c r="B17" s="162"/>
      <c r="C17" s="162"/>
      <c r="D17" s="162"/>
      <c r="E17" s="163"/>
      <c r="F17" s="87">
        <f>SUM(F3:F16)</f>
        <v>15</v>
      </c>
      <c r="G17" s="87">
        <f t="shared" ref="G17:L17" si="3">SUM(G3:G16)</f>
        <v>55</v>
      </c>
      <c r="H17" s="87"/>
      <c r="I17" s="87">
        <f t="shared" si="3"/>
        <v>5238750</v>
      </c>
      <c r="J17" s="87">
        <f t="shared" si="3"/>
        <v>0</v>
      </c>
      <c r="K17" s="87">
        <f t="shared" si="3"/>
        <v>0</v>
      </c>
      <c r="L17" s="87">
        <f t="shared" si="3"/>
        <v>3667125</v>
      </c>
    </row>
  </sheetData>
  <autoFilter ref="A2:L17">
    <filterColumn colId="2" showButton="0"/>
  </autoFilter>
  <mergeCells count="16">
    <mergeCell ref="A1:L1"/>
    <mergeCell ref="C2:D2"/>
    <mergeCell ref="C9:D9"/>
    <mergeCell ref="A17:E17"/>
    <mergeCell ref="C10:D10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3:D3"/>
    <mergeCell ref="C16:D16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A12" sqref="A12:XFD119"/>
    </sheetView>
  </sheetViews>
  <sheetFormatPr defaultColWidth="9" defaultRowHeight="16.5" outlineLevelRow="2"/>
  <cols>
    <col min="1" max="1" width="35.375" style="23" customWidth="1"/>
    <col min="2" max="2" width="11.125" style="23" customWidth="1"/>
    <col min="3" max="3" width="10.375" style="23" customWidth="1"/>
    <col min="4" max="4" width="11.5" style="23" customWidth="1"/>
    <col min="5" max="5" width="13.125" style="23" customWidth="1"/>
    <col min="6" max="6" width="13.625" style="28" customWidth="1"/>
    <col min="7" max="7" width="9.125" style="23" customWidth="1"/>
    <col min="8" max="9" width="12.875" style="23" customWidth="1"/>
    <col min="10" max="10" width="9" style="23"/>
    <col min="11" max="11" width="11.625" style="23" customWidth="1"/>
    <col min="12" max="16384" width="9" style="23"/>
  </cols>
  <sheetData>
    <row r="1" spans="1:11" ht="28.5" customHeight="1">
      <c r="A1" s="169" t="s">
        <v>150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pans="1:11" ht="31.5" customHeight="1">
      <c r="A2" s="88" t="s">
        <v>66</v>
      </c>
      <c r="B2" s="88" t="s">
        <v>67</v>
      </c>
      <c r="C2" s="88" t="s">
        <v>68</v>
      </c>
      <c r="D2" s="88" t="s">
        <v>69</v>
      </c>
      <c r="E2" s="88" t="s">
        <v>70</v>
      </c>
      <c r="F2" s="89" t="s">
        <v>71</v>
      </c>
      <c r="G2" s="88" t="s">
        <v>72</v>
      </c>
      <c r="H2" s="88" t="s">
        <v>73</v>
      </c>
      <c r="I2" s="88" t="s">
        <v>74</v>
      </c>
      <c r="J2" s="88" t="s">
        <v>75</v>
      </c>
      <c r="K2" s="88" t="s">
        <v>76</v>
      </c>
    </row>
    <row r="3" spans="1:11" outlineLevel="2">
      <c r="A3" s="26" t="s">
        <v>81</v>
      </c>
      <c r="B3" s="25" t="s">
        <v>77</v>
      </c>
      <c r="C3" s="25" t="s">
        <v>78</v>
      </c>
      <c r="D3" s="26" t="s">
        <v>82</v>
      </c>
      <c r="E3" s="27">
        <v>0</v>
      </c>
      <c r="F3" s="27">
        <v>16</v>
      </c>
      <c r="G3" s="24">
        <v>16</v>
      </c>
      <c r="H3" s="27">
        <v>109</v>
      </c>
      <c r="I3" s="27">
        <v>170</v>
      </c>
      <c r="J3" s="27">
        <v>12</v>
      </c>
      <c r="K3" s="27">
        <f t="shared" ref="K3:K4" si="0">E3*H3*J3+F3*I3*J3</f>
        <v>32640</v>
      </c>
    </row>
    <row r="4" spans="1:11" outlineLevel="2">
      <c r="A4" s="25" t="s">
        <v>83</v>
      </c>
      <c r="B4" s="25" t="s">
        <v>79</v>
      </c>
      <c r="C4" s="25" t="s">
        <v>78</v>
      </c>
      <c r="D4" s="26" t="s">
        <v>82</v>
      </c>
      <c r="E4" s="27">
        <v>3</v>
      </c>
      <c r="F4" s="27">
        <v>13</v>
      </c>
      <c r="G4" s="24">
        <v>16</v>
      </c>
      <c r="H4" s="27">
        <v>109</v>
      </c>
      <c r="I4" s="27">
        <v>170</v>
      </c>
      <c r="J4" s="27">
        <v>12</v>
      </c>
      <c r="K4" s="27">
        <f t="shared" si="0"/>
        <v>30444</v>
      </c>
    </row>
    <row r="5" spans="1:11" outlineLevel="2">
      <c r="A5" s="24" t="s">
        <v>0</v>
      </c>
      <c r="B5" s="25" t="s">
        <v>80</v>
      </c>
      <c r="C5" s="25" t="s">
        <v>78</v>
      </c>
      <c r="D5" s="26" t="s">
        <v>82</v>
      </c>
      <c r="E5" s="27">
        <v>4</v>
      </c>
      <c r="F5" s="27">
        <v>12</v>
      </c>
      <c r="G5" s="24">
        <v>16</v>
      </c>
      <c r="H5" s="27">
        <v>109</v>
      </c>
      <c r="I5" s="27">
        <v>170</v>
      </c>
      <c r="J5" s="27">
        <v>12</v>
      </c>
      <c r="K5" s="27">
        <f t="shared" ref="K5:K10" si="1">E5*H5*J5+F5*I5*J5</f>
        <v>29712</v>
      </c>
    </row>
    <row r="6" spans="1:11" outlineLevel="2">
      <c r="A6" s="24" t="s">
        <v>84</v>
      </c>
      <c r="B6" s="25" t="s">
        <v>80</v>
      </c>
      <c r="C6" s="25" t="s">
        <v>78</v>
      </c>
      <c r="D6" s="26" t="s">
        <v>82</v>
      </c>
      <c r="E6" s="27">
        <v>0</v>
      </c>
      <c r="F6" s="27">
        <v>16</v>
      </c>
      <c r="G6" s="24">
        <v>16</v>
      </c>
      <c r="H6" s="27">
        <v>109</v>
      </c>
      <c r="I6" s="27">
        <v>170</v>
      </c>
      <c r="J6" s="27">
        <v>12</v>
      </c>
      <c r="K6" s="27">
        <f t="shared" si="1"/>
        <v>32640</v>
      </c>
    </row>
    <row r="7" spans="1:11" outlineLevel="2">
      <c r="A7" s="24" t="s">
        <v>27</v>
      </c>
      <c r="B7" s="25" t="s">
        <v>80</v>
      </c>
      <c r="C7" s="25" t="s">
        <v>78</v>
      </c>
      <c r="D7" s="26" t="s">
        <v>82</v>
      </c>
      <c r="E7" s="27">
        <v>4</v>
      </c>
      <c r="F7" s="27">
        <v>12</v>
      </c>
      <c r="G7" s="24">
        <v>16</v>
      </c>
      <c r="H7" s="27">
        <v>109</v>
      </c>
      <c r="I7" s="27">
        <v>170</v>
      </c>
      <c r="J7" s="27">
        <v>12</v>
      </c>
      <c r="K7" s="27">
        <f t="shared" si="1"/>
        <v>29712</v>
      </c>
    </row>
    <row r="8" spans="1:11" outlineLevel="2">
      <c r="A8" s="25" t="s">
        <v>85</v>
      </c>
      <c r="B8" s="25" t="s">
        <v>80</v>
      </c>
      <c r="C8" s="25" t="s">
        <v>78</v>
      </c>
      <c r="D8" s="26" t="s">
        <v>82</v>
      </c>
      <c r="E8" s="27">
        <v>0</v>
      </c>
      <c r="F8" s="27">
        <v>16</v>
      </c>
      <c r="G8" s="27">
        <v>16</v>
      </c>
      <c r="H8" s="27">
        <v>109</v>
      </c>
      <c r="I8" s="27">
        <v>170</v>
      </c>
      <c r="J8" s="27">
        <v>12</v>
      </c>
      <c r="K8" s="27">
        <f t="shared" si="1"/>
        <v>32640</v>
      </c>
    </row>
    <row r="9" spans="1:11" outlineLevel="2">
      <c r="A9" s="25" t="s">
        <v>86</v>
      </c>
      <c r="B9" s="25" t="s">
        <v>77</v>
      </c>
      <c r="C9" s="25" t="s">
        <v>78</v>
      </c>
      <c r="D9" s="26" t="s">
        <v>82</v>
      </c>
      <c r="E9" s="27">
        <v>9</v>
      </c>
      <c r="F9" s="27">
        <v>7</v>
      </c>
      <c r="G9" s="27">
        <v>16</v>
      </c>
      <c r="H9" s="27">
        <v>109</v>
      </c>
      <c r="I9" s="27">
        <v>170</v>
      </c>
      <c r="J9" s="27">
        <v>12</v>
      </c>
      <c r="K9" s="27">
        <f t="shared" si="1"/>
        <v>26052</v>
      </c>
    </row>
    <row r="10" spans="1:11" outlineLevel="2">
      <c r="A10" s="25" t="s">
        <v>87</v>
      </c>
      <c r="B10" s="25" t="s">
        <v>162</v>
      </c>
      <c r="C10" s="25" t="s">
        <v>78</v>
      </c>
      <c r="D10" s="26" t="s">
        <v>82</v>
      </c>
      <c r="E10" s="27">
        <v>4</v>
      </c>
      <c r="F10" s="27">
        <v>12</v>
      </c>
      <c r="G10" s="24">
        <v>16</v>
      </c>
      <c r="H10" s="27">
        <v>109</v>
      </c>
      <c r="I10" s="27">
        <v>170</v>
      </c>
      <c r="J10" s="27">
        <v>12</v>
      </c>
      <c r="K10" s="27">
        <f t="shared" si="1"/>
        <v>29712</v>
      </c>
    </row>
    <row r="11" spans="1:11" outlineLevel="1">
      <c r="A11" s="90"/>
      <c r="B11" s="90"/>
      <c r="C11" s="90"/>
      <c r="D11" s="92" t="s">
        <v>88</v>
      </c>
      <c r="E11" s="91"/>
      <c r="F11" s="91"/>
      <c r="G11" s="88"/>
      <c r="H11" s="91"/>
      <c r="I11" s="91"/>
      <c r="J11" s="91"/>
      <c r="K11" s="91">
        <f>SUBTOTAL(9,K3:K10)</f>
        <v>243552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6"/>
  <sheetViews>
    <sheetView topLeftCell="B1" workbookViewId="0">
      <selection activeCell="B7" sqref="A7:XFD63"/>
    </sheetView>
  </sheetViews>
  <sheetFormatPr defaultColWidth="9" defaultRowHeight="13.5" outlineLevelRow="2"/>
  <cols>
    <col min="1" max="1" width="5.25" style="93" hidden="1" customWidth="1"/>
    <col min="2" max="2" width="10.875" style="93" customWidth="1"/>
    <col min="3" max="3" width="15.625" style="93" customWidth="1"/>
    <col min="4" max="4" width="26.875" style="93" customWidth="1"/>
    <col min="5" max="5" width="8.375" style="93" customWidth="1"/>
    <col min="6" max="6" width="8.625" style="93" customWidth="1"/>
    <col min="7" max="7" width="16.375" style="93" customWidth="1"/>
    <col min="8" max="8" width="17.5" style="93" customWidth="1"/>
    <col min="9" max="9" width="11.375" style="93" customWidth="1"/>
    <col min="10" max="10" width="15.375" style="93" bestFit="1" customWidth="1"/>
    <col min="11" max="16384" width="9" style="93"/>
  </cols>
  <sheetData>
    <row r="1" spans="1:9" ht="27.75" customHeight="1">
      <c r="A1" s="170" t="s">
        <v>102</v>
      </c>
      <c r="B1" s="170"/>
      <c r="C1" s="170"/>
      <c r="D1" s="170"/>
      <c r="E1" s="170"/>
      <c r="F1" s="170"/>
      <c r="G1" s="170"/>
      <c r="H1" s="170"/>
      <c r="I1" s="170"/>
    </row>
    <row r="2" spans="1:9" ht="24">
      <c r="A2" s="29" t="s">
        <v>92</v>
      </c>
      <c r="B2" s="94" t="s">
        <v>1</v>
      </c>
      <c r="C2" s="94" t="s">
        <v>93</v>
      </c>
      <c r="D2" s="94" t="s">
        <v>66</v>
      </c>
      <c r="E2" s="94" t="s">
        <v>77</v>
      </c>
      <c r="F2" s="94" t="s">
        <v>94</v>
      </c>
      <c r="G2" s="95" t="s">
        <v>163</v>
      </c>
      <c r="H2" s="95" t="s">
        <v>164</v>
      </c>
      <c r="I2" s="94" t="s">
        <v>14</v>
      </c>
    </row>
    <row r="3" spans="1:9" outlineLevel="2">
      <c r="A3" s="96" t="s">
        <v>78</v>
      </c>
      <c r="B3" s="97" t="s">
        <v>25</v>
      </c>
      <c r="C3" s="97" t="s">
        <v>77</v>
      </c>
      <c r="D3" s="97" t="s">
        <v>95</v>
      </c>
      <c r="E3" s="97">
        <v>945</v>
      </c>
      <c r="F3" s="97"/>
      <c r="G3" s="97">
        <f t="shared" ref="G3:G5" si="0">E3*175*2</f>
        <v>330750</v>
      </c>
      <c r="H3" s="97">
        <f t="shared" ref="H3:H5" si="1">F3*215*2</f>
        <v>0</v>
      </c>
      <c r="I3" s="97">
        <f t="shared" ref="I3:I5" si="2">G3+H3</f>
        <v>330750</v>
      </c>
    </row>
    <row r="4" spans="1:9" outlineLevel="2">
      <c r="A4" s="96" t="s">
        <v>78</v>
      </c>
      <c r="B4" s="97" t="s">
        <v>25</v>
      </c>
      <c r="C4" s="97" t="s">
        <v>77</v>
      </c>
      <c r="D4" s="97" t="s">
        <v>165</v>
      </c>
      <c r="E4" s="97">
        <v>416</v>
      </c>
      <c r="F4" s="97"/>
      <c r="G4" s="97">
        <f t="shared" si="0"/>
        <v>145600</v>
      </c>
      <c r="H4" s="97"/>
      <c r="I4" s="97">
        <f t="shared" si="2"/>
        <v>145600</v>
      </c>
    </row>
    <row r="5" spans="1:9" outlineLevel="2">
      <c r="A5" s="96" t="s">
        <v>78</v>
      </c>
      <c r="B5" s="97" t="s">
        <v>25</v>
      </c>
      <c r="C5" s="97" t="s">
        <v>94</v>
      </c>
      <c r="D5" s="97" t="s">
        <v>96</v>
      </c>
      <c r="E5" s="97"/>
      <c r="F5" s="97">
        <v>688</v>
      </c>
      <c r="G5" s="97">
        <f t="shared" si="0"/>
        <v>0</v>
      </c>
      <c r="H5" s="97">
        <f t="shared" si="1"/>
        <v>295840</v>
      </c>
      <c r="I5" s="97">
        <f t="shared" si="2"/>
        <v>295840</v>
      </c>
    </row>
    <row r="6" spans="1:9" outlineLevel="1">
      <c r="A6" s="96"/>
      <c r="B6" s="98" t="s">
        <v>97</v>
      </c>
      <c r="C6" s="98"/>
      <c r="D6" s="98"/>
      <c r="E6" s="98">
        <f>SUBTOTAL(9,E3:E5)</f>
        <v>1361</v>
      </c>
      <c r="F6" s="98">
        <f>SUBTOTAL(9,F3:F5)</f>
        <v>688</v>
      </c>
      <c r="G6" s="98">
        <f>SUBTOTAL(9,G3:G5)</f>
        <v>476350</v>
      </c>
      <c r="H6" s="98">
        <f>SUBTOTAL(9,H3:H5)</f>
        <v>295840</v>
      </c>
      <c r="I6" s="98">
        <f>SUBTOTAL(9,I3:I5)</f>
        <v>772190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7" sqref="A7:XFD71"/>
    </sheetView>
  </sheetViews>
  <sheetFormatPr defaultRowHeight="13.5" outlineLevelRow="2"/>
  <cols>
    <col min="1" max="1" width="14.375" style="30" customWidth="1"/>
    <col min="2" max="2" width="31.125" style="30" customWidth="1"/>
    <col min="3" max="3" width="12.375" style="30" customWidth="1"/>
    <col min="4" max="4" width="19.375" style="30" customWidth="1"/>
    <col min="5" max="5" width="20.875" style="30" customWidth="1"/>
    <col min="6" max="16384" width="9" style="30"/>
  </cols>
  <sheetData>
    <row r="1" spans="1:5" ht="23.25" customHeight="1">
      <c r="A1" s="171" t="s">
        <v>103</v>
      </c>
      <c r="B1" s="172"/>
      <c r="C1" s="172"/>
      <c r="D1" s="172"/>
      <c r="E1" s="172"/>
    </row>
    <row r="2" spans="1:5" ht="22.5" customHeight="1">
      <c r="A2" s="104" t="s">
        <v>153</v>
      </c>
      <c r="B2" s="72" t="s">
        <v>98</v>
      </c>
      <c r="C2" s="72" t="s">
        <v>99</v>
      </c>
      <c r="D2" s="105" t="s">
        <v>166</v>
      </c>
      <c r="E2" s="72" t="s">
        <v>22</v>
      </c>
    </row>
    <row r="3" spans="1:5" outlineLevel="2">
      <c r="A3" s="99" t="s">
        <v>167</v>
      </c>
      <c r="B3" s="100" t="s">
        <v>101</v>
      </c>
      <c r="C3" s="100" t="s">
        <v>56</v>
      </c>
      <c r="D3" s="101">
        <v>158175</v>
      </c>
      <c r="E3" s="102">
        <f t="shared" ref="E3:E5" si="0">D3*2</f>
        <v>316350</v>
      </c>
    </row>
    <row r="4" spans="1:5" outlineLevel="2">
      <c r="A4" s="99" t="s">
        <v>167</v>
      </c>
      <c r="B4" s="100" t="s">
        <v>168</v>
      </c>
      <c r="C4" s="100" t="s">
        <v>169</v>
      </c>
      <c r="D4" s="101">
        <v>69825</v>
      </c>
      <c r="E4" s="102">
        <f t="shared" si="0"/>
        <v>139650</v>
      </c>
    </row>
    <row r="5" spans="1:5" outlineLevel="2">
      <c r="A5" s="99" t="s">
        <v>167</v>
      </c>
      <c r="B5" s="100" t="s">
        <v>30</v>
      </c>
      <c r="C5" s="100" t="s">
        <v>56</v>
      </c>
      <c r="D5" s="101">
        <v>39900</v>
      </c>
      <c r="E5" s="102">
        <f t="shared" si="0"/>
        <v>79800</v>
      </c>
    </row>
    <row r="6" spans="1:5" outlineLevel="1">
      <c r="A6" s="104" t="s">
        <v>97</v>
      </c>
      <c r="B6" s="106"/>
      <c r="C6" s="106"/>
      <c r="D6" s="107">
        <f>SUBTOTAL(9,D3:D5)</f>
        <v>267900</v>
      </c>
      <c r="E6" s="105">
        <f>SUBTOTAL(9,E3:E5)</f>
        <v>535800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8"/>
  <sheetViews>
    <sheetView workbookViewId="0">
      <selection activeCell="A9" sqref="A9:XFD76"/>
    </sheetView>
  </sheetViews>
  <sheetFormatPr defaultRowHeight="13.5" outlineLevelRow="2"/>
  <cols>
    <col min="1" max="1" width="9" style="32"/>
    <col min="2" max="2" width="20.375" style="39" customWidth="1"/>
    <col min="3" max="3" width="8.625" style="39" customWidth="1"/>
    <col min="4" max="12" width="10.625" style="32" customWidth="1"/>
    <col min="13" max="16384" width="9" style="32"/>
  </cols>
  <sheetData>
    <row r="1" spans="1:12" ht="28.5" customHeight="1">
      <c r="A1" s="175" t="s">
        <v>115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3.5" customHeight="1">
      <c r="A2" s="173" t="s">
        <v>89</v>
      </c>
      <c r="B2" s="173" t="s">
        <v>98</v>
      </c>
      <c r="C2" s="173" t="s">
        <v>3</v>
      </c>
      <c r="D2" s="176" t="s">
        <v>104</v>
      </c>
      <c r="E2" s="176"/>
      <c r="F2" s="176"/>
      <c r="G2" s="176"/>
      <c r="H2" s="176"/>
      <c r="I2" s="176"/>
      <c r="J2" s="176"/>
      <c r="K2" s="176"/>
      <c r="L2" s="177" t="s">
        <v>105</v>
      </c>
    </row>
    <row r="3" spans="1:12" ht="13.5" customHeight="1" outlineLevel="1">
      <c r="A3" s="173"/>
      <c r="B3" s="173"/>
      <c r="C3" s="173"/>
      <c r="D3" s="33" t="s">
        <v>106</v>
      </c>
      <c r="E3" s="33" t="s">
        <v>110</v>
      </c>
      <c r="F3" s="33" t="s">
        <v>111</v>
      </c>
      <c r="G3" s="33" t="s">
        <v>107</v>
      </c>
      <c r="H3" s="33" t="s">
        <v>112</v>
      </c>
      <c r="I3" s="33" t="s">
        <v>108</v>
      </c>
      <c r="J3" s="33" t="s">
        <v>109</v>
      </c>
      <c r="K3" s="34" t="s">
        <v>100</v>
      </c>
      <c r="L3" s="177"/>
    </row>
    <row r="4" spans="1:12" outlineLevel="1">
      <c r="A4" s="174"/>
      <c r="B4" s="174"/>
      <c r="C4" s="174"/>
      <c r="D4" s="33" t="s">
        <v>113</v>
      </c>
      <c r="E4" s="33" t="s">
        <v>113</v>
      </c>
      <c r="F4" s="33" t="s">
        <v>113</v>
      </c>
      <c r="G4" s="33" t="s">
        <v>113</v>
      </c>
      <c r="H4" s="33" t="s">
        <v>113</v>
      </c>
      <c r="I4" s="33" t="s">
        <v>113</v>
      </c>
      <c r="J4" s="33" t="s">
        <v>113</v>
      </c>
      <c r="K4" s="33" t="s">
        <v>113</v>
      </c>
      <c r="L4" s="177" t="s">
        <v>113</v>
      </c>
    </row>
    <row r="5" spans="1:12" ht="15" customHeight="1" outlineLevel="2">
      <c r="A5" s="40" t="s">
        <v>90</v>
      </c>
      <c r="B5" s="31" t="s">
        <v>101</v>
      </c>
      <c r="C5" s="31" t="s">
        <v>77</v>
      </c>
      <c r="D5" s="36"/>
      <c r="E5" s="36">
        <v>10465</v>
      </c>
      <c r="F5" s="36"/>
      <c r="G5" s="36"/>
      <c r="H5" s="36"/>
      <c r="I5" s="36"/>
      <c r="J5" s="37"/>
      <c r="K5" s="35">
        <f t="shared" ref="K5:K7" si="0">D5+E5+F5+G5+H5+I5+J5</f>
        <v>10465</v>
      </c>
      <c r="L5" s="35">
        <f t="shared" ref="L5:L7" si="1">K5*2</f>
        <v>20930</v>
      </c>
    </row>
    <row r="6" spans="1:12" ht="15" customHeight="1" outlineLevel="2">
      <c r="A6" s="40" t="s">
        <v>90</v>
      </c>
      <c r="B6" s="31" t="s">
        <v>114</v>
      </c>
      <c r="C6" s="38" t="s">
        <v>94</v>
      </c>
      <c r="D6" s="36">
        <v>8970</v>
      </c>
      <c r="E6" s="36">
        <v>6555</v>
      </c>
      <c r="F6" s="36"/>
      <c r="G6" s="36"/>
      <c r="H6" s="36"/>
      <c r="I6" s="36"/>
      <c r="J6" s="37">
        <v>6545</v>
      </c>
      <c r="K6" s="35">
        <f t="shared" si="0"/>
        <v>22070</v>
      </c>
      <c r="L6" s="35">
        <f t="shared" si="1"/>
        <v>44140</v>
      </c>
    </row>
    <row r="7" spans="1:12" ht="15" customHeight="1" outlineLevel="2">
      <c r="A7" s="40" t="s">
        <v>90</v>
      </c>
      <c r="B7" s="31" t="s">
        <v>30</v>
      </c>
      <c r="C7" s="31" t="s">
        <v>77</v>
      </c>
      <c r="D7" s="36"/>
      <c r="E7" s="36">
        <v>3406</v>
      </c>
      <c r="F7" s="36"/>
      <c r="G7" s="36"/>
      <c r="H7" s="36"/>
      <c r="I7" s="36"/>
      <c r="J7" s="37"/>
      <c r="K7" s="35">
        <f t="shared" si="0"/>
        <v>3406</v>
      </c>
      <c r="L7" s="35">
        <f t="shared" si="1"/>
        <v>6812</v>
      </c>
    </row>
    <row r="8" spans="1:12" ht="15" customHeight="1" outlineLevel="1">
      <c r="A8" s="108" t="s">
        <v>97</v>
      </c>
      <c r="B8" s="66"/>
      <c r="C8" s="66"/>
      <c r="D8" s="109">
        <f t="shared" ref="D8:K8" si="2">SUBTOTAL(9,D5:D7)</f>
        <v>8970</v>
      </c>
      <c r="E8" s="109">
        <f t="shared" si="2"/>
        <v>20426</v>
      </c>
      <c r="F8" s="109">
        <f t="shared" si="2"/>
        <v>0</v>
      </c>
      <c r="G8" s="109">
        <f t="shared" si="2"/>
        <v>0</v>
      </c>
      <c r="H8" s="109">
        <f t="shared" si="2"/>
        <v>0</v>
      </c>
      <c r="I8" s="109">
        <f t="shared" si="2"/>
        <v>0</v>
      </c>
      <c r="J8" s="109">
        <f t="shared" si="2"/>
        <v>6545</v>
      </c>
      <c r="K8" s="109">
        <f t="shared" si="2"/>
        <v>35941</v>
      </c>
      <c r="L8" s="109">
        <f>SUBTOTAL(9,L5:L7)</f>
        <v>71882</v>
      </c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A5" sqref="A5:XFD23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46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8" ht="20.25" customHeight="1">
      <c r="A1" s="178" t="s">
        <v>119</v>
      </c>
      <c r="B1" s="178"/>
      <c r="C1" s="178"/>
      <c r="D1" s="178"/>
      <c r="E1" s="178"/>
      <c r="F1" s="178"/>
      <c r="G1" s="178"/>
      <c r="H1" s="178"/>
    </row>
    <row r="2" spans="1:8" ht="20.25" customHeight="1">
      <c r="A2" s="110" t="s">
        <v>1</v>
      </c>
      <c r="B2" s="110" t="s">
        <v>66</v>
      </c>
      <c r="C2" s="110" t="s">
        <v>120</v>
      </c>
      <c r="D2" s="111" t="s">
        <v>121</v>
      </c>
      <c r="E2" s="111" t="s">
        <v>122</v>
      </c>
      <c r="F2" s="111" t="s">
        <v>117</v>
      </c>
      <c r="G2" s="111" t="s">
        <v>118</v>
      </c>
      <c r="H2" s="112" t="s">
        <v>116</v>
      </c>
    </row>
    <row r="3" spans="1:8" ht="20.25" customHeight="1" outlineLevel="2">
      <c r="A3" s="42" t="s">
        <v>25</v>
      </c>
      <c r="B3" s="21" t="s">
        <v>87</v>
      </c>
      <c r="C3" s="43">
        <v>1726</v>
      </c>
      <c r="D3" s="43">
        <v>7600</v>
      </c>
      <c r="E3" s="43">
        <f>C3*D3</f>
        <v>13117600</v>
      </c>
      <c r="F3" s="44">
        <f>C3*30</f>
        <v>51780</v>
      </c>
      <c r="G3" s="44">
        <f>C3*20</f>
        <v>34520</v>
      </c>
      <c r="H3" s="45">
        <f>E3+F3+G3</f>
        <v>13203900</v>
      </c>
    </row>
    <row r="4" spans="1:8" ht="20.25" customHeight="1" outlineLevel="1">
      <c r="A4" s="113" t="s">
        <v>97</v>
      </c>
      <c r="B4" s="110"/>
      <c r="C4" s="114"/>
      <c r="D4" s="114"/>
      <c r="E4" s="114"/>
      <c r="F4" s="115"/>
      <c r="G4" s="115"/>
      <c r="H4" s="116">
        <f>SUBTOTAL(9,H3:H3)</f>
        <v>13203900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20</vt:i4>
      </vt:variant>
    </vt:vector>
  </HeadingPairs>
  <TitlesOfParts>
    <vt:vector size="33" baseType="lpstr">
      <vt:lpstr>吴泾镇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民办学校补贴</vt:lpstr>
      <vt:lpstr>民办义务教育减免书薄费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民办学校补贴!Print_Area</vt:lpstr>
      <vt:lpstr>民办义务教育减免书薄费!Print_Area</vt:lpstr>
      <vt:lpstr>农民工学校减免书薄费!Print_Area</vt:lpstr>
      <vt:lpstr>农民工学校生均补贴!Print_Area</vt:lpstr>
      <vt:lpstr>农民工学校资助!Print_Area</vt:lpstr>
      <vt:lpstr>'清算2022补充公用经费（课后延时）'!Print_Area</vt:lpstr>
      <vt:lpstr>视频联网!Print_Area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民办学校补贴!Print_Titles</vt:lpstr>
      <vt:lpstr>'清算2022补充公用经费（课后延时）'!Print_Titles</vt:lpstr>
      <vt:lpstr>视频联网!Print_Titles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孟爱红</cp:lastModifiedBy>
  <cp:lastPrinted>2023-01-10T02:24:23Z</cp:lastPrinted>
  <dcterms:created xsi:type="dcterms:W3CDTF">2022-11-11T08:39:54Z</dcterms:created>
  <dcterms:modified xsi:type="dcterms:W3CDTF">2023-01-10T02:25:16Z</dcterms:modified>
</cp:coreProperties>
</file>