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75" windowWidth="1980" windowHeight="12045"/>
  </bookViews>
  <sheets>
    <sheet name="梅陇镇" sheetId="34" r:id="rId1"/>
    <sheet name="社区教育" sheetId="2" state="hidden" r:id="rId2"/>
    <sheet name="志愿者联盟" sheetId="3" state="hidden" r:id="rId3"/>
    <sheet name="2022年绩效清算" sheetId="35" state="hidden" r:id="rId4"/>
    <sheet name="梅陇2023" sheetId="36" state="hidden" r:id="rId5"/>
    <sheet name="残疾就业保障" sheetId="37" state="hidden" r:id="rId6"/>
  </sheets>
  <calcPr calcId="125725"/>
</workbook>
</file>

<file path=xl/calcChain.xml><?xml version="1.0" encoding="utf-8"?>
<calcChain xmlns="http://schemas.openxmlformats.org/spreadsheetml/2006/main">
  <c r="C6" i="34"/>
  <c r="C5"/>
  <c r="C4"/>
  <c r="W106" i="36"/>
  <c r="W105"/>
  <c r="W104"/>
  <c r="W103"/>
  <c r="W102"/>
  <c r="W101"/>
  <c r="W100"/>
  <c r="W99"/>
  <c r="V98"/>
  <c r="U98"/>
  <c r="T98"/>
  <c r="S98"/>
  <c r="R98"/>
  <c r="Q98"/>
  <c r="P98"/>
  <c r="O98"/>
  <c r="N98"/>
  <c r="M98"/>
  <c r="L98"/>
  <c r="K98"/>
  <c r="J98"/>
  <c r="I98"/>
  <c r="H98"/>
  <c r="G98"/>
  <c r="W98" s="1"/>
  <c r="F98"/>
  <c r="E98"/>
  <c r="W97"/>
  <c r="W96"/>
  <c r="W95"/>
  <c r="W94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W93" s="1"/>
  <c r="W27" s="1"/>
  <c r="W92"/>
  <c r="W91"/>
  <c r="V90"/>
  <c r="U90"/>
  <c r="T90"/>
  <c r="S90"/>
  <c r="R90"/>
  <c r="Q90"/>
  <c r="P90"/>
  <c r="O90"/>
  <c r="N90"/>
  <c r="M90"/>
  <c r="L90"/>
  <c r="K90"/>
  <c r="J90"/>
  <c r="I90"/>
  <c r="H90"/>
  <c r="G90"/>
  <c r="W90" s="1"/>
  <c r="F90"/>
  <c r="E90"/>
  <c r="W89"/>
  <c r="V88"/>
  <c r="U88"/>
  <c r="T88"/>
  <c r="S88"/>
  <c r="S86" s="1"/>
  <c r="S82" s="1"/>
  <c r="S49" s="1"/>
  <c r="S3" s="1"/>
  <c r="R88"/>
  <c r="Q88"/>
  <c r="P88"/>
  <c r="O88"/>
  <c r="O86" s="1"/>
  <c r="O82" s="1"/>
  <c r="O49" s="1"/>
  <c r="O3" s="1"/>
  <c r="N88"/>
  <c r="M88"/>
  <c r="L88"/>
  <c r="K88"/>
  <c r="K86" s="1"/>
  <c r="K82" s="1"/>
  <c r="K49" s="1"/>
  <c r="K3" s="1"/>
  <c r="J88"/>
  <c r="I88"/>
  <c r="H88"/>
  <c r="G88"/>
  <c r="W88" s="1"/>
  <c r="F88"/>
  <c r="E88"/>
  <c r="V87"/>
  <c r="V86" s="1"/>
  <c r="U87"/>
  <c r="T87"/>
  <c r="T86" s="1"/>
  <c r="S87"/>
  <c r="R87"/>
  <c r="R86" s="1"/>
  <c r="Q87"/>
  <c r="P87"/>
  <c r="P86" s="1"/>
  <c r="O87"/>
  <c r="N87"/>
  <c r="N86" s="1"/>
  <c r="M87"/>
  <c r="L87"/>
  <c r="L86" s="1"/>
  <c r="K87"/>
  <c r="J87"/>
  <c r="J86" s="1"/>
  <c r="I87"/>
  <c r="H87"/>
  <c r="H86" s="1"/>
  <c r="G87"/>
  <c r="F87"/>
  <c r="F86" s="1"/>
  <c r="E87"/>
  <c r="W87" s="1"/>
  <c r="U86"/>
  <c r="Q86"/>
  <c r="M86"/>
  <c r="I86"/>
  <c r="E86"/>
  <c r="W85"/>
  <c r="W84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W83" s="1"/>
  <c r="U82"/>
  <c r="Q82"/>
  <c r="M82"/>
  <c r="I82"/>
  <c r="E82"/>
  <c r="W81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W80" s="1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W79" s="1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W78" s="1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W77" s="1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W76" s="1"/>
  <c r="W75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W74" s="1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W73" s="1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W72" s="1"/>
  <c r="V71"/>
  <c r="U71"/>
  <c r="T71"/>
  <c r="S71"/>
  <c r="R71"/>
  <c r="Q71"/>
  <c r="P71"/>
  <c r="O71"/>
  <c r="N71"/>
  <c r="M71"/>
  <c r="L71"/>
  <c r="K71"/>
  <c r="J71"/>
  <c r="I71"/>
  <c r="H71"/>
  <c r="G71"/>
  <c r="F71"/>
  <c r="W71" s="1"/>
  <c r="E71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W70" s="1"/>
  <c r="V69"/>
  <c r="V68" s="1"/>
  <c r="U69"/>
  <c r="T69"/>
  <c r="S69"/>
  <c r="R69"/>
  <c r="R68" s="1"/>
  <c r="Q69"/>
  <c r="P69"/>
  <c r="O69"/>
  <c r="N69"/>
  <c r="N68" s="1"/>
  <c r="M69"/>
  <c r="L69"/>
  <c r="K69"/>
  <c r="J69"/>
  <c r="J68" s="1"/>
  <c r="I69"/>
  <c r="H69"/>
  <c r="G69"/>
  <c r="F69"/>
  <c r="F68" s="1"/>
  <c r="E69"/>
  <c r="W69" s="1"/>
  <c r="U68"/>
  <c r="T68"/>
  <c r="S68"/>
  <c r="Q68"/>
  <c r="P68"/>
  <c r="O68"/>
  <c r="M68"/>
  <c r="L68"/>
  <c r="K68"/>
  <c r="I68"/>
  <c r="H68"/>
  <c r="G68"/>
  <c r="E68"/>
  <c r="W68" s="1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U49"/>
  <c r="Q49"/>
  <c r="M49"/>
  <c r="I49"/>
  <c r="E49"/>
  <c r="W48"/>
  <c r="W47"/>
  <c r="W46"/>
  <c r="W45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W44" s="1"/>
  <c r="W43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W42" s="1"/>
  <c r="W41"/>
  <c r="W40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W39" s="1"/>
  <c r="W38"/>
  <c r="W37"/>
  <c r="W36"/>
  <c r="W35"/>
  <c r="W34"/>
  <c r="W33"/>
  <c r="W32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W31" s="1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W30" s="1"/>
  <c r="W29"/>
  <c r="W28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W26" s="1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W25" s="1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W24" s="1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W23" s="1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W22" s="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W21" s="1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W20" s="1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W19" s="1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W18" s="1"/>
  <c r="W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W16" s="1"/>
  <c r="W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W14" s="1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W13" s="1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W12" s="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W11" s="1"/>
  <c r="W10" s="1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W9"/>
  <c r="V8"/>
  <c r="U8"/>
  <c r="T8"/>
  <c r="S8"/>
  <c r="R8"/>
  <c r="Q8"/>
  <c r="P8"/>
  <c r="O8"/>
  <c r="N8"/>
  <c r="M8"/>
  <c r="L8"/>
  <c r="K8"/>
  <c r="J8"/>
  <c r="I8"/>
  <c r="H8"/>
  <c r="G8"/>
  <c r="F8"/>
  <c r="E8"/>
  <c r="W8" s="1"/>
  <c r="W7"/>
  <c r="W6"/>
  <c r="V5"/>
  <c r="U5"/>
  <c r="T5"/>
  <c r="S5"/>
  <c r="R5"/>
  <c r="Q5"/>
  <c r="P5"/>
  <c r="O5"/>
  <c r="N5"/>
  <c r="M5"/>
  <c r="L5"/>
  <c r="K5"/>
  <c r="J5"/>
  <c r="I5"/>
  <c r="H5"/>
  <c r="G5"/>
  <c r="F5"/>
  <c r="E5"/>
  <c r="W5" s="1"/>
  <c r="V4"/>
  <c r="V107" s="1"/>
  <c r="U4"/>
  <c r="U107" s="1"/>
  <c r="T4"/>
  <c r="T107" s="1"/>
  <c r="S4"/>
  <c r="S107" s="1"/>
  <c r="R4"/>
  <c r="R107" s="1"/>
  <c r="Q4"/>
  <c r="Q107" s="1"/>
  <c r="P4"/>
  <c r="P107" s="1"/>
  <c r="O4"/>
  <c r="O107" s="1"/>
  <c r="N4"/>
  <c r="N107" s="1"/>
  <c r="M4"/>
  <c r="M107" s="1"/>
  <c r="L4"/>
  <c r="L107" s="1"/>
  <c r="K4"/>
  <c r="K107" s="1"/>
  <c r="J4"/>
  <c r="J107" s="1"/>
  <c r="I4"/>
  <c r="I107" s="1"/>
  <c r="H4"/>
  <c r="H107" s="1"/>
  <c r="G4"/>
  <c r="G107" s="1"/>
  <c r="F4"/>
  <c r="F107" s="1"/>
  <c r="E4"/>
  <c r="E107" s="1"/>
  <c r="U3"/>
  <c r="Q3"/>
  <c r="M3"/>
  <c r="I3"/>
  <c r="E3"/>
  <c r="F82" l="1"/>
  <c r="F49" s="1"/>
  <c r="J82"/>
  <c r="N82"/>
  <c r="R82"/>
  <c r="V82"/>
  <c r="V49" s="1"/>
  <c r="V3" s="1"/>
  <c r="N49"/>
  <c r="N3" s="1"/>
  <c r="J49"/>
  <c r="J3" s="1"/>
  <c r="R49"/>
  <c r="R3" s="1"/>
  <c r="H82"/>
  <c r="H49" s="1"/>
  <c r="H3" s="1"/>
  <c r="L82"/>
  <c r="L49" s="1"/>
  <c r="L3" s="1"/>
  <c r="P82"/>
  <c r="P49" s="1"/>
  <c r="P3" s="1"/>
  <c r="T82"/>
  <c r="T49" s="1"/>
  <c r="T3" s="1"/>
  <c r="W4"/>
  <c r="W107" s="1"/>
  <c r="G86"/>
  <c r="G82" s="1"/>
  <c r="G49" s="1"/>
  <c r="G3" s="1"/>
  <c r="F3" l="1"/>
  <c r="W3" s="1"/>
  <c r="W49"/>
  <c r="W82"/>
  <c r="W86"/>
  <c r="C9" i="34" l="1"/>
  <c r="C10"/>
  <c r="C21" i="37"/>
  <c r="L23" i="35"/>
  <c r="K23"/>
  <c r="J23"/>
  <c r="H23"/>
  <c r="G23"/>
  <c r="F23"/>
  <c r="P22"/>
  <c r="O22"/>
  <c r="N22"/>
  <c r="M22"/>
  <c r="Q22" s="1"/>
  <c r="I22"/>
  <c r="P21"/>
  <c r="O21"/>
  <c r="N21"/>
  <c r="M21"/>
  <c r="Q21" s="1"/>
  <c r="I21"/>
  <c r="P20"/>
  <c r="O20"/>
  <c r="N20"/>
  <c r="M20"/>
  <c r="I20"/>
  <c r="P19"/>
  <c r="O19"/>
  <c r="N19"/>
  <c r="M19"/>
  <c r="I19"/>
  <c r="P18"/>
  <c r="O18"/>
  <c r="N18"/>
  <c r="M18"/>
  <c r="Q18" s="1"/>
  <c r="I18"/>
  <c r="P17"/>
  <c r="O17"/>
  <c r="N17"/>
  <c r="M17"/>
  <c r="Q17" s="1"/>
  <c r="I17"/>
  <c r="P16"/>
  <c r="O16"/>
  <c r="N16"/>
  <c r="M16"/>
  <c r="I16"/>
  <c r="P15"/>
  <c r="O15"/>
  <c r="N15"/>
  <c r="M15"/>
  <c r="I15"/>
  <c r="P14"/>
  <c r="O14"/>
  <c r="N14"/>
  <c r="M14"/>
  <c r="Q14" s="1"/>
  <c r="I14"/>
  <c r="P13"/>
  <c r="O13"/>
  <c r="N13"/>
  <c r="M13"/>
  <c r="Q13" s="1"/>
  <c r="I13"/>
  <c r="P12"/>
  <c r="O12"/>
  <c r="N12"/>
  <c r="M12"/>
  <c r="I12"/>
  <c r="P11"/>
  <c r="O11"/>
  <c r="N11"/>
  <c r="M11"/>
  <c r="I11"/>
  <c r="P10"/>
  <c r="O10"/>
  <c r="N10"/>
  <c r="M10"/>
  <c r="Q10" s="1"/>
  <c r="I10"/>
  <c r="P9"/>
  <c r="O9"/>
  <c r="N9"/>
  <c r="M9"/>
  <c r="Q9" s="1"/>
  <c r="I9"/>
  <c r="P8"/>
  <c r="O8"/>
  <c r="N8"/>
  <c r="M8"/>
  <c r="I8"/>
  <c r="P7"/>
  <c r="O7"/>
  <c r="N7"/>
  <c r="M7"/>
  <c r="I7"/>
  <c r="P6"/>
  <c r="O6"/>
  <c r="N6"/>
  <c r="M6"/>
  <c r="Q6" s="1"/>
  <c r="I6"/>
  <c r="P5"/>
  <c r="O5"/>
  <c r="N5"/>
  <c r="M5"/>
  <c r="Q5" s="1"/>
  <c r="I5"/>
  <c r="P4"/>
  <c r="O4"/>
  <c r="N4"/>
  <c r="M4"/>
  <c r="I4"/>
  <c r="I23" l="1"/>
  <c r="P23"/>
  <c r="Q7"/>
  <c r="Q11"/>
  <c r="Q15"/>
  <c r="Q19"/>
  <c r="N23"/>
  <c r="M23"/>
  <c r="Q8"/>
  <c r="Q12"/>
  <c r="Q16"/>
  <c r="Q20"/>
  <c r="O23"/>
  <c r="Q4"/>
  <c r="Q23" l="1"/>
  <c r="C8" i="34" l="1"/>
  <c r="C4" i="3" l="1"/>
  <c r="B4" i="2"/>
  <c r="C3"/>
  <c r="C4" l="1"/>
  <c r="C7" i="34" s="1"/>
</calcChain>
</file>

<file path=xl/sharedStrings.xml><?xml version="1.0" encoding="utf-8"?>
<sst xmlns="http://schemas.openxmlformats.org/spreadsheetml/2006/main" count="531" uniqueCount="319">
  <si>
    <t>序号</t>
  </si>
  <si>
    <t>合计</t>
    <phoneticPr fontId="1" type="noConversion"/>
  </si>
  <si>
    <t>镇属</t>
    <phoneticPr fontId="1" type="noConversion"/>
  </si>
  <si>
    <t>梅陇</t>
  </si>
  <si>
    <t>序号</t>
    <phoneticPr fontId="2" type="noConversion"/>
  </si>
  <si>
    <t>梅陇镇社区学校</t>
    <phoneticPr fontId="2" type="noConversion"/>
  </si>
  <si>
    <t>镇级合计</t>
    <phoneticPr fontId="2" type="noConversion"/>
  </si>
  <si>
    <t>合计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</si>
  <si>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</si>
  <si>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</si>
  <si>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</si>
  <si>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</si>
  <si>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</si>
  <si>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</si>
  <si>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</si>
  <si>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</si>
  <si>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</si>
  <si>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</si>
  <si>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</si>
  <si>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</si>
  <si>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</si>
  <si>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</si>
  <si>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</si>
  <si>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</si>
  <si>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</si>
  <si>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</si>
  <si>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</si>
  <si>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</si>
  <si>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</si>
  <si>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</si>
  <si>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</si>
  <si>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</si>
  <si>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</si>
  <si>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</si>
  <si>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</si>
  <si>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</si>
  <si>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</si>
  <si>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10</t>
  </si>
  <si>
    <t>11</t>
  </si>
  <si>
    <t>　　其他社会保障缴费</t>
  </si>
  <si>
    <t>注：社保缴费基数应该相同</t>
  </si>
  <si>
    <t>12</t>
  </si>
  <si>
    <t>公式计算（请检查）</t>
  </si>
  <si>
    <t>13</t>
  </si>
  <si>
    <t>14</t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</si>
  <si>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</si>
  <si>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</si>
  <si>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</si>
  <si>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</si>
  <si>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</si>
  <si>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</si>
  <si>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</si>
  <si>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</si>
  <si>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</si>
  <si>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</si>
  <si>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</si>
  <si>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>事业单位医疗</t>
  </si>
  <si>
    <t>20</t>
  </si>
  <si>
    <t xml:space="preserve">   公务员医疗补助缴费</t>
  </si>
  <si>
    <t>21</t>
  </si>
  <si>
    <t>公务员医疗补助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</si>
  <si>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</si>
  <si>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</si>
  <si>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</si>
  <si>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</si>
  <si>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</si>
  <si>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</si>
  <si>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</si>
  <si>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</si>
  <si>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</si>
  <si>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</si>
  <si>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</si>
  <si>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</si>
  <si>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28</t>
  </si>
  <si>
    <t>公积金</t>
  </si>
  <si>
    <t>对个人和家庭补助</t>
  </si>
  <si>
    <t>　　离休费</t>
  </si>
  <si>
    <t>　　　　1、交通费</t>
  </si>
  <si>
    <t>离退休</t>
  </si>
  <si>
    <t>根据离休人员情况按实编制</t>
  </si>
  <si>
    <t>　　　　2、护理费</t>
  </si>
  <si>
    <t>　　　　3、体检费(仅老干部局填写)</t>
  </si>
  <si>
    <t>不填</t>
  </si>
  <si>
    <t>　　　　4、电话费</t>
  </si>
  <si>
    <t>　　　　5、特殊生活补助</t>
  </si>
  <si>
    <t>　　　　6、离休干部补贴费</t>
  </si>
  <si>
    <t>　　　　7、护工费</t>
  </si>
  <si>
    <t>　　生活补助</t>
  </si>
  <si>
    <t>　　　　1、长期赡养补助</t>
  </si>
  <si>
    <t>　　　　2、退职补助</t>
  </si>
  <si>
    <t>　　奖励金</t>
  </si>
  <si>
    <t>　　　　1、独生子女奖励费▲</t>
  </si>
  <si>
    <t>　　其他支出对个人和家庭补助</t>
  </si>
  <si>
    <t>　　　　1、子女幼托费</t>
  </si>
  <si>
    <t>按实预测</t>
  </si>
  <si>
    <t>　　　　2、补贴性人员经费</t>
  </si>
  <si>
    <t>没有，填0</t>
  </si>
  <si>
    <t>　　　　3、带薪休假费</t>
  </si>
  <si>
    <t>　　　　4、其他</t>
  </si>
  <si>
    <t>除罗阳小学3人及七宝二中1人的退休共享费外，其他学校填0</t>
  </si>
  <si>
    <t>商品和服务支出和其他资本性支出</t>
  </si>
  <si>
    <t>　　(一)公用定额</t>
  </si>
  <si>
    <t>学生人数*定额</t>
  </si>
  <si>
    <t>　　　　1、办公费</t>
  </si>
  <si>
    <t xml:space="preserve">        2、印刷费</t>
  </si>
  <si>
    <t xml:space="preserve">        3、咨询费</t>
  </si>
  <si>
    <t xml:space="preserve">        4、水费</t>
  </si>
  <si>
    <t xml:space="preserve">       5、电费</t>
  </si>
  <si>
    <t xml:space="preserve">       6、邮电费</t>
  </si>
  <si>
    <t xml:space="preserve">       7、差旅费  </t>
  </si>
  <si>
    <t xml:space="preserve">       8、维修（护）费</t>
  </si>
  <si>
    <t xml:space="preserve">       9、会议费</t>
  </si>
  <si>
    <t xml:space="preserve">       11、公务接待费★</t>
  </si>
  <si>
    <t xml:space="preserve">       12、专用材料费</t>
  </si>
  <si>
    <t xml:space="preserve">       13、劳务费</t>
  </si>
  <si>
    <t xml:space="preserve">       14、委托业务费</t>
  </si>
  <si>
    <t xml:space="preserve">       15、其他商品和服务支出</t>
  </si>
  <si>
    <t xml:space="preserve">       16、办公设备配置</t>
  </si>
  <si>
    <t xml:space="preserve">       17、专用设备</t>
  </si>
  <si>
    <t>　　(二)培训费</t>
  </si>
  <si>
    <t>　　　　1、进修、培训 400元/年教师</t>
  </si>
  <si>
    <t>教职工人数*400元（公式计算）</t>
  </si>
  <si>
    <t>　　(三)维修(护)费</t>
  </si>
  <si>
    <t>　　　　1、房屋维修费 15元/年平方米</t>
  </si>
  <si>
    <t>房屋面积*15元（公式计算）</t>
  </si>
  <si>
    <t>　　(四)物业管理费</t>
  </si>
  <si>
    <t>　　　　1、绿化维护费 8元/年平方米</t>
  </si>
  <si>
    <t>绿化面积*8元（公式计算）</t>
  </si>
  <si>
    <t>　　(五)租赁费</t>
  </si>
  <si>
    <t>　　　　1、租赁房租费</t>
  </si>
  <si>
    <t>　　(六)福利费</t>
  </si>
  <si>
    <t>　　　　1、福利费</t>
  </si>
  <si>
    <t>教职工人数*4320元（公式计算）</t>
  </si>
  <si>
    <t>　　(七)工会经费</t>
  </si>
  <si>
    <t>　　　　1、工会经费2%</t>
  </si>
  <si>
    <t>　　(八)公务用车运行维护费★</t>
  </si>
  <si>
    <t>　　　　1、教育系统，校/辆</t>
  </si>
  <si>
    <t>机关局有编制的车辆数*32000元/年（分园及分校预算在其他交通费中编制）</t>
  </si>
  <si>
    <t>　　(九)其他商品和服务支出</t>
  </si>
  <si>
    <t>　　　　1、离休公用支出</t>
  </si>
  <si>
    <t>　　　　　　(1)十四级以上(含参局级、享受局级、正局级、副局级)</t>
  </si>
  <si>
    <t>　　　　　　(2)十四级以下</t>
  </si>
  <si>
    <t>人数*4320元/年</t>
  </si>
  <si>
    <t>　　　　2、退休公用支出</t>
  </si>
  <si>
    <t>　　　　　　(1)活动费(活动费+活动费(托管))</t>
  </si>
  <si>
    <t>退休人数*400元/年（公式计算）</t>
  </si>
  <si>
    <t>　　　　　　(2)福利费(福利费+福利费(托管)</t>
  </si>
  <si>
    <t>退休人数*4320元/年（公式计算）</t>
  </si>
  <si>
    <t>　　　　3、其他</t>
  </si>
  <si>
    <t>　　(十)其他交通费用</t>
  </si>
  <si>
    <t>　　　　2、教育系统</t>
  </si>
  <si>
    <t>学校基本情况：</t>
  </si>
  <si>
    <t>1、教职工(人数)</t>
  </si>
  <si>
    <t xml:space="preserve">       初中</t>
  </si>
  <si>
    <t xml:space="preserve">       小学</t>
  </si>
  <si>
    <t xml:space="preserve">       幼儿园</t>
  </si>
  <si>
    <t xml:space="preserve">       其他</t>
  </si>
  <si>
    <t>2、学生(人数)</t>
  </si>
  <si>
    <t>3、事业离休人员人数</t>
  </si>
  <si>
    <t>4、事业退休人员人数</t>
  </si>
  <si>
    <t>5、教育单位房屋（面积）</t>
  </si>
  <si>
    <t>6、教育单位绿化（面积）</t>
  </si>
  <si>
    <t>备注</t>
  </si>
  <si>
    <t>上海市闵行区梅陇中学</t>
  </si>
  <si>
    <t>上海市罗阳中学</t>
  </si>
  <si>
    <t>闵行区梅陇中心小学</t>
  </si>
  <si>
    <t>闵行区罗阳小学</t>
  </si>
  <si>
    <t>上海市闵行区曹行小学</t>
  </si>
  <si>
    <t>闵行区梅陇镇中心幼儿园</t>
  </si>
  <si>
    <t>闵行区曹行中心幼儿园</t>
  </si>
  <si>
    <t>上海市闵行区春申景城幼儿园</t>
  </si>
  <si>
    <t>上海市闵行区罗阳河畔幼儿园</t>
  </si>
  <si>
    <t>上海市闵行区晶采坊幼儿园</t>
  </si>
  <si>
    <t>上海市闵行区晶华坊幼儿园</t>
  </si>
  <si>
    <t>上海市闵行区梅陇镇社区学校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</si>
  <si>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</si>
  <si>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</si>
  <si>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序号</t>
    <phoneticPr fontId="2" type="noConversion"/>
  </si>
  <si>
    <t>项目</t>
    <phoneticPr fontId="2" type="noConversion"/>
  </si>
  <si>
    <t>一次分配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</si>
  <si>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</si>
  <si>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</si>
  <si>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</si>
  <si>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社区教育经费</t>
  </si>
  <si>
    <t>社区教育志愿者联盟</t>
  </si>
  <si>
    <t>合计</t>
    <phoneticPr fontId="2" type="noConversion"/>
  </si>
  <si>
    <t>梅陇镇：</t>
    <phoneticPr fontId="2" type="noConversion"/>
  </si>
  <si>
    <t>2023年教育统筹经费第一次分配明细表</t>
    <phoneticPr fontId="1" type="noConversion"/>
  </si>
  <si>
    <r>
      <t>2022年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</si>
  <si>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镇属</t>
  </si>
  <si>
    <t>单 位</t>
  </si>
  <si>
    <t>属性2</t>
  </si>
  <si>
    <t>学段</t>
  </si>
  <si>
    <t>2022年核定金额</t>
    <phoneticPr fontId="1" type="noConversion"/>
  </si>
  <si>
    <t>2022年分配金额</t>
    <phoneticPr fontId="1" type="noConversion"/>
  </si>
  <si>
    <t>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</si>
  <si>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</si>
  <si>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</si>
  <si>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课后延时</t>
  </si>
  <si>
    <t>总绩效</t>
  </si>
  <si>
    <t>义务</t>
  </si>
  <si>
    <t>九年一贯</t>
  </si>
  <si>
    <t>非义务</t>
  </si>
  <si>
    <t>社校</t>
  </si>
  <si>
    <t>幼儿园</t>
  </si>
  <si>
    <t>初中</t>
  </si>
  <si>
    <t>小学</t>
  </si>
  <si>
    <t>上海市七宝中学附属闵行金都实验中学</t>
  </si>
  <si>
    <t>上海中医药大学附属闵行晶城中学</t>
  </si>
  <si>
    <t>复旦大学附属闵行实验学校</t>
  </si>
  <si>
    <t>上海中医药大学附属闵行蔷薇小学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</si>
  <si>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</si>
  <si>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</si>
  <si>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</si>
  <si>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</si>
  <si>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r>
      <t>202</t>
    </r>
    <r>
      <rPr>
        <b/>
        <sz val="20"/>
        <color indexed="8"/>
        <rFont val="宋体"/>
        <family val="3"/>
        <charset val="134"/>
      </rPr>
      <t>3年基本支出预算表</t>
    </r>
    <phoneticPr fontId="2" type="noConversion"/>
  </si>
  <si>
    <t>上海市七宝中学附属闵行金都实验中学</t>
    <phoneticPr fontId="2" type="noConversion"/>
  </si>
  <si>
    <t>上海市闵行区梅陇永联幼儿园</t>
    <phoneticPr fontId="2" type="noConversion"/>
  </si>
  <si>
    <t>上海市罗阳中学</t>
    <phoneticPr fontId="2" type="noConversion"/>
  </si>
  <si>
    <t>　　　　　　(1)上下班交通费补贴</t>
    <phoneticPr fontId="2" type="noConversion"/>
  </si>
  <si>
    <t>　　　  1、工伤保险费0.256%</t>
    <phoneticPr fontId="2" type="noConversion"/>
  </si>
  <si>
    <t>　　　　2、失业保险0.5%</t>
    <phoneticPr fontId="2" type="noConversion"/>
  </si>
  <si>
    <t xml:space="preserve">        1、医疗保险费10.5%</t>
    <phoneticPr fontId="2" type="noConversion"/>
  </si>
  <si>
    <t>　　　　1、基本养老保险16%</t>
    <phoneticPr fontId="2" type="noConversion"/>
  </si>
  <si>
    <t>教职工人数*6000元（公式计算）</t>
    <phoneticPr fontId="2" type="noConversion"/>
  </si>
  <si>
    <t>根据人事口径按实编制</t>
    <phoneticPr fontId="2" type="noConversion"/>
  </si>
  <si>
    <t>其他工资福利</t>
    <phoneticPr fontId="2" type="noConversion"/>
  </si>
  <si>
    <t>其他</t>
    <phoneticPr fontId="2" type="noConversion"/>
  </si>
  <si>
    <t>年初预算为0</t>
    <phoneticPr fontId="2" type="noConversion"/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</si>
  <si>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</si>
  <si>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</si>
  <si>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</si>
  <si>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</si>
  <si>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</si>
  <si>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</si>
  <si>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</si>
  <si>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</si>
  <si>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</si>
  <si>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</si>
  <si>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</si>
  <si>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</si>
  <si>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</si>
  <si>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</si>
  <si>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</si>
  <si>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</si>
  <si>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</si>
  <si>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</si>
  <si>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</si>
  <si>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</si>
  <si>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</si>
  <si>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</si>
  <si>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</si>
  <si>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</si>
  <si>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</si>
  <si>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</si>
  <si>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</si>
  <si>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</si>
  <si>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</si>
  <si>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</si>
  <si>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</si>
  <si>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</si>
  <si>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</si>
  <si>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</si>
  <si>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</si>
  <si>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</si>
  <si>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</si>
  <si>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</si>
  <si>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</si>
  <si>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</si>
  <si>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</si>
  <si>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</si>
  <si>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</si>
  <si>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</si>
  <si>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</si>
  <si>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</si>
  <si>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</si>
  <si>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</si>
  <si>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</si>
  <si>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</si>
  <si>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</si>
  <si>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</si>
  <si>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</si>
  <si>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</si>
  <si>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</si>
  <si>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</si>
  <si>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</si>
  <si>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</si>
  <si>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</si>
  <si>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</si>
  <si>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</si>
  <si>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</si>
  <si>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</si>
  <si>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</si>
  <si>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 xml:space="preserve">
机关局无编制车辆的学校按32000元编制预算
机关局有编制的车辆，每分校增加10000元，每个分园增加5000元编制预算</t>
    <phoneticPr fontId="2" type="noConversion"/>
  </si>
  <si>
    <t>90</t>
  </si>
  <si>
    <t>91</t>
  </si>
  <si>
    <t>填写2022年9月在编教职工人数</t>
    <phoneticPr fontId="2" type="noConversion"/>
  </si>
  <si>
    <t>92</t>
  </si>
  <si>
    <t>93</t>
  </si>
  <si>
    <t>94</t>
  </si>
  <si>
    <t>95</t>
  </si>
  <si>
    <t>96</t>
  </si>
  <si>
    <t>填写2022年秋季学期学生人数，以招办人数为准</t>
    <phoneticPr fontId="2" type="noConversion"/>
  </si>
  <si>
    <t>97</t>
  </si>
  <si>
    <t>98</t>
  </si>
  <si>
    <t>99</t>
  </si>
  <si>
    <t>100</t>
  </si>
  <si>
    <t>101</t>
  </si>
  <si>
    <t>102</t>
  </si>
  <si>
    <t>103</t>
  </si>
  <si>
    <t>104</t>
  </si>
  <si>
    <t>2023年镇管学校残疾就业保障金预算表</t>
    <phoneticPr fontId="1" type="noConversion"/>
  </si>
  <si>
    <t>镇属</t>
    <phoneticPr fontId="1" type="noConversion"/>
  </si>
  <si>
    <t>单位</t>
    <phoneticPr fontId="1" type="noConversion"/>
  </si>
  <si>
    <t>金额</t>
    <phoneticPr fontId="1" type="noConversion"/>
  </si>
  <si>
    <t>梅陇</t>
    <phoneticPr fontId="1" type="noConversion"/>
  </si>
  <si>
    <t>梅陇 汇总</t>
  </si>
  <si>
    <t>残疾就业保障</t>
    <phoneticPr fontId="1" type="noConversion"/>
  </si>
  <si>
    <t>单位：元</t>
    <phoneticPr fontId="1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</si>
</sst>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177" formatCode="0.00_ ;\-0.00;;"/>
    <numFmt numFmtId="178" formatCode="0.00_);[Red]\(0.00\)"/>
    <numFmt numFmtId="179" formatCode="[$-F800]dddd\,\ mmmm\ dd\,\ yyyy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  <xf numFmtId="0" fontId="12" fillId="0" borderId="0"/>
  </cellStyleXfs>
  <cellXfs count="94">
    <xf numFmtId="0" fontId="0" fillId="0" borderId="0" xfId="0">
      <alignment vertical="center"/>
    </xf>
    <xf numFmtId="0" fontId="0" fillId="0" borderId="0" xfId="0" applyAlignment="1"/>
    <xf numFmtId="0" fontId="4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3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>
      <alignment vertical="center"/>
    </xf>
    <xf numFmtId="0" fontId="20" fillId="0" borderId="5" xfId="0" applyNumberFormat="1" applyFont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176" fontId="21" fillId="0" borderId="5" xfId="0" applyNumberFormat="1" applyFont="1" applyBorder="1">
      <alignment vertical="center"/>
    </xf>
    <xf numFmtId="176" fontId="20" fillId="0" borderId="5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ill="1" applyBorder="1">
      <alignment vertical="center"/>
    </xf>
    <xf numFmtId="0" fontId="0" fillId="0" borderId="1" xfId="0" applyBorder="1" applyAlignment="1">
      <alignment vertical="center"/>
    </xf>
    <xf numFmtId="43" fontId="0" fillId="0" borderId="1" xfId="3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3" fontId="0" fillId="2" borderId="1" xfId="3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6" fontId="26" fillId="0" borderId="5" xfId="0" applyNumberFormat="1" applyFont="1" applyBorder="1" applyAlignment="1">
      <alignment horizontal="center" vertical="center"/>
    </xf>
    <xf numFmtId="176" fontId="26" fillId="0" borderId="5" xfId="0" applyNumberFormat="1" applyFont="1" applyBorder="1">
      <alignment vertical="center"/>
    </xf>
    <xf numFmtId="0" fontId="26" fillId="0" borderId="0" xfId="0" applyFont="1">
      <alignment vertical="center"/>
    </xf>
    <xf numFmtId="0" fontId="26" fillId="0" borderId="5" xfId="0" applyFont="1" applyBorder="1" applyAlignment="1">
      <alignment horizontal="center" vertical="center"/>
    </xf>
    <xf numFmtId="0" fontId="2" fillId="5" borderId="0" xfId="0" applyFont="1" applyFill="1" applyAlignment="1" applyProtection="1">
      <protection locked="0"/>
    </xf>
    <xf numFmtId="0" fontId="15" fillId="5" borderId="5" xfId="0" applyNumberFormat="1" applyFont="1" applyFill="1" applyBorder="1" applyAlignment="1" applyProtection="1">
      <alignment horizontal="center" vertical="center"/>
      <protection locked="0"/>
    </xf>
    <xf numFmtId="0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0" applyNumberFormat="1" applyFont="1" applyFill="1" applyBorder="1" applyAlignment="1" applyProtection="1">
      <alignment horizontal="center" vertical="center"/>
      <protection locked="0"/>
    </xf>
    <xf numFmtId="49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" xfId="0" applyNumberFormat="1" applyFont="1" applyFill="1" applyBorder="1" applyAlignment="1" applyProtection="1">
      <alignment horizontal="center"/>
      <protection locked="0"/>
    </xf>
    <xf numFmtId="49" fontId="16" fillId="5" borderId="5" xfId="0" applyNumberFormat="1" applyFont="1" applyFill="1" applyBorder="1" applyAlignment="1" applyProtection="1">
      <protection locked="0"/>
    </xf>
    <xf numFmtId="49" fontId="16" fillId="5" borderId="5" xfId="0" applyNumberFormat="1" applyFont="1" applyFill="1" applyBorder="1" applyAlignment="1" applyProtection="1">
      <alignment wrapText="1"/>
      <protection locked="0"/>
    </xf>
    <xf numFmtId="177" fontId="17" fillId="5" borderId="5" xfId="0" applyNumberFormat="1" applyFont="1" applyFill="1" applyBorder="1" applyAlignment="1" applyProtection="1"/>
    <xf numFmtId="49" fontId="17" fillId="5" borderId="5" xfId="0" applyNumberFormat="1" applyFont="1" applyFill="1" applyBorder="1" applyAlignment="1" applyProtection="1">
      <alignment wrapText="1"/>
      <protection locked="0"/>
    </xf>
    <xf numFmtId="177" fontId="17" fillId="5" borderId="5" xfId="0" applyNumberFormat="1" applyFont="1" applyFill="1" applyBorder="1" applyAlignment="1" applyProtection="1">
      <protection locked="0"/>
    </xf>
    <xf numFmtId="49" fontId="17" fillId="5" borderId="5" xfId="0" applyNumberFormat="1" applyFont="1" applyFill="1" applyBorder="1" applyAlignment="1" applyProtection="1">
      <alignment horizontal="left" wrapText="1"/>
      <protection locked="0"/>
    </xf>
    <xf numFmtId="177" fontId="17" fillId="3" borderId="5" xfId="0" applyNumberFormat="1" applyFont="1" applyFill="1" applyBorder="1" applyAlignment="1" applyProtection="1"/>
    <xf numFmtId="49" fontId="17" fillId="5" borderId="5" xfId="0" applyNumberFormat="1" applyFont="1" applyFill="1" applyBorder="1" applyAlignment="1" applyProtection="1">
      <protection locked="0"/>
    </xf>
    <xf numFmtId="0" fontId="17" fillId="5" borderId="0" xfId="0" applyFont="1" applyFill="1" applyAlignment="1" applyProtection="1">
      <protection locked="0"/>
    </xf>
    <xf numFmtId="49" fontId="2" fillId="5" borderId="5" xfId="0" applyNumberFormat="1" applyFont="1" applyFill="1" applyBorder="1" applyAlignment="1" applyProtection="1">
      <protection locked="0"/>
    </xf>
    <xf numFmtId="49" fontId="2" fillId="5" borderId="5" xfId="0" applyNumberFormat="1" applyFont="1" applyFill="1" applyBorder="1" applyAlignment="1" applyProtection="1">
      <alignment wrapText="1"/>
      <protection locked="0"/>
    </xf>
    <xf numFmtId="177" fontId="2" fillId="5" borderId="5" xfId="0" applyNumberFormat="1" applyFont="1" applyFill="1" applyBorder="1" applyAlignment="1" applyProtection="1">
      <protection locked="0"/>
    </xf>
    <xf numFmtId="177" fontId="2" fillId="5" borderId="5" xfId="0" applyNumberFormat="1" applyFont="1" applyFill="1" applyBorder="1" applyAlignment="1" applyProtection="1"/>
    <xf numFmtId="178" fontId="17" fillId="5" borderId="5" xfId="0" applyNumberFormat="1" applyFont="1" applyFill="1" applyBorder="1" applyAlignment="1" applyProtection="1"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0" fontId="17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16" fillId="5" borderId="4" xfId="0" applyNumberFormat="1" applyFont="1" applyFill="1" applyBorder="1" applyAlignment="1" applyProtection="1">
      <alignment vertical="center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177" fontId="2" fillId="5" borderId="4" xfId="0" applyNumberFormat="1" applyFont="1" applyFill="1" applyBorder="1" applyAlignment="1" applyProtection="1">
      <protection locked="0"/>
    </xf>
    <xf numFmtId="49" fontId="2" fillId="5" borderId="4" xfId="0" applyNumberFormat="1" applyFont="1" applyFill="1" applyBorder="1" applyAlignment="1" applyProtection="1">
      <alignment wrapText="1"/>
      <protection locked="0"/>
    </xf>
    <xf numFmtId="49" fontId="16" fillId="5" borderId="3" xfId="0" applyNumberFormat="1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wrapText="1"/>
      <protection locked="0"/>
    </xf>
    <xf numFmtId="177" fontId="2" fillId="5" borderId="3" xfId="0" applyNumberFormat="1" applyFont="1" applyFill="1" applyBorder="1" applyAlignment="1" applyProtection="1">
      <protection locked="0"/>
    </xf>
    <xf numFmtId="49" fontId="2" fillId="5" borderId="3" xfId="0" applyNumberFormat="1" applyFont="1" applyFill="1" applyBorder="1" applyAlignment="1" applyProtection="1">
      <alignment wrapText="1"/>
      <protection locked="0"/>
    </xf>
    <xf numFmtId="49" fontId="16" fillId="5" borderId="5" xfId="0" applyNumberFormat="1" applyFont="1" applyFill="1" applyBorder="1" applyAlignment="1" applyProtection="1">
      <alignment horizontal="left"/>
      <protection locked="0"/>
    </xf>
    <xf numFmtId="176" fontId="2" fillId="5" borderId="5" xfId="0" applyNumberFormat="1" applyFont="1" applyFill="1" applyBorder="1" applyAlignment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protection locked="0"/>
    </xf>
    <xf numFmtId="0" fontId="5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16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19" fillId="0" borderId="2" xfId="0" applyNumberFormat="1" applyFont="1" applyBorder="1" applyAlignment="1">
      <alignment vertical="center"/>
    </xf>
    <xf numFmtId="179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5" borderId="0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0" fillId="0" borderId="0" xfId="0" applyNumberFormat="1" applyFont="1" applyAlignment="1">
      <alignment horizontal="right" vertical="center"/>
    </xf>
  </cellXfs>
  <cellStyles count="18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2" xfId="17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C2" sqref="C2"/>
    </sheetView>
  </sheetViews>
  <sheetFormatPr defaultColWidth="9" defaultRowHeight="13.5"/>
  <cols>
    <col min="1" max="1" width="10.625" style="10" customWidth="1"/>
    <col min="2" max="2" width="30.625" style="15" customWidth="1"/>
    <col min="3" max="3" width="30.625" style="10" customWidth="1"/>
    <col min="4" max="4" width="20.5" style="10" bestFit="1" customWidth="1"/>
    <col min="5" max="5" width="18.625" style="10" hidden="1" customWidth="1"/>
    <col min="6" max="6" width="18.375" style="10" bestFit="1" customWidth="1"/>
    <col min="7" max="7" width="14.375" style="10" hidden="1" customWidth="1"/>
    <col min="8" max="8" width="14.25" style="10" hidden="1" customWidth="1"/>
    <col min="9" max="252" width="9" style="10"/>
    <col min="253" max="253" width="6.625" style="10" customWidth="1"/>
    <col min="254" max="255" width="21.625" style="10" customWidth="1"/>
    <col min="256" max="256" width="16.125" style="10" bestFit="1" customWidth="1"/>
    <col min="257" max="257" width="13.875" style="10" bestFit="1" customWidth="1"/>
    <col min="258" max="258" width="17.25" style="10" bestFit="1" customWidth="1"/>
    <col min="259" max="260" width="20.5" style="10" bestFit="1" customWidth="1"/>
    <col min="261" max="261" width="0" style="10" hidden="1" customWidth="1"/>
    <col min="262" max="262" width="18.375" style="10" bestFit="1" customWidth="1"/>
    <col min="263" max="264" width="0" style="10" hidden="1" customWidth="1"/>
    <col min="265" max="508" width="9" style="10"/>
    <col min="509" max="509" width="6.625" style="10" customWidth="1"/>
    <col min="510" max="511" width="21.625" style="10" customWidth="1"/>
    <col min="512" max="512" width="16.125" style="10" bestFit="1" customWidth="1"/>
    <col min="513" max="513" width="13.875" style="10" bestFit="1" customWidth="1"/>
    <col min="514" max="514" width="17.25" style="10" bestFit="1" customWidth="1"/>
    <col min="515" max="516" width="20.5" style="10" bestFit="1" customWidth="1"/>
    <col min="517" max="517" width="0" style="10" hidden="1" customWidth="1"/>
    <col min="518" max="518" width="18.375" style="10" bestFit="1" customWidth="1"/>
    <col min="519" max="520" width="0" style="10" hidden="1" customWidth="1"/>
    <col min="521" max="764" width="9" style="10"/>
    <col min="765" max="765" width="6.625" style="10" customWidth="1"/>
    <col min="766" max="767" width="21.625" style="10" customWidth="1"/>
    <col min="768" max="768" width="16.125" style="10" bestFit="1" customWidth="1"/>
    <col min="769" max="769" width="13.875" style="10" bestFit="1" customWidth="1"/>
    <col min="770" max="770" width="17.25" style="10" bestFit="1" customWidth="1"/>
    <col min="771" max="772" width="20.5" style="10" bestFit="1" customWidth="1"/>
    <col min="773" max="773" width="0" style="10" hidden="1" customWidth="1"/>
    <col min="774" max="774" width="18.375" style="10" bestFit="1" customWidth="1"/>
    <col min="775" max="776" width="0" style="10" hidden="1" customWidth="1"/>
    <col min="777" max="1020" width="9" style="10"/>
    <col min="1021" max="1021" width="6.625" style="10" customWidth="1"/>
    <col min="1022" max="1023" width="21.625" style="10" customWidth="1"/>
    <col min="1024" max="1024" width="16.125" style="10" bestFit="1" customWidth="1"/>
    <col min="1025" max="1025" width="13.875" style="10" bestFit="1" customWidth="1"/>
    <col min="1026" max="1026" width="17.25" style="10" bestFit="1" customWidth="1"/>
    <col min="1027" max="1028" width="20.5" style="10" bestFit="1" customWidth="1"/>
    <col min="1029" max="1029" width="0" style="10" hidden="1" customWidth="1"/>
    <col min="1030" max="1030" width="18.375" style="10" bestFit="1" customWidth="1"/>
    <col min="1031" max="1032" width="0" style="10" hidden="1" customWidth="1"/>
    <col min="1033" max="1276" width="9" style="10"/>
    <col min="1277" max="1277" width="6.625" style="10" customWidth="1"/>
    <col min="1278" max="1279" width="21.625" style="10" customWidth="1"/>
    <col min="1280" max="1280" width="16.125" style="10" bestFit="1" customWidth="1"/>
    <col min="1281" max="1281" width="13.875" style="10" bestFit="1" customWidth="1"/>
    <col min="1282" max="1282" width="17.25" style="10" bestFit="1" customWidth="1"/>
    <col min="1283" max="1284" width="20.5" style="10" bestFit="1" customWidth="1"/>
    <col min="1285" max="1285" width="0" style="10" hidden="1" customWidth="1"/>
    <col min="1286" max="1286" width="18.375" style="10" bestFit="1" customWidth="1"/>
    <col min="1287" max="1288" width="0" style="10" hidden="1" customWidth="1"/>
    <col min="1289" max="1532" width="9" style="10"/>
    <col min="1533" max="1533" width="6.625" style="10" customWidth="1"/>
    <col min="1534" max="1535" width="21.625" style="10" customWidth="1"/>
    <col min="1536" max="1536" width="16.125" style="10" bestFit="1" customWidth="1"/>
    <col min="1537" max="1537" width="13.875" style="10" bestFit="1" customWidth="1"/>
    <col min="1538" max="1538" width="17.25" style="10" bestFit="1" customWidth="1"/>
    <col min="1539" max="1540" width="20.5" style="10" bestFit="1" customWidth="1"/>
    <col min="1541" max="1541" width="0" style="10" hidden="1" customWidth="1"/>
    <col min="1542" max="1542" width="18.375" style="10" bestFit="1" customWidth="1"/>
    <col min="1543" max="1544" width="0" style="10" hidden="1" customWidth="1"/>
    <col min="1545" max="1788" width="9" style="10"/>
    <col min="1789" max="1789" width="6.625" style="10" customWidth="1"/>
    <col min="1790" max="1791" width="21.625" style="10" customWidth="1"/>
    <col min="1792" max="1792" width="16.125" style="10" bestFit="1" customWidth="1"/>
    <col min="1793" max="1793" width="13.875" style="10" bestFit="1" customWidth="1"/>
    <col min="1794" max="1794" width="17.25" style="10" bestFit="1" customWidth="1"/>
    <col min="1795" max="1796" width="20.5" style="10" bestFit="1" customWidth="1"/>
    <col min="1797" max="1797" width="0" style="10" hidden="1" customWidth="1"/>
    <col min="1798" max="1798" width="18.375" style="10" bestFit="1" customWidth="1"/>
    <col min="1799" max="1800" width="0" style="10" hidden="1" customWidth="1"/>
    <col min="1801" max="2044" width="9" style="10"/>
    <col min="2045" max="2045" width="6.625" style="10" customWidth="1"/>
    <col min="2046" max="2047" width="21.625" style="10" customWidth="1"/>
    <col min="2048" max="2048" width="16.125" style="10" bestFit="1" customWidth="1"/>
    <col min="2049" max="2049" width="13.875" style="10" bestFit="1" customWidth="1"/>
    <col min="2050" max="2050" width="17.25" style="10" bestFit="1" customWidth="1"/>
    <col min="2051" max="2052" width="20.5" style="10" bestFit="1" customWidth="1"/>
    <col min="2053" max="2053" width="0" style="10" hidden="1" customWidth="1"/>
    <col min="2054" max="2054" width="18.375" style="10" bestFit="1" customWidth="1"/>
    <col min="2055" max="2056" width="0" style="10" hidden="1" customWidth="1"/>
    <col min="2057" max="2300" width="9" style="10"/>
    <col min="2301" max="2301" width="6.625" style="10" customWidth="1"/>
    <col min="2302" max="2303" width="21.625" style="10" customWidth="1"/>
    <col min="2304" max="2304" width="16.125" style="10" bestFit="1" customWidth="1"/>
    <col min="2305" max="2305" width="13.875" style="10" bestFit="1" customWidth="1"/>
    <col min="2306" max="2306" width="17.25" style="10" bestFit="1" customWidth="1"/>
    <col min="2307" max="2308" width="20.5" style="10" bestFit="1" customWidth="1"/>
    <col min="2309" max="2309" width="0" style="10" hidden="1" customWidth="1"/>
    <col min="2310" max="2310" width="18.375" style="10" bestFit="1" customWidth="1"/>
    <col min="2311" max="2312" width="0" style="10" hidden="1" customWidth="1"/>
    <col min="2313" max="2556" width="9" style="10"/>
    <col min="2557" max="2557" width="6.625" style="10" customWidth="1"/>
    <col min="2558" max="2559" width="21.625" style="10" customWidth="1"/>
    <col min="2560" max="2560" width="16.125" style="10" bestFit="1" customWidth="1"/>
    <col min="2561" max="2561" width="13.875" style="10" bestFit="1" customWidth="1"/>
    <col min="2562" max="2562" width="17.25" style="10" bestFit="1" customWidth="1"/>
    <col min="2563" max="2564" width="20.5" style="10" bestFit="1" customWidth="1"/>
    <col min="2565" max="2565" width="0" style="10" hidden="1" customWidth="1"/>
    <col min="2566" max="2566" width="18.375" style="10" bestFit="1" customWidth="1"/>
    <col min="2567" max="2568" width="0" style="10" hidden="1" customWidth="1"/>
    <col min="2569" max="2812" width="9" style="10"/>
    <col min="2813" max="2813" width="6.625" style="10" customWidth="1"/>
    <col min="2814" max="2815" width="21.625" style="10" customWidth="1"/>
    <col min="2816" max="2816" width="16.125" style="10" bestFit="1" customWidth="1"/>
    <col min="2817" max="2817" width="13.875" style="10" bestFit="1" customWidth="1"/>
    <col min="2818" max="2818" width="17.25" style="10" bestFit="1" customWidth="1"/>
    <col min="2819" max="2820" width="20.5" style="10" bestFit="1" customWidth="1"/>
    <col min="2821" max="2821" width="0" style="10" hidden="1" customWidth="1"/>
    <col min="2822" max="2822" width="18.375" style="10" bestFit="1" customWidth="1"/>
    <col min="2823" max="2824" width="0" style="10" hidden="1" customWidth="1"/>
    <col min="2825" max="3068" width="9" style="10"/>
    <col min="3069" max="3069" width="6.625" style="10" customWidth="1"/>
    <col min="3070" max="3071" width="21.625" style="10" customWidth="1"/>
    <col min="3072" max="3072" width="16.125" style="10" bestFit="1" customWidth="1"/>
    <col min="3073" max="3073" width="13.875" style="10" bestFit="1" customWidth="1"/>
    <col min="3074" max="3074" width="17.25" style="10" bestFit="1" customWidth="1"/>
    <col min="3075" max="3076" width="20.5" style="10" bestFit="1" customWidth="1"/>
    <col min="3077" max="3077" width="0" style="10" hidden="1" customWidth="1"/>
    <col min="3078" max="3078" width="18.375" style="10" bestFit="1" customWidth="1"/>
    <col min="3079" max="3080" width="0" style="10" hidden="1" customWidth="1"/>
    <col min="3081" max="3324" width="9" style="10"/>
    <col min="3325" max="3325" width="6.625" style="10" customWidth="1"/>
    <col min="3326" max="3327" width="21.625" style="10" customWidth="1"/>
    <col min="3328" max="3328" width="16.125" style="10" bestFit="1" customWidth="1"/>
    <col min="3329" max="3329" width="13.875" style="10" bestFit="1" customWidth="1"/>
    <col min="3330" max="3330" width="17.25" style="10" bestFit="1" customWidth="1"/>
    <col min="3331" max="3332" width="20.5" style="10" bestFit="1" customWidth="1"/>
    <col min="3333" max="3333" width="0" style="10" hidden="1" customWidth="1"/>
    <col min="3334" max="3334" width="18.375" style="10" bestFit="1" customWidth="1"/>
    <col min="3335" max="3336" width="0" style="10" hidden="1" customWidth="1"/>
    <col min="3337" max="3580" width="9" style="10"/>
    <col min="3581" max="3581" width="6.625" style="10" customWidth="1"/>
    <col min="3582" max="3583" width="21.625" style="10" customWidth="1"/>
    <col min="3584" max="3584" width="16.125" style="10" bestFit="1" customWidth="1"/>
    <col min="3585" max="3585" width="13.875" style="10" bestFit="1" customWidth="1"/>
    <col min="3586" max="3586" width="17.25" style="10" bestFit="1" customWidth="1"/>
    <col min="3587" max="3588" width="20.5" style="10" bestFit="1" customWidth="1"/>
    <col min="3589" max="3589" width="0" style="10" hidden="1" customWidth="1"/>
    <col min="3590" max="3590" width="18.375" style="10" bestFit="1" customWidth="1"/>
    <col min="3591" max="3592" width="0" style="10" hidden="1" customWidth="1"/>
    <col min="3593" max="3836" width="9" style="10"/>
    <col min="3837" max="3837" width="6.625" style="10" customWidth="1"/>
    <col min="3838" max="3839" width="21.625" style="10" customWidth="1"/>
    <col min="3840" max="3840" width="16.125" style="10" bestFit="1" customWidth="1"/>
    <col min="3841" max="3841" width="13.875" style="10" bestFit="1" customWidth="1"/>
    <col min="3842" max="3842" width="17.25" style="10" bestFit="1" customWidth="1"/>
    <col min="3843" max="3844" width="20.5" style="10" bestFit="1" customWidth="1"/>
    <col min="3845" max="3845" width="0" style="10" hidden="1" customWidth="1"/>
    <col min="3846" max="3846" width="18.375" style="10" bestFit="1" customWidth="1"/>
    <col min="3847" max="3848" width="0" style="10" hidden="1" customWidth="1"/>
    <col min="3849" max="4092" width="9" style="10"/>
    <col min="4093" max="4093" width="6.625" style="10" customWidth="1"/>
    <col min="4094" max="4095" width="21.625" style="10" customWidth="1"/>
    <col min="4096" max="4096" width="16.125" style="10" bestFit="1" customWidth="1"/>
    <col min="4097" max="4097" width="13.875" style="10" bestFit="1" customWidth="1"/>
    <col min="4098" max="4098" width="17.25" style="10" bestFit="1" customWidth="1"/>
    <col min="4099" max="4100" width="20.5" style="10" bestFit="1" customWidth="1"/>
    <col min="4101" max="4101" width="0" style="10" hidden="1" customWidth="1"/>
    <col min="4102" max="4102" width="18.375" style="10" bestFit="1" customWidth="1"/>
    <col min="4103" max="4104" width="0" style="10" hidden="1" customWidth="1"/>
    <col min="4105" max="4348" width="9" style="10"/>
    <col min="4349" max="4349" width="6.625" style="10" customWidth="1"/>
    <col min="4350" max="4351" width="21.625" style="10" customWidth="1"/>
    <col min="4352" max="4352" width="16.125" style="10" bestFit="1" customWidth="1"/>
    <col min="4353" max="4353" width="13.875" style="10" bestFit="1" customWidth="1"/>
    <col min="4354" max="4354" width="17.25" style="10" bestFit="1" customWidth="1"/>
    <col min="4355" max="4356" width="20.5" style="10" bestFit="1" customWidth="1"/>
    <col min="4357" max="4357" width="0" style="10" hidden="1" customWidth="1"/>
    <col min="4358" max="4358" width="18.375" style="10" bestFit="1" customWidth="1"/>
    <col min="4359" max="4360" width="0" style="10" hidden="1" customWidth="1"/>
    <col min="4361" max="4604" width="9" style="10"/>
    <col min="4605" max="4605" width="6.625" style="10" customWidth="1"/>
    <col min="4606" max="4607" width="21.625" style="10" customWidth="1"/>
    <col min="4608" max="4608" width="16.125" style="10" bestFit="1" customWidth="1"/>
    <col min="4609" max="4609" width="13.875" style="10" bestFit="1" customWidth="1"/>
    <col min="4610" max="4610" width="17.25" style="10" bestFit="1" customWidth="1"/>
    <col min="4611" max="4612" width="20.5" style="10" bestFit="1" customWidth="1"/>
    <col min="4613" max="4613" width="0" style="10" hidden="1" customWidth="1"/>
    <col min="4614" max="4614" width="18.375" style="10" bestFit="1" customWidth="1"/>
    <col min="4615" max="4616" width="0" style="10" hidden="1" customWidth="1"/>
    <col min="4617" max="4860" width="9" style="10"/>
    <col min="4861" max="4861" width="6.625" style="10" customWidth="1"/>
    <col min="4862" max="4863" width="21.625" style="10" customWidth="1"/>
    <col min="4864" max="4864" width="16.125" style="10" bestFit="1" customWidth="1"/>
    <col min="4865" max="4865" width="13.875" style="10" bestFit="1" customWidth="1"/>
    <col min="4866" max="4866" width="17.25" style="10" bestFit="1" customWidth="1"/>
    <col min="4867" max="4868" width="20.5" style="10" bestFit="1" customWidth="1"/>
    <col min="4869" max="4869" width="0" style="10" hidden="1" customWidth="1"/>
    <col min="4870" max="4870" width="18.375" style="10" bestFit="1" customWidth="1"/>
    <col min="4871" max="4872" width="0" style="10" hidden="1" customWidth="1"/>
    <col min="4873" max="5116" width="9" style="10"/>
    <col min="5117" max="5117" width="6.625" style="10" customWidth="1"/>
    <col min="5118" max="5119" width="21.625" style="10" customWidth="1"/>
    <col min="5120" max="5120" width="16.125" style="10" bestFit="1" customWidth="1"/>
    <col min="5121" max="5121" width="13.875" style="10" bestFit="1" customWidth="1"/>
    <col min="5122" max="5122" width="17.25" style="10" bestFit="1" customWidth="1"/>
    <col min="5123" max="5124" width="20.5" style="10" bestFit="1" customWidth="1"/>
    <col min="5125" max="5125" width="0" style="10" hidden="1" customWidth="1"/>
    <col min="5126" max="5126" width="18.375" style="10" bestFit="1" customWidth="1"/>
    <col min="5127" max="5128" width="0" style="10" hidden="1" customWidth="1"/>
    <col min="5129" max="5372" width="9" style="10"/>
    <col min="5373" max="5373" width="6.625" style="10" customWidth="1"/>
    <col min="5374" max="5375" width="21.625" style="10" customWidth="1"/>
    <col min="5376" max="5376" width="16.125" style="10" bestFit="1" customWidth="1"/>
    <col min="5377" max="5377" width="13.875" style="10" bestFit="1" customWidth="1"/>
    <col min="5378" max="5378" width="17.25" style="10" bestFit="1" customWidth="1"/>
    <col min="5379" max="5380" width="20.5" style="10" bestFit="1" customWidth="1"/>
    <col min="5381" max="5381" width="0" style="10" hidden="1" customWidth="1"/>
    <col min="5382" max="5382" width="18.375" style="10" bestFit="1" customWidth="1"/>
    <col min="5383" max="5384" width="0" style="10" hidden="1" customWidth="1"/>
    <col min="5385" max="5628" width="9" style="10"/>
    <col min="5629" max="5629" width="6.625" style="10" customWidth="1"/>
    <col min="5630" max="5631" width="21.625" style="10" customWidth="1"/>
    <col min="5632" max="5632" width="16.125" style="10" bestFit="1" customWidth="1"/>
    <col min="5633" max="5633" width="13.875" style="10" bestFit="1" customWidth="1"/>
    <col min="5634" max="5634" width="17.25" style="10" bestFit="1" customWidth="1"/>
    <col min="5635" max="5636" width="20.5" style="10" bestFit="1" customWidth="1"/>
    <col min="5637" max="5637" width="0" style="10" hidden="1" customWidth="1"/>
    <col min="5638" max="5638" width="18.375" style="10" bestFit="1" customWidth="1"/>
    <col min="5639" max="5640" width="0" style="10" hidden="1" customWidth="1"/>
    <col min="5641" max="5884" width="9" style="10"/>
    <col min="5885" max="5885" width="6.625" style="10" customWidth="1"/>
    <col min="5886" max="5887" width="21.625" style="10" customWidth="1"/>
    <col min="5888" max="5888" width="16.125" style="10" bestFit="1" customWidth="1"/>
    <col min="5889" max="5889" width="13.875" style="10" bestFit="1" customWidth="1"/>
    <col min="5890" max="5890" width="17.25" style="10" bestFit="1" customWidth="1"/>
    <col min="5891" max="5892" width="20.5" style="10" bestFit="1" customWidth="1"/>
    <col min="5893" max="5893" width="0" style="10" hidden="1" customWidth="1"/>
    <col min="5894" max="5894" width="18.375" style="10" bestFit="1" customWidth="1"/>
    <col min="5895" max="5896" width="0" style="10" hidden="1" customWidth="1"/>
    <col min="5897" max="6140" width="9" style="10"/>
    <col min="6141" max="6141" width="6.625" style="10" customWidth="1"/>
    <col min="6142" max="6143" width="21.625" style="10" customWidth="1"/>
    <col min="6144" max="6144" width="16.125" style="10" bestFit="1" customWidth="1"/>
    <col min="6145" max="6145" width="13.875" style="10" bestFit="1" customWidth="1"/>
    <col min="6146" max="6146" width="17.25" style="10" bestFit="1" customWidth="1"/>
    <col min="6147" max="6148" width="20.5" style="10" bestFit="1" customWidth="1"/>
    <col min="6149" max="6149" width="0" style="10" hidden="1" customWidth="1"/>
    <col min="6150" max="6150" width="18.375" style="10" bestFit="1" customWidth="1"/>
    <col min="6151" max="6152" width="0" style="10" hidden="1" customWidth="1"/>
    <col min="6153" max="6396" width="9" style="10"/>
    <col min="6397" max="6397" width="6.625" style="10" customWidth="1"/>
    <col min="6398" max="6399" width="21.625" style="10" customWidth="1"/>
    <col min="6400" max="6400" width="16.125" style="10" bestFit="1" customWidth="1"/>
    <col min="6401" max="6401" width="13.875" style="10" bestFit="1" customWidth="1"/>
    <col min="6402" max="6402" width="17.25" style="10" bestFit="1" customWidth="1"/>
    <col min="6403" max="6404" width="20.5" style="10" bestFit="1" customWidth="1"/>
    <col min="6405" max="6405" width="0" style="10" hidden="1" customWidth="1"/>
    <col min="6406" max="6406" width="18.375" style="10" bestFit="1" customWidth="1"/>
    <col min="6407" max="6408" width="0" style="10" hidden="1" customWidth="1"/>
    <col min="6409" max="6652" width="9" style="10"/>
    <col min="6653" max="6653" width="6.625" style="10" customWidth="1"/>
    <col min="6654" max="6655" width="21.625" style="10" customWidth="1"/>
    <col min="6656" max="6656" width="16.125" style="10" bestFit="1" customWidth="1"/>
    <col min="6657" max="6657" width="13.875" style="10" bestFit="1" customWidth="1"/>
    <col min="6658" max="6658" width="17.25" style="10" bestFit="1" customWidth="1"/>
    <col min="6659" max="6660" width="20.5" style="10" bestFit="1" customWidth="1"/>
    <col min="6661" max="6661" width="0" style="10" hidden="1" customWidth="1"/>
    <col min="6662" max="6662" width="18.375" style="10" bestFit="1" customWidth="1"/>
    <col min="6663" max="6664" width="0" style="10" hidden="1" customWidth="1"/>
    <col min="6665" max="6908" width="9" style="10"/>
    <col min="6909" max="6909" width="6.625" style="10" customWidth="1"/>
    <col min="6910" max="6911" width="21.625" style="10" customWidth="1"/>
    <col min="6912" max="6912" width="16.125" style="10" bestFit="1" customWidth="1"/>
    <col min="6913" max="6913" width="13.875" style="10" bestFit="1" customWidth="1"/>
    <col min="6914" max="6914" width="17.25" style="10" bestFit="1" customWidth="1"/>
    <col min="6915" max="6916" width="20.5" style="10" bestFit="1" customWidth="1"/>
    <col min="6917" max="6917" width="0" style="10" hidden="1" customWidth="1"/>
    <col min="6918" max="6918" width="18.375" style="10" bestFit="1" customWidth="1"/>
    <col min="6919" max="6920" width="0" style="10" hidden="1" customWidth="1"/>
    <col min="6921" max="7164" width="9" style="10"/>
    <col min="7165" max="7165" width="6.625" style="10" customWidth="1"/>
    <col min="7166" max="7167" width="21.625" style="10" customWidth="1"/>
    <col min="7168" max="7168" width="16.125" style="10" bestFit="1" customWidth="1"/>
    <col min="7169" max="7169" width="13.875" style="10" bestFit="1" customWidth="1"/>
    <col min="7170" max="7170" width="17.25" style="10" bestFit="1" customWidth="1"/>
    <col min="7171" max="7172" width="20.5" style="10" bestFit="1" customWidth="1"/>
    <col min="7173" max="7173" width="0" style="10" hidden="1" customWidth="1"/>
    <col min="7174" max="7174" width="18.375" style="10" bestFit="1" customWidth="1"/>
    <col min="7175" max="7176" width="0" style="10" hidden="1" customWidth="1"/>
    <col min="7177" max="7420" width="9" style="10"/>
    <col min="7421" max="7421" width="6.625" style="10" customWidth="1"/>
    <col min="7422" max="7423" width="21.625" style="10" customWidth="1"/>
    <col min="7424" max="7424" width="16.125" style="10" bestFit="1" customWidth="1"/>
    <col min="7425" max="7425" width="13.875" style="10" bestFit="1" customWidth="1"/>
    <col min="7426" max="7426" width="17.25" style="10" bestFit="1" customWidth="1"/>
    <col min="7427" max="7428" width="20.5" style="10" bestFit="1" customWidth="1"/>
    <col min="7429" max="7429" width="0" style="10" hidden="1" customWidth="1"/>
    <col min="7430" max="7430" width="18.375" style="10" bestFit="1" customWidth="1"/>
    <col min="7431" max="7432" width="0" style="10" hidden="1" customWidth="1"/>
    <col min="7433" max="7676" width="9" style="10"/>
    <col min="7677" max="7677" width="6.625" style="10" customWidth="1"/>
    <col min="7678" max="7679" width="21.625" style="10" customWidth="1"/>
    <col min="7680" max="7680" width="16.125" style="10" bestFit="1" customWidth="1"/>
    <col min="7681" max="7681" width="13.875" style="10" bestFit="1" customWidth="1"/>
    <col min="7682" max="7682" width="17.25" style="10" bestFit="1" customWidth="1"/>
    <col min="7683" max="7684" width="20.5" style="10" bestFit="1" customWidth="1"/>
    <col min="7685" max="7685" width="0" style="10" hidden="1" customWidth="1"/>
    <col min="7686" max="7686" width="18.375" style="10" bestFit="1" customWidth="1"/>
    <col min="7687" max="7688" width="0" style="10" hidden="1" customWidth="1"/>
    <col min="7689" max="7932" width="9" style="10"/>
    <col min="7933" max="7933" width="6.625" style="10" customWidth="1"/>
    <col min="7934" max="7935" width="21.625" style="10" customWidth="1"/>
    <col min="7936" max="7936" width="16.125" style="10" bestFit="1" customWidth="1"/>
    <col min="7937" max="7937" width="13.875" style="10" bestFit="1" customWidth="1"/>
    <col min="7938" max="7938" width="17.25" style="10" bestFit="1" customWidth="1"/>
    <col min="7939" max="7940" width="20.5" style="10" bestFit="1" customWidth="1"/>
    <col min="7941" max="7941" width="0" style="10" hidden="1" customWidth="1"/>
    <col min="7942" max="7942" width="18.375" style="10" bestFit="1" customWidth="1"/>
    <col min="7943" max="7944" width="0" style="10" hidden="1" customWidth="1"/>
    <col min="7945" max="8188" width="9" style="10"/>
    <col min="8189" max="8189" width="6.625" style="10" customWidth="1"/>
    <col min="8190" max="8191" width="21.625" style="10" customWidth="1"/>
    <col min="8192" max="8192" width="16.125" style="10" bestFit="1" customWidth="1"/>
    <col min="8193" max="8193" width="13.875" style="10" bestFit="1" customWidth="1"/>
    <col min="8194" max="8194" width="17.25" style="10" bestFit="1" customWidth="1"/>
    <col min="8195" max="8196" width="20.5" style="10" bestFit="1" customWidth="1"/>
    <col min="8197" max="8197" width="0" style="10" hidden="1" customWidth="1"/>
    <col min="8198" max="8198" width="18.375" style="10" bestFit="1" customWidth="1"/>
    <col min="8199" max="8200" width="0" style="10" hidden="1" customWidth="1"/>
    <col min="8201" max="8444" width="9" style="10"/>
    <col min="8445" max="8445" width="6.625" style="10" customWidth="1"/>
    <col min="8446" max="8447" width="21.625" style="10" customWidth="1"/>
    <col min="8448" max="8448" width="16.125" style="10" bestFit="1" customWidth="1"/>
    <col min="8449" max="8449" width="13.875" style="10" bestFit="1" customWidth="1"/>
    <col min="8450" max="8450" width="17.25" style="10" bestFit="1" customWidth="1"/>
    <col min="8451" max="8452" width="20.5" style="10" bestFit="1" customWidth="1"/>
    <col min="8453" max="8453" width="0" style="10" hidden="1" customWidth="1"/>
    <col min="8454" max="8454" width="18.375" style="10" bestFit="1" customWidth="1"/>
    <col min="8455" max="8456" width="0" style="10" hidden="1" customWidth="1"/>
    <col min="8457" max="8700" width="9" style="10"/>
    <col min="8701" max="8701" width="6.625" style="10" customWidth="1"/>
    <col min="8702" max="8703" width="21.625" style="10" customWidth="1"/>
    <col min="8704" max="8704" width="16.125" style="10" bestFit="1" customWidth="1"/>
    <col min="8705" max="8705" width="13.875" style="10" bestFit="1" customWidth="1"/>
    <col min="8706" max="8706" width="17.25" style="10" bestFit="1" customWidth="1"/>
    <col min="8707" max="8708" width="20.5" style="10" bestFit="1" customWidth="1"/>
    <col min="8709" max="8709" width="0" style="10" hidden="1" customWidth="1"/>
    <col min="8710" max="8710" width="18.375" style="10" bestFit="1" customWidth="1"/>
    <col min="8711" max="8712" width="0" style="10" hidden="1" customWidth="1"/>
    <col min="8713" max="8956" width="9" style="10"/>
    <col min="8957" max="8957" width="6.625" style="10" customWidth="1"/>
    <col min="8958" max="8959" width="21.625" style="10" customWidth="1"/>
    <col min="8960" max="8960" width="16.125" style="10" bestFit="1" customWidth="1"/>
    <col min="8961" max="8961" width="13.875" style="10" bestFit="1" customWidth="1"/>
    <col min="8962" max="8962" width="17.25" style="10" bestFit="1" customWidth="1"/>
    <col min="8963" max="8964" width="20.5" style="10" bestFit="1" customWidth="1"/>
    <col min="8965" max="8965" width="0" style="10" hidden="1" customWidth="1"/>
    <col min="8966" max="8966" width="18.375" style="10" bestFit="1" customWidth="1"/>
    <col min="8967" max="8968" width="0" style="10" hidden="1" customWidth="1"/>
    <col min="8969" max="9212" width="9" style="10"/>
    <col min="9213" max="9213" width="6.625" style="10" customWidth="1"/>
    <col min="9214" max="9215" width="21.625" style="10" customWidth="1"/>
    <col min="9216" max="9216" width="16.125" style="10" bestFit="1" customWidth="1"/>
    <col min="9217" max="9217" width="13.875" style="10" bestFit="1" customWidth="1"/>
    <col min="9218" max="9218" width="17.25" style="10" bestFit="1" customWidth="1"/>
    <col min="9219" max="9220" width="20.5" style="10" bestFit="1" customWidth="1"/>
    <col min="9221" max="9221" width="0" style="10" hidden="1" customWidth="1"/>
    <col min="9222" max="9222" width="18.375" style="10" bestFit="1" customWidth="1"/>
    <col min="9223" max="9224" width="0" style="10" hidden="1" customWidth="1"/>
    <col min="9225" max="9468" width="9" style="10"/>
    <col min="9469" max="9469" width="6.625" style="10" customWidth="1"/>
    <col min="9470" max="9471" width="21.625" style="10" customWidth="1"/>
    <col min="9472" max="9472" width="16.125" style="10" bestFit="1" customWidth="1"/>
    <col min="9473" max="9473" width="13.875" style="10" bestFit="1" customWidth="1"/>
    <col min="9474" max="9474" width="17.25" style="10" bestFit="1" customWidth="1"/>
    <col min="9475" max="9476" width="20.5" style="10" bestFit="1" customWidth="1"/>
    <col min="9477" max="9477" width="0" style="10" hidden="1" customWidth="1"/>
    <col min="9478" max="9478" width="18.375" style="10" bestFit="1" customWidth="1"/>
    <col min="9479" max="9480" width="0" style="10" hidden="1" customWidth="1"/>
    <col min="9481" max="9724" width="9" style="10"/>
    <col min="9725" max="9725" width="6.625" style="10" customWidth="1"/>
    <col min="9726" max="9727" width="21.625" style="10" customWidth="1"/>
    <col min="9728" max="9728" width="16.125" style="10" bestFit="1" customWidth="1"/>
    <col min="9729" max="9729" width="13.875" style="10" bestFit="1" customWidth="1"/>
    <col min="9730" max="9730" width="17.25" style="10" bestFit="1" customWidth="1"/>
    <col min="9731" max="9732" width="20.5" style="10" bestFit="1" customWidth="1"/>
    <col min="9733" max="9733" width="0" style="10" hidden="1" customWidth="1"/>
    <col min="9734" max="9734" width="18.375" style="10" bestFit="1" customWidth="1"/>
    <col min="9735" max="9736" width="0" style="10" hidden="1" customWidth="1"/>
    <col min="9737" max="9980" width="9" style="10"/>
    <col min="9981" max="9981" width="6.625" style="10" customWidth="1"/>
    <col min="9982" max="9983" width="21.625" style="10" customWidth="1"/>
    <col min="9984" max="9984" width="16.125" style="10" bestFit="1" customWidth="1"/>
    <col min="9985" max="9985" width="13.875" style="10" bestFit="1" customWidth="1"/>
    <col min="9986" max="9986" width="17.25" style="10" bestFit="1" customWidth="1"/>
    <col min="9987" max="9988" width="20.5" style="10" bestFit="1" customWidth="1"/>
    <col min="9989" max="9989" width="0" style="10" hidden="1" customWidth="1"/>
    <col min="9990" max="9990" width="18.375" style="10" bestFit="1" customWidth="1"/>
    <col min="9991" max="9992" width="0" style="10" hidden="1" customWidth="1"/>
    <col min="9993" max="10236" width="9" style="10"/>
    <col min="10237" max="10237" width="6.625" style="10" customWidth="1"/>
    <col min="10238" max="10239" width="21.625" style="10" customWidth="1"/>
    <col min="10240" max="10240" width="16.125" style="10" bestFit="1" customWidth="1"/>
    <col min="10241" max="10241" width="13.875" style="10" bestFit="1" customWidth="1"/>
    <col min="10242" max="10242" width="17.25" style="10" bestFit="1" customWidth="1"/>
    <col min="10243" max="10244" width="20.5" style="10" bestFit="1" customWidth="1"/>
    <col min="10245" max="10245" width="0" style="10" hidden="1" customWidth="1"/>
    <col min="10246" max="10246" width="18.375" style="10" bestFit="1" customWidth="1"/>
    <col min="10247" max="10248" width="0" style="10" hidden="1" customWidth="1"/>
    <col min="10249" max="10492" width="9" style="10"/>
    <col min="10493" max="10493" width="6.625" style="10" customWidth="1"/>
    <col min="10494" max="10495" width="21.625" style="10" customWidth="1"/>
    <col min="10496" max="10496" width="16.125" style="10" bestFit="1" customWidth="1"/>
    <col min="10497" max="10497" width="13.875" style="10" bestFit="1" customWidth="1"/>
    <col min="10498" max="10498" width="17.25" style="10" bestFit="1" customWidth="1"/>
    <col min="10499" max="10500" width="20.5" style="10" bestFit="1" customWidth="1"/>
    <col min="10501" max="10501" width="0" style="10" hidden="1" customWidth="1"/>
    <col min="10502" max="10502" width="18.375" style="10" bestFit="1" customWidth="1"/>
    <col min="10503" max="10504" width="0" style="10" hidden="1" customWidth="1"/>
    <col min="10505" max="10748" width="9" style="10"/>
    <col min="10749" max="10749" width="6.625" style="10" customWidth="1"/>
    <col min="10750" max="10751" width="21.625" style="10" customWidth="1"/>
    <col min="10752" max="10752" width="16.125" style="10" bestFit="1" customWidth="1"/>
    <col min="10753" max="10753" width="13.875" style="10" bestFit="1" customWidth="1"/>
    <col min="10754" max="10754" width="17.25" style="10" bestFit="1" customWidth="1"/>
    <col min="10755" max="10756" width="20.5" style="10" bestFit="1" customWidth="1"/>
    <col min="10757" max="10757" width="0" style="10" hidden="1" customWidth="1"/>
    <col min="10758" max="10758" width="18.375" style="10" bestFit="1" customWidth="1"/>
    <col min="10759" max="10760" width="0" style="10" hidden="1" customWidth="1"/>
    <col min="10761" max="11004" width="9" style="10"/>
    <col min="11005" max="11005" width="6.625" style="10" customWidth="1"/>
    <col min="11006" max="11007" width="21.625" style="10" customWidth="1"/>
    <col min="11008" max="11008" width="16.125" style="10" bestFit="1" customWidth="1"/>
    <col min="11009" max="11009" width="13.875" style="10" bestFit="1" customWidth="1"/>
    <col min="11010" max="11010" width="17.25" style="10" bestFit="1" customWidth="1"/>
    <col min="11011" max="11012" width="20.5" style="10" bestFit="1" customWidth="1"/>
    <col min="11013" max="11013" width="0" style="10" hidden="1" customWidth="1"/>
    <col min="11014" max="11014" width="18.375" style="10" bestFit="1" customWidth="1"/>
    <col min="11015" max="11016" width="0" style="10" hidden="1" customWidth="1"/>
    <col min="11017" max="11260" width="9" style="10"/>
    <col min="11261" max="11261" width="6.625" style="10" customWidth="1"/>
    <col min="11262" max="11263" width="21.625" style="10" customWidth="1"/>
    <col min="11264" max="11264" width="16.125" style="10" bestFit="1" customWidth="1"/>
    <col min="11265" max="11265" width="13.875" style="10" bestFit="1" customWidth="1"/>
    <col min="11266" max="11266" width="17.25" style="10" bestFit="1" customWidth="1"/>
    <col min="11267" max="11268" width="20.5" style="10" bestFit="1" customWidth="1"/>
    <col min="11269" max="11269" width="0" style="10" hidden="1" customWidth="1"/>
    <col min="11270" max="11270" width="18.375" style="10" bestFit="1" customWidth="1"/>
    <col min="11271" max="11272" width="0" style="10" hidden="1" customWidth="1"/>
    <col min="11273" max="11516" width="9" style="10"/>
    <col min="11517" max="11517" width="6.625" style="10" customWidth="1"/>
    <col min="11518" max="11519" width="21.625" style="10" customWidth="1"/>
    <col min="11520" max="11520" width="16.125" style="10" bestFit="1" customWidth="1"/>
    <col min="11521" max="11521" width="13.875" style="10" bestFit="1" customWidth="1"/>
    <col min="11522" max="11522" width="17.25" style="10" bestFit="1" customWidth="1"/>
    <col min="11523" max="11524" width="20.5" style="10" bestFit="1" customWidth="1"/>
    <col min="11525" max="11525" width="0" style="10" hidden="1" customWidth="1"/>
    <col min="11526" max="11526" width="18.375" style="10" bestFit="1" customWidth="1"/>
    <col min="11527" max="11528" width="0" style="10" hidden="1" customWidth="1"/>
    <col min="11529" max="11772" width="9" style="10"/>
    <col min="11773" max="11773" width="6.625" style="10" customWidth="1"/>
    <col min="11774" max="11775" width="21.625" style="10" customWidth="1"/>
    <col min="11776" max="11776" width="16.125" style="10" bestFit="1" customWidth="1"/>
    <col min="11777" max="11777" width="13.875" style="10" bestFit="1" customWidth="1"/>
    <col min="11778" max="11778" width="17.25" style="10" bestFit="1" customWidth="1"/>
    <col min="11779" max="11780" width="20.5" style="10" bestFit="1" customWidth="1"/>
    <col min="11781" max="11781" width="0" style="10" hidden="1" customWidth="1"/>
    <col min="11782" max="11782" width="18.375" style="10" bestFit="1" customWidth="1"/>
    <col min="11783" max="11784" width="0" style="10" hidden="1" customWidth="1"/>
    <col min="11785" max="12028" width="9" style="10"/>
    <col min="12029" max="12029" width="6.625" style="10" customWidth="1"/>
    <col min="12030" max="12031" width="21.625" style="10" customWidth="1"/>
    <col min="12032" max="12032" width="16.125" style="10" bestFit="1" customWidth="1"/>
    <col min="12033" max="12033" width="13.875" style="10" bestFit="1" customWidth="1"/>
    <col min="12034" max="12034" width="17.25" style="10" bestFit="1" customWidth="1"/>
    <col min="12035" max="12036" width="20.5" style="10" bestFit="1" customWidth="1"/>
    <col min="12037" max="12037" width="0" style="10" hidden="1" customWidth="1"/>
    <col min="12038" max="12038" width="18.375" style="10" bestFit="1" customWidth="1"/>
    <col min="12039" max="12040" width="0" style="10" hidden="1" customWidth="1"/>
    <col min="12041" max="12284" width="9" style="10"/>
    <col min="12285" max="12285" width="6.625" style="10" customWidth="1"/>
    <col min="12286" max="12287" width="21.625" style="10" customWidth="1"/>
    <col min="12288" max="12288" width="16.125" style="10" bestFit="1" customWidth="1"/>
    <col min="12289" max="12289" width="13.875" style="10" bestFit="1" customWidth="1"/>
    <col min="12290" max="12290" width="17.25" style="10" bestFit="1" customWidth="1"/>
    <col min="12291" max="12292" width="20.5" style="10" bestFit="1" customWidth="1"/>
    <col min="12293" max="12293" width="0" style="10" hidden="1" customWidth="1"/>
    <col min="12294" max="12294" width="18.375" style="10" bestFit="1" customWidth="1"/>
    <col min="12295" max="12296" width="0" style="10" hidden="1" customWidth="1"/>
    <col min="12297" max="12540" width="9" style="10"/>
    <col min="12541" max="12541" width="6.625" style="10" customWidth="1"/>
    <col min="12542" max="12543" width="21.625" style="10" customWidth="1"/>
    <col min="12544" max="12544" width="16.125" style="10" bestFit="1" customWidth="1"/>
    <col min="12545" max="12545" width="13.875" style="10" bestFit="1" customWidth="1"/>
    <col min="12546" max="12546" width="17.25" style="10" bestFit="1" customWidth="1"/>
    <col min="12547" max="12548" width="20.5" style="10" bestFit="1" customWidth="1"/>
    <col min="12549" max="12549" width="0" style="10" hidden="1" customWidth="1"/>
    <col min="12550" max="12550" width="18.375" style="10" bestFit="1" customWidth="1"/>
    <col min="12551" max="12552" width="0" style="10" hidden="1" customWidth="1"/>
    <col min="12553" max="12796" width="9" style="10"/>
    <col min="12797" max="12797" width="6.625" style="10" customWidth="1"/>
    <col min="12798" max="12799" width="21.625" style="10" customWidth="1"/>
    <col min="12800" max="12800" width="16.125" style="10" bestFit="1" customWidth="1"/>
    <col min="12801" max="12801" width="13.875" style="10" bestFit="1" customWidth="1"/>
    <col min="12802" max="12802" width="17.25" style="10" bestFit="1" customWidth="1"/>
    <col min="12803" max="12804" width="20.5" style="10" bestFit="1" customWidth="1"/>
    <col min="12805" max="12805" width="0" style="10" hidden="1" customWidth="1"/>
    <col min="12806" max="12806" width="18.375" style="10" bestFit="1" customWidth="1"/>
    <col min="12807" max="12808" width="0" style="10" hidden="1" customWidth="1"/>
    <col min="12809" max="13052" width="9" style="10"/>
    <col min="13053" max="13053" width="6.625" style="10" customWidth="1"/>
    <col min="13054" max="13055" width="21.625" style="10" customWidth="1"/>
    <col min="13056" max="13056" width="16.125" style="10" bestFit="1" customWidth="1"/>
    <col min="13057" max="13057" width="13.875" style="10" bestFit="1" customWidth="1"/>
    <col min="13058" max="13058" width="17.25" style="10" bestFit="1" customWidth="1"/>
    <col min="13059" max="13060" width="20.5" style="10" bestFit="1" customWidth="1"/>
    <col min="13061" max="13061" width="0" style="10" hidden="1" customWidth="1"/>
    <col min="13062" max="13062" width="18.375" style="10" bestFit="1" customWidth="1"/>
    <col min="13063" max="13064" width="0" style="10" hidden="1" customWidth="1"/>
    <col min="13065" max="13308" width="9" style="10"/>
    <col min="13309" max="13309" width="6.625" style="10" customWidth="1"/>
    <col min="13310" max="13311" width="21.625" style="10" customWidth="1"/>
    <col min="13312" max="13312" width="16.125" style="10" bestFit="1" customWidth="1"/>
    <col min="13313" max="13313" width="13.875" style="10" bestFit="1" customWidth="1"/>
    <col min="13314" max="13314" width="17.25" style="10" bestFit="1" customWidth="1"/>
    <col min="13315" max="13316" width="20.5" style="10" bestFit="1" customWidth="1"/>
    <col min="13317" max="13317" width="0" style="10" hidden="1" customWidth="1"/>
    <col min="13318" max="13318" width="18.375" style="10" bestFit="1" customWidth="1"/>
    <col min="13319" max="13320" width="0" style="10" hidden="1" customWidth="1"/>
    <col min="13321" max="13564" width="9" style="10"/>
    <col min="13565" max="13565" width="6.625" style="10" customWidth="1"/>
    <col min="13566" max="13567" width="21.625" style="10" customWidth="1"/>
    <col min="13568" max="13568" width="16.125" style="10" bestFit="1" customWidth="1"/>
    <col min="13569" max="13569" width="13.875" style="10" bestFit="1" customWidth="1"/>
    <col min="13570" max="13570" width="17.25" style="10" bestFit="1" customWidth="1"/>
    <col min="13571" max="13572" width="20.5" style="10" bestFit="1" customWidth="1"/>
    <col min="13573" max="13573" width="0" style="10" hidden="1" customWidth="1"/>
    <col min="13574" max="13574" width="18.375" style="10" bestFit="1" customWidth="1"/>
    <col min="13575" max="13576" width="0" style="10" hidden="1" customWidth="1"/>
    <col min="13577" max="13820" width="9" style="10"/>
    <col min="13821" max="13821" width="6.625" style="10" customWidth="1"/>
    <col min="13822" max="13823" width="21.625" style="10" customWidth="1"/>
    <col min="13824" max="13824" width="16.125" style="10" bestFit="1" customWidth="1"/>
    <col min="13825" max="13825" width="13.875" style="10" bestFit="1" customWidth="1"/>
    <col min="13826" max="13826" width="17.25" style="10" bestFit="1" customWidth="1"/>
    <col min="13827" max="13828" width="20.5" style="10" bestFit="1" customWidth="1"/>
    <col min="13829" max="13829" width="0" style="10" hidden="1" customWidth="1"/>
    <col min="13830" max="13830" width="18.375" style="10" bestFit="1" customWidth="1"/>
    <col min="13831" max="13832" width="0" style="10" hidden="1" customWidth="1"/>
    <col min="13833" max="14076" width="9" style="10"/>
    <col min="14077" max="14077" width="6.625" style="10" customWidth="1"/>
    <col min="14078" max="14079" width="21.625" style="10" customWidth="1"/>
    <col min="14080" max="14080" width="16.125" style="10" bestFit="1" customWidth="1"/>
    <col min="14081" max="14081" width="13.875" style="10" bestFit="1" customWidth="1"/>
    <col min="14082" max="14082" width="17.25" style="10" bestFit="1" customWidth="1"/>
    <col min="14083" max="14084" width="20.5" style="10" bestFit="1" customWidth="1"/>
    <col min="14085" max="14085" width="0" style="10" hidden="1" customWidth="1"/>
    <col min="14086" max="14086" width="18.375" style="10" bestFit="1" customWidth="1"/>
    <col min="14087" max="14088" width="0" style="10" hidden="1" customWidth="1"/>
    <col min="14089" max="14332" width="9" style="10"/>
    <col min="14333" max="14333" width="6.625" style="10" customWidth="1"/>
    <col min="14334" max="14335" width="21.625" style="10" customWidth="1"/>
    <col min="14336" max="14336" width="16.125" style="10" bestFit="1" customWidth="1"/>
    <col min="14337" max="14337" width="13.875" style="10" bestFit="1" customWidth="1"/>
    <col min="14338" max="14338" width="17.25" style="10" bestFit="1" customWidth="1"/>
    <col min="14339" max="14340" width="20.5" style="10" bestFit="1" customWidth="1"/>
    <col min="14341" max="14341" width="0" style="10" hidden="1" customWidth="1"/>
    <col min="14342" max="14342" width="18.375" style="10" bestFit="1" customWidth="1"/>
    <col min="14343" max="14344" width="0" style="10" hidden="1" customWidth="1"/>
    <col min="14345" max="14588" width="9" style="10"/>
    <col min="14589" max="14589" width="6.625" style="10" customWidth="1"/>
    <col min="14590" max="14591" width="21.625" style="10" customWidth="1"/>
    <col min="14592" max="14592" width="16.125" style="10" bestFit="1" customWidth="1"/>
    <col min="14593" max="14593" width="13.875" style="10" bestFit="1" customWidth="1"/>
    <col min="14594" max="14594" width="17.25" style="10" bestFit="1" customWidth="1"/>
    <col min="14595" max="14596" width="20.5" style="10" bestFit="1" customWidth="1"/>
    <col min="14597" max="14597" width="0" style="10" hidden="1" customWidth="1"/>
    <col min="14598" max="14598" width="18.375" style="10" bestFit="1" customWidth="1"/>
    <col min="14599" max="14600" width="0" style="10" hidden="1" customWidth="1"/>
    <col min="14601" max="14844" width="9" style="10"/>
    <col min="14845" max="14845" width="6.625" style="10" customWidth="1"/>
    <col min="14846" max="14847" width="21.625" style="10" customWidth="1"/>
    <col min="14848" max="14848" width="16.125" style="10" bestFit="1" customWidth="1"/>
    <col min="14849" max="14849" width="13.875" style="10" bestFit="1" customWidth="1"/>
    <col min="14850" max="14850" width="17.25" style="10" bestFit="1" customWidth="1"/>
    <col min="14851" max="14852" width="20.5" style="10" bestFit="1" customWidth="1"/>
    <col min="14853" max="14853" width="0" style="10" hidden="1" customWidth="1"/>
    <col min="14854" max="14854" width="18.375" style="10" bestFit="1" customWidth="1"/>
    <col min="14855" max="14856" width="0" style="10" hidden="1" customWidth="1"/>
    <col min="14857" max="15100" width="9" style="10"/>
    <col min="15101" max="15101" width="6.625" style="10" customWidth="1"/>
    <col min="15102" max="15103" width="21.625" style="10" customWidth="1"/>
    <col min="15104" max="15104" width="16.125" style="10" bestFit="1" customWidth="1"/>
    <col min="15105" max="15105" width="13.875" style="10" bestFit="1" customWidth="1"/>
    <col min="15106" max="15106" width="17.25" style="10" bestFit="1" customWidth="1"/>
    <col min="15107" max="15108" width="20.5" style="10" bestFit="1" customWidth="1"/>
    <col min="15109" max="15109" width="0" style="10" hidden="1" customWidth="1"/>
    <col min="15110" max="15110" width="18.375" style="10" bestFit="1" customWidth="1"/>
    <col min="15111" max="15112" width="0" style="10" hidden="1" customWidth="1"/>
    <col min="15113" max="15356" width="9" style="10"/>
    <col min="15357" max="15357" width="6.625" style="10" customWidth="1"/>
    <col min="15358" max="15359" width="21.625" style="10" customWidth="1"/>
    <col min="15360" max="15360" width="16.125" style="10" bestFit="1" customWidth="1"/>
    <col min="15361" max="15361" width="13.875" style="10" bestFit="1" customWidth="1"/>
    <col min="15362" max="15362" width="17.25" style="10" bestFit="1" customWidth="1"/>
    <col min="15363" max="15364" width="20.5" style="10" bestFit="1" customWidth="1"/>
    <col min="15365" max="15365" width="0" style="10" hidden="1" customWidth="1"/>
    <col min="15366" max="15366" width="18.375" style="10" bestFit="1" customWidth="1"/>
    <col min="15367" max="15368" width="0" style="10" hidden="1" customWidth="1"/>
    <col min="15369" max="15612" width="9" style="10"/>
    <col min="15613" max="15613" width="6.625" style="10" customWidth="1"/>
    <col min="15614" max="15615" width="21.625" style="10" customWidth="1"/>
    <col min="15616" max="15616" width="16.125" style="10" bestFit="1" customWidth="1"/>
    <col min="15617" max="15617" width="13.875" style="10" bestFit="1" customWidth="1"/>
    <col min="15618" max="15618" width="17.25" style="10" bestFit="1" customWidth="1"/>
    <col min="15619" max="15620" width="20.5" style="10" bestFit="1" customWidth="1"/>
    <col min="15621" max="15621" width="0" style="10" hidden="1" customWidth="1"/>
    <col min="15622" max="15622" width="18.375" style="10" bestFit="1" customWidth="1"/>
    <col min="15623" max="15624" width="0" style="10" hidden="1" customWidth="1"/>
    <col min="15625" max="15868" width="9" style="10"/>
    <col min="15869" max="15869" width="6.625" style="10" customWidth="1"/>
    <col min="15870" max="15871" width="21.625" style="10" customWidth="1"/>
    <col min="15872" max="15872" width="16.125" style="10" bestFit="1" customWidth="1"/>
    <col min="15873" max="15873" width="13.875" style="10" bestFit="1" customWidth="1"/>
    <col min="15874" max="15874" width="17.25" style="10" bestFit="1" customWidth="1"/>
    <col min="15875" max="15876" width="20.5" style="10" bestFit="1" customWidth="1"/>
    <col min="15877" max="15877" width="0" style="10" hidden="1" customWidth="1"/>
    <col min="15878" max="15878" width="18.375" style="10" bestFit="1" customWidth="1"/>
    <col min="15879" max="15880" width="0" style="10" hidden="1" customWidth="1"/>
    <col min="15881" max="16124" width="9" style="10"/>
    <col min="16125" max="16125" width="6.625" style="10" customWidth="1"/>
    <col min="16126" max="16127" width="21.625" style="10" customWidth="1"/>
    <col min="16128" max="16128" width="16.125" style="10" bestFit="1" customWidth="1"/>
    <col min="16129" max="16129" width="13.875" style="10" bestFit="1" customWidth="1"/>
    <col min="16130" max="16130" width="17.25" style="10" bestFit="1" customWidth="1"/>
    <col min="16131" max="16132" width="20.5" style="10" bestFit="1" customWidth="1"/>
    <col min="16133" max="16133" width="0" style="10" hidden="1" customWidth="1"/>
    <col min="16134" max="16134" width="18.375" style="10" bestFit="1" customWidth="1"/>
    <col min="16135" max="16136" width="0" style="10" hidden="1" customWidth="1"/>
    <col min="16137" max="16384" width="9" style="10"/>
  </cols>
  <sheetData>
    <row r="1" spans="1:3" ht="20.25">
      <c r="A1" s="75" t="s">
        <v>187</v>
      </c>
      <c r="B1" s="76"/>
      <c r="C1" s="76"/>
    </row>
    <row r="2" spans="1:3" ht="35.1" customHeight="1">
      <c r="A2" s="77" t="s">
        <v>186</v>
      </c>
      <c r="B2" s="78"/>
      <c r="C2" s="93" t="s">
        <v>318</v>
      </c>
    </row>
    <row r="3" spans="1:3" ht="30" customHeight="1">
      <c r="A3" s="11" t="s">
        <v>177</v>
      </c>
      <c r="B3" s="11" t="s">
        <v>178</v>
      </c>
      <c r="C3" s="12" t="s">
        <v>179</v>
      </c>
    </row>
    <row r="4" spans="1:3" ht="30" customHeight="1">
      <c r="A4" s="11">
        <v>1</v>
      </c>
      <c r="B4" s="11" t="s">
        <v>180</v>
      </c>
      <c r="C4" s="13">
        <f>梅陇2023!W4+'2022年绩效清算'!Q23</f>
        <v>313059169.86000001</v>
      </c>
    </row>
    <row r="5" spans="1:3" ht="30" customHeight="1">
      <c r="A5" s="11">
        <v>2</v>
      </c>
      <c r="B5" s="11" t="s">
        <v>181</v>
      </c>
      <c r="C5" s="13">
        <f>梅陇2023!W49</f>
        <v>51101836.189999998</v>
      </c>
    </row>
    <row r="6" spans="1:3" ht="30" customHeight="1">
      <c r="A6" s="11">
        <v>3</v>
      </c>
      <c r="B6" s="11" t="s">
        <v>182</v>
      </c>
      <c r="C6" s="13">
        <f>梅陇2023!W30</f>
        <v>132440</v>
      </c>
    </row>
    <row r="7" spans="1:3" ht="30" customHeight="1">
      <c r="A7" s="11">
        <v>4</v>
      </c>
      <c r="B7" s="11" t="s">
        <v>183</v>
      </c>
      <c r="C7" s="13">
        <f>社区教育!C4</f>
        <v>967620</v>
      </c>
    </row>
    <row r="8" spans="1:3" ht="30" customHeight="1">
      <c r="A8" s="11">
        <v>5</v>
      </c>
      <c r="B8" s="11" t="s">
        <v>184</v>
      </c>
      <c r="C8" s="13">
        <f>志愿者联盟!C4</f>
        <v>40000</v>
      </c>
    </row>
    <row r="9" spans="1:3" ht="30" customHeight="1">
      <c r="A9" s="11">
        <v>6</v>
      </c>
      <c r="B9" s="11" t="s">
        <v>317</v>
      </c>
      <c r="C9" s="13">
        <f>残疾就业保障!C21</f>
        <v>2934570.8599999994</v>
      </c>
    </row>
    <row r="10" spans="1:3" ht="30" customHeight="1">
      <c r="A10" s="11"/>
      <c r="B10" s="11" t="s">
        <v>185</v>
      </c>
      <c r="C10" s="14">
        <f>SUM(C4:C9)</f>
        <v>368235636.91000003</v>
      </c>
    </row>
    <row r="11" spans="1:3" ht="30" customHeight="1"/>
    <row r="12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3" sqref="C3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79" t="s">
        <v>9</v>
      </c>
      <c r="B1" s="79"/>
      <c r="C1" s="79"/>
    </row>
    <row r="2" spans="1:3" ht="24.95" customHeight="1">
      <c r="A2" s="17" t="s">
        <v>2</v>
      </c>
      <c r="B2" s="17" t="s">
        <v>10</v>
      </c>
      <c r="C2" s="17" t="s">
        <v>11</v>
      </c>
    </row>
    <row r="3" spans="1:3" ht="24.95" customHeight="1">
      <c r="A3" s="2" t="s">
        <v>3</v>
      </c>
      <c r="B3" s="6">
        <v>322540</v>
      </c>
      <c r="C3" s="16">
        <f t="shared" ref="C3" si="0">B3*3</f>
        <v>967620</v>
      </c>
    </row>
    <row r="4" spans="1:3" ht="24.95" customHeight="1">
      <c r="A4" s="18" t="s">
        <v>1</v>
      </c>
      <c r="B4" s="19">
        <f>SUM(B3:B3)</f>
        <v>322540</v>
      </c>
      <c r="C4" s="20">
        <f>SUM(C3:C3)</f>
        <v>967620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3" sqref="C3"/>
    </sheetView>
  </sheetViews>
  <sheetFormatPr defaultRowHeight="13.5"/>
  <cols>
    <col min="1" max="1" width="14" style="4" customWidth="1"/>
    <col min="2" max="2" width="26.75" style="1" customWidth="1"/>
    <col min="3" max="3" width="24" style="5" customWidth="1"/>
    <col min="4" max="16384" width="9" style="1"/>
  </cols>
  <sheetData>
    <row r="1" spans="1:3" ht="20.25">
      <c r="A1" s="80" t="s">
        <v>12</v>
      </c>
      <c r="B1" s="80"/>
      <c r="C1" s="80"/>
    </row>
    <row r="2" spans="1:3" ht="24.95" customHeight="1">
      <c r="A2" s="7" t="s">
        <v>4</v>
      </c>
      <c r="B2" s="7" t="s">
        <v>13</v>
      </c>
      <c r="C2" s="8" t="s">
        <v>14</v>
      </c>
    </row>
    <row r="3" spans="1:3" ht="24.95" customHeight="1">
      <c r="A3" s="9">
        <v>1</v>
      </c>
      <c r="B3" s="21" t="s">
        <v>5</v>
      </c>
      <c r="C3" s="22">
        <v>40000</v>
      </c>
    </row>
    <row r="4" spans="1:3" ht="24.95" customHeight="1">
      <c r="A4" s="3"/>
      <c r="B4" s="23" t="s">
        <v>6</v>
      </c>
      <c r="C4" s="24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3"/>
  <sheetViews>
    <sheetView topLeftCell="B9" workbookViewId="0">
      <selection activeCell="C3" sqref="C3"/>
    </sheetView>
  </sheetViews>
  <sheetFormatPr defaultRowHeight="13.5"/>
  <cols>
    <col min="1" max="1" width="0" hidden="1" customWidth="1"/>
    <col min="2" max="2" width="25.625" customWidth="1"/>
    <col min="3" max="3" width="6.5" customWidth="1"/>
    <col min="6" max="6" width="12.875" customWidth="1"/>
    <col min="7" max="7" width="13" customWidth="1"/>
    <col min="8" max="8" width="10.5" bestFit="1" customWidth="1"/>
    <col min="9" max="9" width="12.25" bestFit="1" customWidth="1"/>
    <col min="10" max="10" width="12.375" customWidth="1"/>
    <col min="11" max="12" width="10.5" bestFit="1" customWidth="1"/>
    <col min="13" max="13" width="15" bestFit="1" customWidth="1"/>
    <col min="14" max="14" width="12.125" customWidth="1"/>
    <col min="15" max="15" width="12.25" customWidth="1"/>
    <col min="16" max="16" width="10.5" bestFit="1" customWidth="1"/>
    <col min="17" max="17" width="11.625" bestFit="1" customWidth="1"/>
  </cols>
  <sheetData>
    <row r="1" spans="1:17" ht="20.25">
      <c r="A1" s="81" t="s">
        <v>188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>
      <c r="A2" s="83" t="s">
        <v>189</v>
      </c>
      <c r="B2" s="85" t="s">
        <v>190</v>
      </c>
      <c r="C2" s="85" t="s">
        <v>0</v>
      </c>
      <c r="D2" s="86" t="s">
        <v>191</v>
      </c>
      <c r="E2" s="87" t="s">
        <v>192</v>
      </c>
      <c r="F2" s="88" t="s">
        <v>193</v>
      </c>
      <c r="G2" s="89"/>
      <c r="H2" s="89"/>
      <c r="I2" s="89"/>
      <c r="J2" s="88" t="s">
        <v>194</v>
      </c>
      <c r="K2" s="89"/>
      <c r="L2" s="89"/>
      <c r="M2" s="89"/>
      <c r="N2" s="88" t="s">
        <v>195</v>
      </c>
      <c r="O2" s="89"/>
      <c r="P2" s="89"/>
      <c r="Q2" s="89"/>
    </row>
    <row r="3" spans="1:17" ht="22.5">
      <c r="A3" s="84"/>
      <c r="B3" s="84"/>
      <c r="C3" s="84"/>
      <c r="D3" s="84"/>
      <c r="E3" s="84"/>
      <c r="F3" s="25" t="s">
        <v>196</v>
      </c>
      <c r="G3" s="26" t="s">
        <v>197</v>
      </c>
      <c r="H3" s="27" t="s">
        <v>198</v>
      </c>
      <c r="I3" s="27" t="s">
        <v>199</v>
      </c>
      <c r="J3" s="25" t="s">
        <v>196</v>
      </c>
      <c r="K3" s="26" t="s">
        <v>197</v>
      </c>
      <c r="L3" s="27" t="s">
        <v>198</v>
      </c>
      <c r="M3" s="27" t="s">
        <v>199</v>
      </c>
      <c r="N3" s="25" t="s">
        <v>196</v>
      </c>
      <c r="O3" s="26" t="s">
        <v>197</v>
      </c>
      <c r="P3" s="27" t="s">
        <v>198</v>
      </c>
      <c r="Q3" s="27" t="s">
        <v>199</v>
      </c>
    </row>
    <row r="4" spans="1:17" s="32" customFormat="1" ht="20.100000000000001" customHeight="1">
      <c r="A4" s="33" t="s">
        <v>3</v>
      </c>
      <c r="B4" s="28" t="s">
        <v>163</v>
      </c>
      <c r="C4" s="28">
        <v>1</v>
      </c>
      <c r="D4" s="28" t="s">
        <v>200</v>
      </c>
      <c r="E4" s="28" t="s">
        <v>205</v>
      </c>
      <c r="F4" s="29">
        <v>11879175</v>
      </c>
      <c r="G4" s="29">
        <v>253552</v>
      </c>
      <c r="H4" s="30">
        <v>458419.5</v>
      </c>
      <c r="I4" s="30">
        <f t="shared" ref="I4:I16" si="0">F4+H4</f>
        <v>12337594.5</v>
      </c>
      <c r="J4" s="31">
        <v>12331700</v>
      </c>
      <c r="K4" s="31">
        <v>193552</v>
      </c>
      <c r="L4" s="31">
        <v>210497.58</v>
      </c>
      <c r="M4" s="31">
        <f t="shared" ref="M4:M16" si="1">J4+L4</f>
        <v>12542197.58</v>
      </c>
      <c r="N4" s="31">
        <f t="shared" ref="N4:Q16" si="2">F4-J4</f>
        <v>-452525</v>
      </c>
      <c r="O4" s="31">
        <f t="shared" si="2"/>
        <v>60000</v>
      </c>
      <c r="P4" s="31">
        <f t="shared" si="2"/>
        <v>247921.92000000001</v>
      </c>
      <c r="Q4" s="31">
        <f t="shared" si="2"/>
        <v>-204603.08000000007</v>
      </c>
    </row>
    <row r="5" spans="1:17" s="32" customFormat="1" ht="20.100000000000001" customHeight="1">
      <c r="A5" s="33" t="s">
        <v>3</v>
      </c>
      <c r="B5" s="28" t="s">
        <v>164</v>
      </c>
      <c r="C5" s="28">
        <v>2</v>
      </c>
      <c r="D5" s="28" t="s">
        <v>200</v>
      </c>
      <c r="E5" s="28" t="s">
        <v>205</v>
      </c>
      <c r="F5" s="29">
        <v>12903429</v>
      </c>
      <c r="G5" s="29">
        <v>821116</v>
      </c>
      <c r="H5" s="30">
        <v>624522</v>
      </c>
      <c r="I5" s="30">
        <f t="shared" si="0"/>
        <v>13527951</v>
      </c>
      <c r="J5" s="31">
        <v>12623000</v>
      </c>
      <c r="K5" s="31">
        <v>641116</v>
      </c>
      <c r="L5" s="31">
        <v>314724.53999999998</v>
      </c>
      <c r="M5" s="31">
        <f t="shared" si="1"/>
        <v>12937724.539999999</v>
      </c>
      <c r="N5" s="31">
        <f t="shared" si="2"/>
        <v>280429</v>
      </c>
      <c r="O5" s="31">
        <f t="shared" si="2"/>
        <v>180000</v>
      </c>
      <c r="P5" s="31">
        <f t="shared" si="2"/>
        <v>309797.46000000002</v>
      </c>
      <c r="Q5" s="31">
        <f t="shared" si="2"/>
        <v>590226.46000000089</v>
      </c>
    </row>
    <row r="6" spans="1:17" s="32" customFormat="1" ht="20.100000000000001" customHeight="1">
      <c r="A6" s="33" t="s">
        <v>3</v>
      </c>
      <c r="B6" s="28" t="s">
        <v>207</v>
      </c>
      <c r="C6" s="28">
        <v>3</v>
      </c>
      <c r="D6" s="28" t="s">
        <v>200</v>
      </c>
      <c r="E6" s="28" t="s">
        <v>205</v>
      </c>
      <c r="F6" s="29">
        <v>12952010</v>
      </c>
      <c r="G6" s="29">
        <v>0</v>
      </c>
      <c r="H6" s="30">
        <v>623787.5</v>
      </c>
      <c r="I6" s="30">
        <f t="shared" si="0"/>
        <v>13575797.5</v>
      </c>
      <c r="J6" s="31">
        <v>13399800</v>
      </c>
      <c r="K6" s="31"/>
      <c r="L6" s="31">
        <v>274259.96000000002</v>
      </c>
      <c r="M6" s="31">
        <f t="shared" si="1"/>
        <v>13674059.960000001</v>
      </c>
      <c r="N6" s="31">
        <f t="shared" si="2"/>
        <v>-447790</v>
      </c>
      <c r="O6" s="31">
        <f t="shared" si="2"/>
        <v>0</v>
      </c>
      <c r="P6" s="31">
        <f t="shared" si="2"/>
        <v>349527.54</v>
      </c>
      <c r="Q6" s="31">
        <f t="shared" si="2"/>
        <v>-98262.460000000894</v>
      </c>
    </row>
    <row r="7" spans="1:17" s="32" customFormat="1" ht="20.100000000000001" customHeight="1">
      <c r="A7" s="33" t="s">
        <v>3</v>
      </c>
      <c r="B7" s="28" t="s">
        <v>208</v>
      </c>
      <c r="C7" s="28">
        <v>4</v>
      </c>
      <c r="D7" s="28" t="s">
        <v>200</v>
      </c>
      <c r="E7" s="28" t="s">
        <v>205</v>
      </c>
      <c r="F7" s="29">
        <v>14978010</v>
      </c>
      <c r="G7" s="29">
        <v>251812</v>
      </c>
      <c r="H7" s="30">
        <v>753137.5</v>
      </c>
      <c r="I7" s="30">
        <f t="shared" si="0"/>
        <v>15731147.5</v>
      </c>
      <c r="J7" s="31">
        <v>14856300</v>
      </c>
      <c r="K7" s="31">
        <v>191812</v>
      </c>
      <c r="L7" s="31">
        <v>405463.31</v>
      </c>
      <c r="M7" s="31">
        <f t="shared" si="1"/>
        <v>15261763.310000001</v>
      </c>
      <c r="N7" s="31">
        <f t="shared" si="2"/>
        <v>121710</v>
      </c>
      <c r="O7" s="31">
        <f t="shared" si="2"/>
        <v>60000</v>
      </c>
      <c r="P7" s="31">
        <f t="shared" si="2"/>
        <v>347674.19</v>
      </c>
      <c r="Q7" s="31">
        <f t="shared" si="2"/>
        <v>469384.18999999948</v>
      </c>
    </row>
    <row r="8" spans="1:17" s="32" customFormat="1" ht="20.100000000000001" customHeight="1">
      <c r="A8" s="33" t="s">
        <v>3</v>
      </c>
      <c r="B8" s="28" t="s">
        <v>209</v>
      </c>
      <c r="C8" s="28">
        <v>5</v>
      </c>
      <c r="D8" s="28" t="s">
        <v>200</v>
      </c>
      <c r="E8" s="28" t="s">
        <v>201</v>
      </c>
      <c r="F8" s="29">
        <v>7420315</v>
      </c>
      <c r="G8" s="29">
        <v>0</v>
      </c>
      <c r="H8" s="30">
        <v>280014</v>
      </c>
      <c r="I8" s="30">
        <f t="shared" si="0"/>
        <v>7700329</v>
      </c>
      <c r="J8" s="31">
        <v>8059300</v>
      </c>
      <c r="K8" s="31"/>
      <c r="L8" s="31">
        <v>237473.97</v>
      </c>
      <c r="M8" s="31">
        <f t="shared" si="1"/>
        <v>8296773.9699999997</v>
      </c>
      <c r="N8" s="31">
        <f t="shared" si="2"/>
        <v>-638985</v>
      </c>
      <c r="O8" s="31">
        <f t="shared" si="2"/>
        <v>0</v>
      </c>
      <c r="P8" s="31">
        <f t="shared" si="2"/>
        <v>42540.03</v>
      </c>
      <c r="Q8" s="31">
        <f t="shared" si="2"/>
        <v>-596444.96999999974</v>
      </c>
    </row>
    <row r="9" spans="1:17" s="32" customFormat="1" ht="20.100000000000001" customHeight="1">
      <c r="A9" s="33" t="s">
        <v>3</v>
      </c>
      <c r="B9" s="28" t="s">
        <v>165</v>
      </c>
      <c r="C9" s="28">
        <v>6</v>
      </c>
      <c r="D9" s="28" t="s">
        <v>200</v>
      </c>
      <c r="E9" s="28" t="s">
        <v>206</v>
      </c>
      <c r="F9" s="29">
        <v>13542735</v>
      </c>
      <c r="G9" s="29">
        <v>429713</v>
      </c>
      <c r="H9" s="30">
        <v>466723.5</v>
      </c>
      <c r="I9" s="30">
        <f t="shared" si="0"/>
        <v>14009458.5</v>
      </c>
      <c r="J9" s="31">
        <v>14467900</v>
      </c>
      <c r="K9" s="31">
        <v>370558</v>
      </c>
      <c r="L9" s="31">
        <v>325760.34000000003</v>
      </c>
      <c r="M9" s="31">
        <f t="shared" si="1"/>
        <v>14793660.34</v>
      </c>
      <c r="N9" s="31">
        <f t="shared" si="2"/>
        <v>-925165</v>
      </c>
      <c r="O9" s="31">
        <f t="shared" si="2"/>
        <v>59155</v>
      </c>
      <c r="P9" s="31">
        <f t="shared" si="2"/>
        <v>140963.15999999997</v>
      </c>
      <c r="Q9" s="31">
        <f t="shared" si="2"/>
        <v>-784201.83999999985</v>
      </c>
    </row>
    <row r="10" spans="1:17" s="32" customFormat="1" ht="20.100000000000001" customHeight="1">
      <c r="A10" s="33" t="s">
        <v>3</v>
      </c>
      <c r="B10" s="28" t="s">
        <v>166</v>
      </c>
      <c r="C10" s="28">
        <v>7</v>
      </c>
      <c r="D10" s="28" t="s">
        <v>200</v>
      </c>
      <c r="E10" s="28" t="s">
        <v>206</v>
      </c>
      <c r="F10" s="29">
        <v>11992812</v>
      </c>
      <c r="G10" s="29">
        <v>287664</v>
      </c>
      <c r="H10" s="30">
        <v>425238.5</v>
      </c>
      <c r="I10" s="30">
        <f t="shared" si="0"/>
        <v>12418050.5</v>
      </c>
      <c r="J10" s="31">
        <v>12623000</v>
      </c>
      <c r="K10" s="31">
        <v>227664</v>
      </c>
      <c r="L10" s="31">
        <v>305323.68</v>
      </c>
      <c r="M10" s="31">
        <f t="shared" si="1"/>
        <v>12928323.68</v>
      </c>
      <c r="N10" s="31">
        <f t="shared" si="2"/>
        <v>-630188</v>
      </c>
      <c r="O10" s="31">
        <f t="shared" si="2"/>
        <v>60000</v>
      </c>
      <c r="P10" s="31">
        <f t="shared" si="2"/>
        <v>119914.82</v>
      </c>
      <c r="Q10" s="31">
        <f t="shared" si="2"/>
        <v>-510273.1799999997</v>
      </c>
    </row>
    <row r="11" spans="1:17" s="32" customFormat="1" ht="20.100000000000001" customHeight="1">
      <c r="A11" s="33" t="s">
        <v>3</v>
      </c>
      <c r="B11" s="28" t="s">
        <v>210</v>
      </c>
      <c r="C11" s="28">
        <v>8</v>
      </c>
      <c r="D11" s="28" t="s">
        <v>200</v>
      </c>
      <c r="E11" s="28" t="s">
        <v>206</v>
      </c>
      <c r="F11" s="29">
        <v>21312036</v>
      </c>
      <c r="G11" s="29">
        <v>559575</v>
      </c>
      <c r="H11" s="30">
        <v>698984.5</v>
      </c>
      <c r="I11" s="30">
        <f t="shared" si="0"/>
        <v>22011020.5</v>
      </c>
      <c r="J11" s="31">
        <v>22430100</v>
      </c>
      <c r="K11" s="31">
        <v>439575</v>
      </c>
      <c r="L11" s="31">
        <v>672774.8</v>
      </c>
      <c r="M11" s="31">
        <f t="shared" si="1"/>
        <v>23102874.800000001</v>
      </c>
      <c r="N11" s="31">
        <f t="shared" si="2"/>
        <v>-1118064</v>
      </c>
      <c r="O11" s="31">
        <f t="shared" si="2"/>
        <v>120000</v>
      </c>
      <c r="P11" s="31">
        <f t="shared" si="2"/>
        <v>26209.699999999953</v>
      </c>
      <c r="Q11" s="31">
        <f t="shared" si="2"/>
        <v>-1091854.3000000007</v>
      </c>
    </row>
    <row r="12" spans="1:17" s="32" customFormat="1" ht="20.100000000000001" customHeight="1">
      <c r="A12" s="33" t="s">
        <v>3</v>
      </c>
      <c r="B12" s="28" t="s">
        <v>167</v>
      </c>
      <c r="C12" s="28">
        <v>9</v>
      </c>
      <c r="D12" s="28" t="s">
        <v>200</v>
      </c>
      <c r="E12" s="28" t="s">
        <v>206</v>
      </c>
      <c r="F12" s="29">
        <v>13870715</v>
      </c>
      <c r="G12" s="29">
        <v>260352</v>
      </c>
      <c r="H12" s="30">
        <v>353641.5</v>
      </c>
      <c r="I12" s="30">
        <f t="shared" si="0"/>
        <v>14224356.5</v>
      </c>
      <c r="J12" s="31">
        <v>15827300</v>
      </c>
      <c r="K12" s="31">
        <v>200352</v>
      </c>
      <c r="L12" s="31">
        <v>298783.95</v>
      </c>
      <c r="M12" s="31">
        <f t="shared" si="1"/>
        <v>16126083.949999999</v>
      </c>
      <c r="N12" s="31">
        <f t="shared" si="2"/>
        <v>-1956585</v>
      </c>
      <c r="O12" s="31">
        <f t="shared" si="2"/>
        <v>60000</v>
      </c>
      <c r="P12" s="31">
        <f t="shared" si="2"/>
        <v>54857.549999999988</v>
      </c>
      <c r="Q12" s="31">
        <f t="shared" si="2"/>
        <v>-1901727.4499999993</v>
      </c>
    </row>
    <row r="13" spans="1:17" s="32" customFormat="1" ht="20.100000000000001" customHeight="1">
      <c r="A13" s="33" t="s">
        <v>3</v>
      </c>
      <c r="B13" s="28" t="s">
        <v>174</v>
      </c>
      <c r="C13" s="28">
        <v>10</v>
      </c>
      <c r="D13" s="28" t="s">
        <v>202</v>
      </c>
      <c r="E13" s="28" t="s">
        <v>203</v>
      </c>
      <c r="F13" s="29">
        <v>858000</v>
      </c>
      <c r="G13" s="29">
        <v>0</v>
      </c>
      <c r="H13" s="30"/>
      <c r="I13" s="30">
        <f t="shared" si="0"/>
        <v>858000</v>
      </c>
      <c r="J13" s="31">
        <v>732800</v>
      </c>
      <c r="K13" s="31"/>
      <c r="L13" s="31"/>
      <c r="M13" s="31">
        <f t="shared" si="1"/>
        <v>732800</v>
      </c>
      <c r="N13" s="31">
        <f t="shared" si="2"/>
        <v>125200</v>
      </c>
      <c r="O13" s="31">
        <f t="shared" si="2"/>
        <v>0</v>
      </c>
      <c r="P13" s="31">
        <f t="shared" si="2"/>
        <v>0</v>
      </c>
      <c r="Q13" s="31">
        <f t="shared" si="2"/>
        <v>125200</v>
      </c>
    </row>
    <row r="14" spans="1:17" s="32" customFormat="1" ht="20.100000000000001" customHeight="1">
      <c r="A14" s="33" t="s">
        <v>3</v>
      </c>
      <c r="B14" s="28" t="s">
        <v>168</v>
      </c>
      <c r="C14" s="28">
        <v>11</v>
      </c>
      <c r="D14" s="28" t="s">
        <v>202</v>
      </c>
      <c r="E14" s="28" t="s">
        <v>204</v>
      </c>
      <c r="F14" s="29">
        <v>9970135</v>
      </c>
      <c r="G14" s="29">
        <v>268108</v>
      </c>
      <c r="H14" s="30"/>
      <c r="I14" s="30">
        <f t="shared" si="0"/>
        <v>9970135</v>
      </c>
      <c r="J14" s="31">
        <v>10401300</v>
      </c>
      <c r="K14" s="31">
        <v>207908</v>
      </c>
      <c r="L14" s="31"/>
      <c r="M14" s="31">
        <f t="shared" si="1"/>
        <v>10401300</v>
      </c>
      <c r="N14" s="31">
        <f t="shared" si="2"/>
        <v>-431165</v>
      </c>
      <c r="O14" s="31">
        <f t="shared" si="2"/>
        <v>60200</v>
      </c>
      <c r="P14" s="31">
        <f t="shared" si="2"/>
        <v>0</v>
      </c>
      <c r="Q14" s="31">
        <f t="shared" si="2"/>
        <v>-431165</v>
      </c>
    </row>
    <row r="15" spans="1:17" s="32" customFormat="1" ht="20.100000000000001" customHeight="1">
      <c r="A15" s="33" t="s">
        <v>3</v>
      </c>
      <c r="B15" s="28" t="s">
        <v>169</v>
      </c>
      <c r="C15" s="28">
        <v>12</v>
      </c>
      <c r="D15" s="28" t="s">
        <v>202</v>
      </c>
      <c r="E15" s="28" t="s">
        <v>204</v>
      </c>
      <c r="F15" s="29">
        <v>7520404</v>
      </c>
      <c r="G15" s="29">
        <v>240104</v>
      </c>
      <c r="H15" s="30"/>
      <c r="I15" s="30">
        <f t="shared" si="0"/>
        <v>7520404</v>
      </c>
      <c r="J15" s="31">
        <v>8001000</v>
      </c>
      <c r="K15" s="31">
        <v>180104</v>
      </c>
      <c r="L15" s="31"/>
      <c r="M15" s="31">
        <f t="shared" si="1"/>
        <v>8001000</v>
      </c>
      <c r="N15" s="31">
        <f t="shared" si="2"/>
        <v>-480596</v>
      </c>
      <c r="O15" s="31">
        <f t="shared" si="2"/>
        <v>60000</v>
      </c>
      <c r="P15" s="31">
        <f t="shared" si="2"/>
        <v>0</v>
      </c>
      <c r="Q15" s="31">
        <f t="shared" si="2"/>
        <v>-480596</v>
      </c>
    </row>
    <row r="16" spans="1:17" s="32" customFormat="1" ht="20.100000000000001" customHeight="1">
      <c r="A16" s="33" t="s">
        <v>3</v>
      </c>
      <c r="B16" s="28" t="s">
        <v>170</v>
      </c>
      <c r="C16" s="28">
        <v>13</v>
      </c>
      <c r="D16" s="28" t="s">
        <v>202</v>
      </c>
      <c r="E16" s="28" t="s">
        <v>204</v>
      </c>
      <c r="F16" s="29">
        <v>11341018</v>
      </c>
      <c r="G16" s="29">
        <v>293228</v>
      </c>
      <c r="H16" s="30"/>
      <c r="I16" s="30">
        <f t="shared" si="0"/>
        <v>11341018</v>
      </c>
      <c r="J16" s="31">
        <v>11912600</v>
      </c>
      <c r="K16" s="31">
        <v>233228</v>
      </c>
      <c r="L16" s="31"/>
      <c r="M16" s="31">
        <f t="shared" si="1"/>
        <v>11912600</v>
      </c>
      <c r="N16" s="31">
        <f t="shared" si="2"/>
        <v>-571582</v>
      </c>
      <c r="O16" s="31">
        <f t="shared" si="2"/>
        <v>60000</v>
      </c>
      <c r="P16" s="31">
        <f t="shared" si="2"/>
        <v>0</v>
      </c>
      <c r="Q16" s="31">
        <f t="shared" si="2"/>
        <v>-571582</v>
      </c>
    </row>
    <row r="17" spans="1:17" s="32" customFormat="1" ht="20.100000000000001" customHeight="1">
      <c r="A17" s="33" t="s">
        <v>3</v>
      </c>
      <c r="B17" s="28" t="s">
        <v>171</v>
      </c>
      <c r="C17" s="28">
        <v>14</v>
      </c>
      <c r="D17" s="28" t="s">
        <v>202</v>
      </c>
      <c r="E17" s="28" t="s">
        <v>204</v>
      </c>
      <c r="F17" s="29">
        <v>8545934</v>
      </c>
      <c r="G17" s="29">
        <v>247724</v>
      </c>
      <c r="H17" s="30"/>
      <c r="I17" s="30">
        <f t="shared" ref="I17:I22" si="3">F17+H17</f>
        <v>8545934</v>
      </c>
      <c r="J17" s="31">
        <v>8890000</v>
      </c>
      <c r="K17" s="31">
        <v>188563</v>
      </c>
      <c r="L17" s="31"/>
      <c r="M17" s="31">
        <f t="shared" ref="M17:M22" si="4">J17+L17</f>
        <v>8890000</v>
      </c>
      <c r="N17" s="31">
        <f t="shared" ref="N17:Q22" si="5">F17-J17</f>
        <v>-344066</v>
      </c>
      <c r="O17" s="31">
        <f t="shared" si="5"/>
        <v>59161</v>
      </c>
      <c r="P17" s="31">
        <f t="shared" si="5"/>
        <v>0</v>
      </c>
      <c r="Q17" s="31">
        <f t="shared" si="5"/>
        <v>-344066</v>
      </c>
    </row>
    <row r="18" spans="1:17" s="32" customFormat="1" ht="20.100000000000001" customHeight="1">
      <c r="A18" s="33" t="s">
        <v>3</v>
      </c>
      <c r="B18" s="28" t="s">
        <v>172</v>
      </c>
      <c r="C18" s="28">
        <v>15</v>
      </c>
      <c r="D18" s="28" t="s">
        <v>202</v>
      </c>
      <c r="E18" s="28" t="s">
        <v>204</v>
      </c>
      <c r="F18" s="29">
        <v>3628838</v>
      </c>
      <c r="G18" s="29">
        <v>0</v>
      </c>
      <c r="H18" s="30"/>
      <c r="I18" s="30">
        <f t="shared" si="3"/>
        <v>3628838</v>
      </c>
      <c r="J18" s="31">
        <v>3911600</v>
      </c>
      <c r="K18" s="31"/>
      <c r="L18" s="31"/>
      <c r="M18" s="31">
        <f t="shared" si="4"/>
        <v>3911600</v>
      </c>
      <c r="N18" s="31">
        <f t="shared" si="5"/>
        <v>-282762</v>
      </c>
      <c r="O18" s="31">
        <f t="shared" si="5"/>
        <v>0</v>
      </c>
      <c r="P18" s="31">
        <f t="shared" si="5"/>
        <v>0</v>
      </c>
      <c r="Q18" s="31">
        <f t="shared" si="5"/>
        <v>-282762</v>
      </c>
    </row>
    <row r="19" spans="1:17" s="32" customFormat="1" ht="20.100000000000001" customHeight="1">
      <c r="A19" s="33" t="s">
        <v>3</v>
      </c>
      <c r="B19" s="28" t="s">
        <v>173</v>
      </c>
      <c r="C19" s="28">
        <v>16</v>
      </c>
      <c r="D19" s="28" t="s">
        <v>202</v>
      </c>
      <c r="E19" s="28" t="s">
        <v>204</v>
      </c>
      <c r="F19" s="29">
        <v>4240904</v>
      </c>
      <c r="G19" s="29">
        <v>241304</v>
      </c>
      <c r="H19" s="30"/>
      <c r="I19" s="30">
        <f t="shared" si="3"/>
        <v>4240904</v>
      </c>
      <c r="J19" s="31">
        <v>4445000</v>
      </c>
      <c r="K19" s="31">
        <v>181304</v>
      </c>
      <c r="L19" s="31"/>
      <c r="M19" s="31">
        <f t="shared" si="4"/>
        <v>4445000</v>
      </c>
      <c r="N19" s="31">
        <f t="shared" si="5"/>
        <v>-204096</v>
      </c>
      <c r="O19" s="31">
        <f t="shared" si="5"/>
        <v>60000</v>
      </c>
      <c r="P19" s="31">
        <f t="shared" si="5"/>
        <v>0</v>
      </c>
      <c r="Q19" s="31">
        <f t="shared" si="5"/>
        <v>-204096</v>
      </c>
    </row>
    <row r="20" spans="1:17" s="32" customFormat="1" ht="20.100000000000001" customHeight="1">
      <c r="A20" s="33" t="s">
        <v>3</v>
      </c>
      <c r="B20" s="25" t="s">
        <v>211</v>
      </c>
      <c r="C20" s="28">
        <v>17</v>
      </c>
      <c r="D20" s="28" t="s">
        <v>202</v>
      </c>
      <c r="E20" s="28" t="s">
        <v>204</v>
      </c>
      <c r="F20" s="29">
        <v>6878102</v>
      </c>
      <c r="G20" s="29">
        <v>241016</v>
      </c>
      <c r="H20" s="30"/>
      <c r="I20" s="30">
        <f t="shared" si="3"/>
        <v>6878102</v>
      </c>
      <c r="J20" s="31">
        <v>7112000</v>
      </c>
      <c r="K20" s="31">
        <v>181016</v>
      </c>
      <c r="L20" s="31"/>
      <c r="M20" s="31">
        <f t="shared" si="4"/>
        <v>7112000</v>
      </c>
      <c r="N20" s="31">
        <f t="shared" si="5"/>
        <v>-233898</v>
      </c>
      <c r="O20" s="31">
        <f t="shared" si="5"/>
        <v>60000</v>
      </c>
      <c r="P20" s="31">
        <f t="shared" si="5"/>
        <v>0</v>
      </c>
      <c r="Q20" s="31">
        <f t="shared" si="5"/>
        <v>-233898</v>
      </c>
    </row>
    <row r="21" spans="1:17" s="32" customFormat="1" ht="20.100000000000001" customHeight="1">
      <c r="A21" s="33" t="s">
        <v>3</v>
      </c>
      <c r="B21" s="25" t="s">
        <v>212</v>
      </c>
      <c r="C21" s="28">
        <v>18</v>
      </c>
      <c r="D21" s="28" t="s">
        <v>202</v>
      </c>
      <c r="E21" s="28" t="s">
        <v>204</v>
      </c>
      <c r="F21" s="29">
        <v>2450539</v>
      </c>
      <c r="G21" s="29">
        <v>230336</v>
      </c>
      <c r="H21" s="30"/>
      <c r="I21" s="30">
        <f t="shared" si="3"/>
        <v>2450539</v>
      </c>
      <c r="J21" s="31">
        <v>2578100</v>
      </c>
      <c r="K21" s="31">
        <v>170336</v>
      </c>
      <c r="L21" s="31"/>
      <c r="M21" s="31">
        <f t="shared" si="4"/>
        <v>2578100</v>
      </c>
      <c r="N21" s="31">
        <f t="shared" si="5"/>
        <v>-127561</v>
      </c>
      <c r="O21" s="31">
        <f t="shared" si="5"/>
        <v>60000</v>
      </c>
      <c r="P21" s="31">
        <f t="shared" si="5"/>
        <v>0</v>
      </c>
      <c r="Q21" s="31">
        <f t="shared" si="5"/>
        <v>-127561</v>
      </c>
    </row>
    <row r="22" spans="1:17" s="32" customFormat="1" ht="20.100000000000001" customHeight="1">
      <c r="A22" s="33" t="s">
        <v>3</v>
      </c>
      <c r="B22" s="25" t="s">
        <v>213</v>
      </c>
      <c r="C22" s="28">
        <v>19</v>
      </c>
      <c r="D22" s="28" t="s">
        <v>202</v>
      </c>
      <c r="E22" s="28" t="s">
        <v>204</v>
      </c>
      <c r="F22" s="29">
        <v>333657</v>
      </c>
      <c r="G22" s="29">
        <v>51359</v>
      </c>
      <c r="H22" s="30"/>
      <c r="I22" s="30">
        <f t="shared" si="3"/>
        <v>333657</v>
      </c>
      <c r="J22" s="31">
        <v>444500</v>
      </c>
      <c r="K22" s="31">
        <v>36359</v>
      </c>
      <c r="L22" s="31"/>
      <c r="M22" s="31">
        <f t="shared" si="4"/>
        <v>444500</v>
      </c>
      <c r="N22" s="31">
        <f t="shared" si="5"/>
        <v>-110843</v>
      </c>
      <c r="O22" s="31">
        <f t="shared" si="5"/>
        <v>15000</v>
      </c>
      <c r="P22" s="31">
        <f t="shared" si="5"/>
        <v>0</v>
      </c>
      <c r="Q22" s="31">
        <f t="shared" si="5"/>
        <v>-110843</v>
      </c>
    </row>
    <row r="23" spans="1:17" s="32" customFormat="1" ht="20.100000000000001" customHeight="1">
      <c r="A23" s="33"/>
      <c r="B23" s="25" t="s">
        <v>214</v>
      </c>
      <c r="C23" s="28"/>
      <c r="D23" s="28"/>
      <c r="E23" s="28"/>
      <c r="F23" s="29">
        <f>SUM(F4:F22)</f>
        <v>176618768</v>
      </c>
      <c r="G23" s="29">
        <f t="shared" ref="G23:Q23" si="6">SUM(G4:G22)</f>
        <v>4676963</v>
      </c>
      <c r="H23" s="29">
        <f t="shared" si="6"/>
        <v>4684468.5</v>
      </c>
      <c r="I23" s="29">
        <f t="shared" si="6"/>
        <v>181303236.5</v>
      </c>
      <c r="J23" s="29">
        <f t="shared" si="6"/>
        <v>185047300</v>
      </c>
      <c r="K23" s="29">
        <f t="shared" si="6"/>
        <v>3643447</v>
      </c>
      <c r="L23" s="29">
        <f t="shared" si="6"/>
        <v>3045062.1300000004</v>
      </c>
      <c r="M23" s="29">
        <f t="shared" si="6"/>
        <v>188092362.13</v>
      </c>
      <c r="N23" s="29">
        <f t="shared" si="6"/>
        <v>-8428532</v>
      </c>
      <c r="O23" s="29">
        <f t="shared" si="6"/>
        <v>1033516</v>
      </c>
      <c r="P23" s="29">
        <f t="shared" si="6"/>
        <v>1639406.3699999999</v>
      </c>
      <c r="Q23" s="29">
        <f t="shared" si="6"/>
        <v>-6789125.6299999999</v>
      </c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107"/>
  <sheetViews>
    <sheetView workbookViewId="0">
      <pane xSplit="4" ySplit="1" topLeftCell="W11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15.625" defaultRowHeight="11.25"/>
  <cols>
    <col min="1" max="1" width="4.625" style="67" customWidth="1"/>
    <col min="2" max="2" width="29.25" style="34" customWidth="1"/>
    <col min="3" max="3" width="13" style="34" customWidth="1"/>
    <col min="4" max="4" width="20" style="68" customWidth="1"/>
    <col min="5" max="256" width="15.625" style="34"/>
    <col min="257" max="257" width="4.625" style="34" customWidth="1"/>
    <col min="258" max="258" width="29.25" style="34" customWidth="1"/>
    <col min="259" max="259" width="13" style="34" customWidth="1"/>
    <col min="260" max="260" width="20" style="34" customWidth="1"/>
    <col min="261" max="512" width="15.625" style="34"/>
    <col min="513" max="513" width="4.625" style="34" customWidth="1"/>
    <col min="514" max="514" width="29.25" style="34" customWidth="1"/>
    <col min="515" max="515" width="13" style="34" customWidth="1"/>
    <col min="516" max="516" width="20" style="34" customWidth="1"/>
    <col min="517" max="768" width="15.625" style="34"/>
    <col min="769" max="769" width="4.625" style="34" customWidth="1"/>
    <col min="770" max="770" width="29.25" style="34" customWidth="1"/>
    <col min="771" max="771" width="13" style="34" customWidth="1"/>
    <col min="772" max="772" width="20" style="34" customWidth="1"/>
    <col min="773" max="1024" width="15.625" style="34"/>
    <col min="1025" max="1025" width="4.625" style="34" customWidth="1"/>
    <col min="1026" max="1026" width="29.25" style="34" customWidth="1"/>
    <col min="1027" max="1027" width="13" style="34" customWidth="1"/>
    <col min="1028" max="1028" width="20" style="34" customWidth="1"/>
    <col min="1029" max="1280" width="15.625" style="34"/>
    <col min="1281" max="1281" width="4.625" style="34" customWidth="1"/>
    <col min="1282" max="1282" width="29.25" style="34" customWidth="1"/>
    <col min="1283" max="1283" width="13" style="34" customWidth="1"/>
    <col min="1284" max="1284" width="20" style="34" customWidth="1"/>
    <col min="1285" max="1536" width="15.625" style="34"/>
    <col min="1537" max="1537" width="4.625" style="34" customWidth="1"/>
    <col min="1538" max="1538" width="29.25" style="34" customWidth="1"/>
    <col min="1539" max="1539" width="13" style="34" customWidth="1"/>
    <col min="1540" max="1540" width="20" style="34" customWidth="1"/>
    <col min="1541" max="1792" width="15.625" style="34"/>
    <col min="1793" max="1793" width="4.625" style="34" customWidth="1"/>
    <col min="1794" max="1794" width="29.25" style="34" customWidth="1"/>
    <col min="1795" max="1795" width="13" style="34" customWidth="1"/>
    <col min="1796" max="1796" width="20" style="34" customWidth="1"/>
    <col min="1797" max="2048" width="15.625" style="34"/>
    <col min="2049" max="2049" width="4.625" style="34" customWidth="1"/>
    <col min="2050" max="2050" width="29.25" style="34" customWidth="1"/>
    <col min="2051" max="2051" width="13" style="34" customWidth="1"/>
    <col min="2052" max="2052" width="20" style="34" customWidth="1"/>
    <col min="2053" max="2304" width="15.625" style="34"/>
    <col min="2305" max="2305" width="4.625" style="34" customWidth="1"/>
    <col min="2306" max="2306" width="29.25" style="34" customWidth="1"/>
    <col min="2307" max="2307" width="13" style="34" customWidth="1"/>
    <col min="2308" max="2308" width="20" style="34" customWidth="1"/>
    <col min="2309" max="2560" width="15.625" style="34"/>
    <col min="2561" max="2561" width="4.625" style="34" customWidth="1"/>
    <col min="2562" max="2562" width="29.25" style="34" customWidth="1"/>
    <col min="2563" max="2563" width="13" style="34" customWidth="1"/>
    <col min="2564" max="2564" width="20" style="34" customWidth="1"/>
    <col min="2565" max="2816" width="15.625" style="34"/>
    <col min="2817" max="2817" width="4.625" style="34" customWidth="1"/>
    <col min="2818" max="2818" width="29.25" style="34" customWidth="1"/>
    <col min="2819" max="2819" width="13" style="34" customWidth="1"/>
    <col min="2820" max="2820" width="20" style="34" customWidth="1"/>
    <col min="2821" max="3072" width="15.625" style="34"/>
    <col min="3073" max="3073" width="4.625" style="34" customWidth="1"/>
    <col min="3074" max="3074" width="29.25" style="34" customWidth="1"/>
    <col min="3075" max="3075" width="13" style="34" customWidth="1"/>
    <col min="3076" max="3076" width="20" style="34" customWidth="1"/>
    <col min="3077" max="3328" width="15.625" style="34"/>
    <col min="3329" max="3329" width="4.625" style="34" customWidth="1"/>
    <col min="3330" max="3330" width="29.25" style="34" customWidth="1"/>
    <col min="3331" max="3331" width="13" style="34" customWidth="1"/>
    <col min="3332" max="3332" width="20" style="34" customWidth="1"/>
    <col min="3333" max="3584" width="15.625" style="34"/>
    <col min="3585" max="3585" width="4.625" style="34" customWidth="1"/>
    <col min="3586" max="3586" width="29.25" style="34" customWidth="1"/>
    <col min="3587" max="3587" width="13" style="34" customWidth="1"/>
    <col min="3588" max="3588" width="20" style="34" customWidth="1"/>
    <col min="3589" max="3840" width="15.625" style="34"/>
    <col min="3841" max="3841" width="4.625" style="34" customWidth="1"/>
    <col min="3842" max="3842" width="29.25" style="34" customWidth="1"/>
    <col min="3843" max="3843" width="13" style="34" customWidth="1"/>
    <col min="3844" max="3844" width="20" style="34" customWidth="1"/>
    <col min="3845" max="4096" width="15.625" style="34"/>
    <col min="4097" max="4097" width="4.625" style="34" customWidth="1"/>
    <col min="4098" max="4098" width="29.25" style="34" customWidth="1"/>
    <col min="4099" max="4099" width="13" style="34" customWidth="1"/>
    <col min="4100" max="4100" width="20" style="34" customWidth="1"/>
    <col min="4101" max="4352" width="15.625" style="34"/>
    <col min="4353" max="4353" width="4.625" style="34" customWidth="1"/>
    <col min="4354" max="4354" width="29.25" style="34" customWidth="1"/>
    <col min="4355" max="4355" width="13" style="34" customWidth="1"/>
    <col min="4356" max="4356" width="20" style="34" customWidth="1"/>
    <col min="4357" max="4608" width="15.625" style="34"/>
    <col min="4609" max="4609" width="4.625" style="34" customWidth="1"/>
    <col min="4610" max="4610" width="29.25" style="34" customWidth="1"/>
    <col min="4611" max="4611" width="13" style="34" customWidth="1"/>
    <col min="4612" max="4612" width="20" style="34" customWidth="1"/>
    <col min="4613" max="4864" width="15.625" style="34"/>
    <col min="4865" max="4865" width="4.625" style="34" customWidth="1"/>
    <col min="4866" max="4866" width="29.25" style="34" customWidth="1"/>
    <col min="4867" max="4867" width="13" style="34" customWidth="1"/>
    <col min="4868" max="4868" width="20" style="34" customWidth="1"/>
    <col min="4869" max="5120" width="15.625" style="34"/>
    <col min="5121" max="5121" width="4.625" style="34" customWidth="1"/>
    <col min="5122" max="5122" width="29.25" style="34" customWidth="1"/>
    <col min="5123" max="5123" width="13" style="34" customWidth="1"/>
    <col min="5124" max="5124" width="20" style="34" customWidth="1"/>
    <col min="5125" max="5376" width="15.625" style="34"/>
    <col min="5377" max="5377" width="4.625" style="34" customWidth="1"/>
    <col min="5378" max="5378" width="29.25" style="34" customWidth="1"/>
    <col min="5379" max="5379" width="13" style="34" customWidth="1"/>
    <col min="5380" max="5380" width="20" style="34" customWidth="1"/>
    <col min="5381" max="5632" width="15.625" style="34"/>
    <col min="5633" max="5633" width="4.625" style="34" customWidth="1"/>
    <col min="5634" max="5634" width="29.25" style="34" customWidth="1"/>
    <col min="5635" max="5635" width="13" style="34" customWidth="1"/>
    <col min="5636" max="5636" width="20" style="34" customWidth="1"/>
    <col min="5637" max="5888" width="15.625" style="34"/>
    <col min="5889" max="5889" width="4.625" style="34" customWidth="1"/>
    <col min="5890" max="5890" width="29.25" style="34" customWidth="1"/>
    <col min="5891" max="5891" width="13" style="34" customWidth="1"/>
    <col min="5892" max="5892" width="20" style="34" customWidth="1"/>
    <col min="5893" max="6144" width="15.625" style="34"/>
    <col min="6145" max="6145" width="4.625" style="34" customWidth="1"/>
    <col min="6146" max="6146" width="29.25" style="34" customWidth="1"/>
    <col min="6147" max="6147" width="13" style="34" customWidth="1"/>
    <col min="6148" max="6148" width="20" style="34" customWidth="1"/>
    <col min="6149" max="6400" width="15.625" style="34"/>
    <col min="6401" max="6401" width="4.625" style="34" customWidth="1"/>
    <col min="6402" max="6402" width="29.25" style="34" customWidth="1"/>
    <col min="6403" max="6403" width="13" style="34" customWidth="1"/>
    <col min="6404" max="6404" width="20" style="34" customWidth="1"/>
    <col min="6405" max="6656" width="15.625" style="34"/>
    <col min="6657" max="6657" width="4.625" style="34" customWidth="1"/>
    <col min="6658" max="6658" width="29.25" style="34" customWidth="1"/>
    <col min="6659" max="6659" width="13" style="34" customWidth="1"/>
    <col min="6660" max="6660" width="20" style="34" customWidth="1"/>
    <col min="6661" max="6912" width="15.625" style="34"/>
    <col min="6913" max="6913" width="4.625" style="34" customWidth="1"/>
    <col min="6914" max="6914" width="29.25" style="34" customWidth="1"/>
    <col min="6915" max="6915" width="13" style="34" customWidth="1"/>
    <col min="6916" max="6916" width="20" style="34" customWidth="1"/>
    <col min="6917" max="7168" width="15.625" style="34"/>
    <col min="7169" max="7169" width="4.625" style="34" customWidth="1"/>
    <col min="7170" max="7170" width="29.25" style="34" customWidth="1"/>
    <col min="7171" max="7171" width="13" style="34" customWidth="1"/>
    <col min="7172" max="7172" width="20" style="34" customWidth="1"/>
    <col min="7173" max="7424" width="15.625" style="34"/>
    <col min="7425" max="7425" width="4.625" style="34" customWidth="1"/>
    <col min="7426" max="7426" width="29.25" style="34" customWidth="1"/>
    <col min="7427" max="7427" width="13" style="34" customWidth="1"/>
    <col min="7428" max="7428" width="20" style="34" customWidth="1"/>
    <col min="7429" max="7680" width="15.625" style="34"/>
    <col min="7681" max="7681" width="4.625" style="34" customWidth="1"/>
    <col min="7682" max="7682" width="29.25" style="34" customWidth="1"/>
    <col min="7683" max="7683" width="13" style="34" customWidth="1"/>
    <col min="7684" max="7684" width="20" style="34" customWidth="1"/>
    <col min="7685" max="7936" width="15.625" style="34"/>
    <col min="7937" max="7937" width="4.625" style="34" customWidth="1"/>
    <col min="7938" max="7938" width="29.25" style="34" customWidth="1"/>
    <col min="7939" max="7939" width="13" style="34" customWidth="1"/>
    <col min="7940" max="7940" width="20" style="34" customWidth="1"/>
    <col min="7941" max="8192" width="15.625" style="34"/>
    <col min="8193" max="8193" width="4.625" style="34" customWidth="1"/>
    <col min="8194" max="8194" width="29.25" style="34" customWidth="1"/>
    <col min="8195" max="8195" width="13" style="34" customWidth="1"/>
    <col min="8196" max="8196" width="20" style="34" customWidth="1"/>
    <col min="8197" max="8448" width="15.625" style="34"/>
    <col min="8449" max="8449" width="4.625" style="34" customWidth="1"/>
    <col min="8450" max="8450" width="29.25" style="34" customWidth="1"/>
    <col min="8451" max="8451" width="13" style="34" customWidth="1"/>
    <col min="8452" max="8452" width="20" style="34" customWidth="1"/>
    <col min="8453" max="8704" width="15.625" style="34"/>
    <col min="8705" max="8705" width="4.625" style="34" customWidth="1"/>
    <col min="8706" max="8706" width="29.25" style="34" customWidth="1"/>
    <col min="8707" max="8707" width="13" style="34" customWidth="1"/>
    <col min="8708" max="8708" width="20" style="34" customWidth="1"/>
    <col min="8709" max="8960" width="15.625" style="34"/>
    <col min="8961" max="8961" width="4.625" style="34" customWidth="1"/>
    <col min="8962" max="8962" width="29.25" style="34" customWidth="1"/>
    <col min="8963" max="8963" width="13" style="34" customWidth="1"/>
    <col min="8964" max="8964" width="20" style="34" customWidth="1"/>
    <col min="8965" max="9216" width="15.625" style="34"/>
    <col min="9217" max="9217" width="4.625" style="34" customWidth="1"/>
    <col min="9218" max="9218" width="29.25" style="34" customWidth="1"/>
    <col min="9219" max="9219" width="13" style="34" customWidth="1"/>
    <col min="9220" max="9220" width="20" style="34" customWidth="1"/>
    <col min="9221" max="9472" width="15.625" style="34"/>
    <col min="9473" max="9473" width="4.625" style="34" customWidth="1"/>
    <col min="9474" max="9474" width="29.25" style="34" customWidth="1"/>
    <col min="9475" max="9475" width="13" style="34" customWidth="1"/>
    <col min="9476" max="9476" width="20" style="34" customWidth="1"/>
    <col min="9477" max="9728" width="15.625" style="34"/>
    <col min="9729" max="9729" width="4.625" style="34" customWidth="1"/>
    <col min="9730" max="9730" width="29.25" style="34" customWidth="1"/>
    <col min="9731" max="9731" width="13" style="34" customWidth="1"/>
    <col min="9732" max="9732" width="20" style="34" customWidth="1"/>
    <col min="9733" max="9984" width="15.625" style="34"/>
    <col min="9985" max="9985" width="4.625" style="34" customWidth="1"/>
    <col min="9986" max="9986" width="29.25" style="34" customWidth="1"/>
    <col min="9987" max="9987" width="13" style="34" customWidth="1"/>
    <col min="9988" max="9988" width="20" style="34" customWidth="1"/>
    <col min="9989" max="10240" width="15.625" style="34"/>
    <col min="10241" max="10241" width="4.625" style="34" customWidth="1"/>
    <col min="10242" max="10242" width="29.25" style="34" customWidth="1"/>
    <col min="10243" max="10243" width="13" style="34" customWidth="1"/>
    <col min="10244" max="10244" width="20" style="34" customWidth="1"/>
    <col min="10245" max="10496" width="15.625" style="34"/>
    <col min="10497" max="10497" width="4.625" style="34" customWidth="1"/>
    <col min="10498" max="10498" width="29.25" style="34" customWidth="1"/>
    <col min="10499" max="10499" width="13" style="34" customWidth="1"/>
    <col min="10500" max="10500" width="20" style="34" customWidth="1"/>
    <col min="10501" max="10752" width="15.625" style="34"/>
    <col min="10753" max="10753" width="4.625" style="34" customWidth="1"/>
    <col min="10754" max="10754" width="29.25" style="34" customWidth="1"/>
    <col min="10755" max="10755" width="13" style="34" customWidth="1"/>
    <col min="10756" max="10756" width="20" style="34" customWidth="1"/>
    <col min="10757" max="11008" width="15.625" style="34"/>
    <col min="11009" max="11009" width="4.625" style="34" customWidth="1"/>
    <col min="11010" max="11010" width="29.25" style="34" customWidth="1"/>
    <col min="11011" max="11011" width="13" style="34" customWidth="1"/>
    <col min="11012" max="11012" width="20" style="34" customWidth="1"/>
    <col min="11013" max="11264" width="15.625" style="34"/>
    <col min="11265" max="11265" width="4.625" style="34" customWidth="1"/>
    <col min="11266" max="11266" width="29.25" style="34" customWidth="1"/>
    <col min="11267" max="11267" width="13" style="34" customWidth="1"/>
    <col min="11268" max="11268" width="20" style="34" customWidth="1"/>
    <col min="11269" max="11520" width="15.625" style="34"/>
    <col min="11521" max="11521" width="4.625" style="34" customWidth="1"/>
    <col min="11522" max="11522" width="29.25" style="34" customWidth="1"/>
    <col min="11523" max="11523" width="13" style="34" customWidth="1"/>
    <col min="11524" max="11524" width="20" style="34" customWidth="1"/>
    <col min="11525" max="11776" width="15.625" style="34"/>
    <col min="11777" max="11777" width="4.625" style="34" customWidth="1"/>
    <col min="11778" max="11778" width="29.25" style="34" customWidth="1"/>
    <col min="11779" max="11779" width="13" style="34" customWidth="1"/>
    <col min="11780" max="11780" width="20" style="34" customWidth="1"/>
    <col min="11781" max="12032" width="15.625" style="34"/>
    <col min="12033" max="12033" width="4.625" style="34" customWidth="1"/>
    <col min="12034" max="12034" width="29.25" style="34" customWidth="1"/>
    <col min="12035" max="12035" width="13" style="34" customWidth="1"/>
    <col min="12036" max="12036" width="20" style="34" customWidth="1"/>
    <col min="12037" max="12288" width="15.625" style="34"/>
    <col min="12289" max="12289" width="4.625" style="34" customWidth="1"/>
    <col min="12290" max="12290" width="29.25" style="34" customWidth="1"/>
    <col min="12291" max="12291" width="13" style="34" customWidth="1"/>
    <col min="12292" max="12292" width="20" style="34" customWidth="1"/>
    <col min="12293" max="12544" width="15.625" style="34"/>
    <col min="12545" max="12545" width="4.625" style="34" customWidth="1"/>
    <col min="12546" max="12546" width="29.25" style="34" customWidth="1"/>
    <col min="12547" max="12547" width="13" style="34" customWidth="1"/>
    <col min="12548" max="12548" width="20" style="34" customWidth="1"/>
    <col min="12549" max="12800" width="15.625" style="34"/>
    <col min="12801" max="12801" width="4.625" style="34" customWidth="1"/>
    <col min="12802" max="12802" width="29.25" style="34" customWidth="1"/>
    <col min="12803" max="12803" width="13" style="34" customWidth="1"/>
    <col min="12804" max="12804" width="20" style="34" customWidth="1"/>
    <col min="12805" max="13056" width="15.625" style="34"/>
    <col min="13057" max="13057" width="4.625" style="34" customWidth="1"/>
    <col min="13058" max="13058" width="29.25" style="34" customWidth="1"/>
    <col min="13059" max="13059" width="13" style="34" customWidth="1"/>
    <col min="13060" max="13060" width="20" style="34" customWidth="1"/>
    <col min="13061" max="13312" width="15.625" style="34"/>
    <col min="13313" max="13313" width="4.625" style="34" customWidth="1"/>
    <col min="13314" max="13314" width="29.25" style="34" customWidth="1"/>
    <col min="13315" max="13315" width="13" style="34" customWidth="1"/>
    <col min="13316" max="13316" width="20" style="34" customWidth="1"/>
    <col min="13317" max="13568" width="15.625" style="34"/>
    <col min="13569" max="13569" width="4.625" style="34" customWidth="1"/>
    <col min="13570" max="13570" width="29.25" style="34" customWidth="1"/>
    <col min="13571" max="13571" width="13" style="34" customWidth="1"/>
    <col min="13572" max="13572" width="20" style="34" customWidth="1"/>
    <col min="13573" max="13824" width="15.625" style="34"/>
    <col min="13825" max="13825" width="4.625" style="34" customWidth="1"/>
    <col min="13826" max="13826" width="29.25" style="34" customWidth="1"/>
    <col min="13827" max="13827" width="13" style="34" customWidth="1"/>
    <col min="13828" max="13828" width="20" style="34" customWidth="1"/>
    <col min="13829" max="14080" width="15.625" style="34"/>
    <col min="14081" max="14081" width="4.625" style="34" customWidth="1"/>
    <col min="14082" max="14082" width="29.25" style="34" customWidth="1"/>
    <col min="14083" max="14083" width="13" style="34" customWidth="1"/>
    <col min="14084" max="14084" width="20" style="34" customWidth="1"/>
    <col min="14085" max="14336" width="15.625" style="34"/>
    <col min="14337" max="14337" width="4.625" style="34" customWidth="1"/>
    <col min="14338" max="14338" width="29.25" style="34" customWidth="1"/>
    <col min="14339" max="14339" width="13" style="34" customWidth="1"/>
    <col min="14340" max="14340" width="20" style="34" customWidth="1"/>
    <col min="14341" max="14592" width="15.625" style="34"/>
    <col min="14593" max="14593" width="4.625" style="34" customWidth="1"/>
    <col min="14594" max="14594" width="29.25" style="34" customWidth="1"/>
    <col min="14595" max="14595" width="13" style="34" customWidth="1"/>
    <col min="14596" max="14596" width="20" style="34" customWidth="1"/>
    <col min="14597" max="14848" width="15.625" style="34"/>
    <col min="14849" max="14849" width="4.625" style="34" customWidth="1"/>
    <col min="14850" max="14850" width="29.25" style="34" customWidth="1"/>
    <col min="14851" max="14851" width="13" style="34" customWidth="1"/>
    <col min="14852" max="14852" width="20" style="34" customWidth="1"/>
    <col min="14853" max="15104" width="15.625" style="34"/>
    <col min="15105" max="15105" width="4.625" style="34" customWidth="1"/>
    <col min="15106" max="15106" width="29.25" style="34" customWidth="1"/>
    <col min="15107" max="15107" width="13" style="34" customWidth="1"/>
    <col min="15108" max="15108" width="20" style="34" customWidth="1"/>
    <col min="15109" max="15360" width="15.625" style="34"/>
    <col min="15361" max="15361" width="4.625" style="34" customWidth="1"/>
    <col min="15362" max="15362" width="29.25" style="34" customWidth="1"/>
    <col min="15363" max="15363" width="13" style="34" customWidth="1"/>
    <col min="15364" max="15364" width="20" style="34" customWidth="1"/>
    <col min="15365" max="15616" width="15.625" style="34"/>
    <col min="15617" max="15617" width="4.625" style="34" customWidth="1"/>
    <col min="15618" max="15618" width="29.25" style="34" customWidth="1"/>
    <col min="15619" max="15619" width="13" style="34" customWidth="1"/>
    <col min="15620" max="15620" width="20" style="34" customWidth="1"/>
    <col min="15621" max="15872" width="15.625" style="34"/>
    <col min="15873" max="15873" width="4.625" style="34" customWidth="1"/>
    <col min="15874" max="15874" width="29.25" style="34" customWidth="1"/>
    <col min="15875" max="15875" width="13" style="34" customWidth="1"/>
    <col min="15876" max="15876" width="20" style="34" customWidth="1"/>
    <col min="15877" max="16128" width="15.625" style="34"/>
    <col min="16129" max="16129" width="4.625" style="34" customWidth="1"/>
    <col min="16130" max="16130" width="29.25" style="34" customWidth="1"/>
    <col min="16131" max="16131" width="13" style="34" customWidth="1"/>
    <col min="16132" max="16132" width="20" style="34" customWidth="1"/>
    <col min="16133" max="16384" width="15.625" style="34"/>
  </cols>
  <sheetData>
    <row r="1" spans="1:24" ht="25.5">
      <c r="A1" s="90" t="s">
        <v>215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24" ht="30" customHeight="1">
      <c r="A2" s="35" t="s">
        <v>0</v>
      </c>
      <c r="B2" s="35" t="s">
        <v>15</v>
      </c>
      <c r="C2" s="35" t="s">
        <v>16</v>
      </c>
      <c r="D2" s="36" t="s">
        <v>17</v>
      </c>
      <c r="E2" s="37" t="s">
        <v>163</v>
      </c>
      <c r="F2" s="37" t="s">
        <v>216</v>
      </c>
      <c r="G2" s="37" t="s">
        <v>208</v>
      </c>
      <c r="H2" s="37" t="s">
        <v>165</v>
      </c>
      <c r="I2" s="37" t="s">
        <v>167</v>
      </c>
      <c r="J2" s="37" t="s">
        <v>166</v>
      </c>
      <c r="K2" s="37" t="s">
        <v>210</v>
      </c>
      <c r="L2" s="37" t="s">
        <v>168</v>
      </c>
      <c r="M2" s="37" t="s">
        <v>169</v>
      </c>
      <c r="N2" s="37" t="s">
        <v>170</v>
      </c>
      <c r="O2" s="37" t="s">
        <v>172</v>
      </c>
      <c r="P2" s="37" t="s">
        <v>171</v>
      </c>
      <c r="Q2" s="37" t="s">
        <v>173</v>
      </c>
      <c r="R2" s="37" t="s">
        <v>211</v>
      </c>
      <c r="S2" s="37" t="s">
        <v>212</v>
      </c>
      <c r="T2" s="37" t="s">
        <v>217</v>
      </c>
      <c r="U2" s="37" t="s">
        <v>174</v>
      </c>
      <c r="V2" s="36" t="s">
        <v>218</v>
      </c>
      <c r="W2" s="36" t="s">
        <v>7</v>
      </c>
      <c r="X2" s="38" t="s">
        <v>162</v>
      </c>
    </row>
    <row r="3" spans="1:24">
      <c r="A3" s="39" t="s">
        <v>18</v>
      </c>
      <c r="B3" s="40" t="s">
        <v>19</v>
      </c>
      <c r="C3" s="40"/>
      <c r="D3" s="41" t="s">
        <v>20</v>
      </c>
      <c r="E3" s="42">
        <f t="shared" ref="E3:V3" si="0">E4+E30+E49</f>
        <v>25749371.010000002</v>
      </c>
      <c r="F3" s="42">
        <f t="shared" si="0"/>
        <v>28647437.279999997</v>
      </c>
      <c r="G3" s="42">
        <f t="shared" si="0"/>
        <v>31375353.080000002</v>
      </c>
      <c r="H3" s="42">
        <f t="shared" si="0"/>
        <v>31265195.859999999</v>
      </c>
      <c r="I3" s="42">
        <f t="shared" si="0"/>
        <v>32473392.98</v>
      </c>
      <c r="J3" s="42">
        <f t="shared" si="0"/>
        <v>25284351.819999997</v>
      </c>
      <c r="K3" s="42">
        <f t="shared" si="0"/>
        <v>46585324.780000001</v>
      </c>
      <c r="L3" s="42">
        <f t="shared" si="0"/>
        <v>22068860.960000001</v>
      </c>
      <c r="M3" s="42">
        <f t="shared" si="0"/>
        <v>16631664.440000001</v>
      </c>
      <c r="N3" s="42">
        <f t="shared" si="0"/>
        <v>25018408.670000002</v>
      </c>
      <c r="O3" s="42">
        <f t="shared" si="0"/>
        <v>7722931.7199999997</v>
      </c>
      <c r="P3" s="42">
        <f t="shared" si="0"/>
        <v>17813558.870000001</v>
      </c>
      <c r="Q3" s="42">
        <f t="shared" si="0"/>
        <v>9056616.3200000003</v>
      </c>
      <c r="R3" s="42">
        <f t="shared" si="0"/>
        <v>14053529.360000001</v>
      </c>
      <c r="S3" s="42">
        <f t="shared" si="0"/>
        <v>6119342.3300000001</v>
      </c>
      <c r="T3" s="42">
        <f t="shared" si="0"/>
        <v>2660989.8099999996</v>
      </c>
      <c r="U3" s="42">
        <f t="shared" si="0"/>
        <v>1584680.39</v>
      </c>
      <c r="V3" s="42">
        <f t="shared" si="0"/>
        <v>26971562</v>
      </c>
      <c r="W3" s="42">
        <f t="shared" ref="W3:W9" si="1">SUM(E3:V3)</f>
        <v>371082571.68000001</v>
      </c>
      <c r="X3" s="43"/>
    </row>
    <row r="4" spans="1:24">
      <c r="A4" s="39" t="s">
        <v>21</v>
      </c>
      <c r="B4" s="40" t="s">
        <v>8</v>
      </c>
      <c r="C4" s="40"/>
      <c r="D4" s="41" t="s">
        <v>20</v>
      </c>
      <c r="E4" s="42">
        <f t="shared" ref="E4:V4" si="2">E5+E8+E12+E15+E18+E20+E23+E25+E27+E28+E29</f>
        <v>22602975.420000002</v>
      </c>
      <c r="F4" s="42">
        <f t="shared" si="2"/>
        <v>25108542.339999996</v>
      </c>
      <c r="G4" s="42">
        <f t="shared" si="2"/>
        <v>26976782.170000002</v>
      </c>
      <c r="H4" s="42">
        <f t="shared" si="2"/>
        <v>26043333.419999998</v>
      </c>
      <c r="I4" s="42">
        <f t="shared" si="2"/>
        <v>28849508.350000001</v>
      </c>
      <c r="J4" s="42">
        <f t="shared" si="2"/>
        <v>21999882.279999997</v>
      </c>
      <c r="K4" s="42">
        <f t="shared" si="2"/>
        <v>39683083.550000004</v>
      </c>
      <c r="L4" s="42">
        <f t="shared" si="2"/>
        <v>19072322.600000001</v>
      </c>
      <c r="M4" s="42">
        <f t="shared" si="2"/>
        <v>14578001.950000001</v>
      </c>
      <c r="N4" s="42">
        <f t="shared" si="2"/>
        <v>21575436.670000002</v>
      </c>
      <c r="O4" s="42">
        <f t="shared" si="2"/>
        <v>6541660.9900000002</v>
      </c>
      <c r="P4" s="42">
        <f t="shared" si="2"/>
        <v>15547431.83</v>
      </c>
      <c r="Q4" s="42">
        <f t="shared" si="2"/>
        <v>7842519.1600000001</v>
      </c>
      <c r="R4" s="42">
        <f t="shared" si="2"/>
        <v>12098061.140000001</v>
      </c>
      <c r="S4" s="42">
        <f t="shared" si="2"/>
        <v>4989804.1900000004</v>
      </c>
      <c r="T4" s="42">
        <f t="shared" si="2"/>
        <v>1602278.0999999999</v>
      </c>
      <c r="U4" s="42">
        <f t="shared" si="2"/>
        <v>1401708.96</v>
      </c>
      <c r="V4" s="42">
        <f t="shared" si="2"/>
        <v>23334962.370000001</v>
      </c>
      <c r="W4" s="42">
        <f t="shared" si="1"/>
        <v>319848295.49000001</v>
      </c>
      <c r="X4" s="43"/>
    </row>
    <row r="5" spans="1:24">
      <c r="A5" s="39" t="s">
        <v>22</v>
      </c>
      <c r="B5" s="40" t="s">
        <v>23</v>
      </c>
      <c r="C5" s="40"/>
      <c r="D5" s="41" t="s">
        <v>20</v>
      </c>
      <c r="E5" s="42">
        <f>E6+E7</f>
        <v>3292824</v>
      </c>
      <c r="F5" s="42">
        <f t="shared" ref="F5:V5" si="3">F6+F7</f>
        <v>3491040</v>
      </c>
      <c r="G5" s="42">
        <f t="shared" si="3"/>
        <v>3211944</v>
      </c>
      <c r="H5" s="42">
        <f t="shared" si="3"/>
        <v>3539124</v>
      </c>
      <c r="I5" s="42">
        <f t="shared" si="3"/>
        <v>4399164</v>
      </c>
      <c r="J5" s="42">
        <f t="shared" si="3"/>
        <v>2898156</v>
      </c>
      <c r="K5" s="42">
        <f t="shared" si="3"/>
        <v>4829472</v>
      </c>
      <c r="L5" s="42">
        <f t="shared" si="3"/>
        <v>2550564</v>
      </c>
      <c r="M5" s="42">
        <f t="shared" si="3"/>
        <v>2073588</v>
      </c>
      <c r="N5" s="42">
        <f t="shared" si="3"/>
        <v>2819604</v>
      </c>
      <c r="O5" s="42">
        <f t="shared" si="3"/>
        <v>781464</v>
      </c>
      <c r="P5" s="42">
        <f t="shared" si="3"/>
        <v>2014860</v>
      </c>
      <c r="Q5" s="42">
        <f t="shared" si="3"/>
        <v>989424</v>
      </c>
      <c r="R5" s="42">
        <f t="shared" si="3"/>
        <v>1596168</v>
      </c>
      <c r="S5" s="42">
        <f t="shared" si="3"/>
        <v>629076</v>
      </c>
      <c r="T5" s="42">
        <f t="shared" si="3"/>
        <v>187152</v>
      </c>
      <c r="U5" s="42">
        <f t="shared" si="3"/>
        <v>176508</v>
      </c>
      <c r="V5" s="42">
        <f t="shared" si="3"/>
        <v>3084600</v>
      </c>
      <c r="W5" s="42">
        <f t="shared" si="1"/>
        <v>42564732</v>
      </c>
      <c r="X5" s="43"/>
    </row>
    <row r="6" spans="1:24">
      <c r="A6" s="39" t="s">
        <v>24</v>
      </c>
      <c r="B6" s="40" t="s">
        <v>25</v>
      </c>
      <c r="C6" s="40" t="s">
        <v>26</v>
      </c>
      <c r="D6" s="41" t="s">
        <v>27</v>
      </c>
      <c r="E6" s="44">
        <v>1765584</v>
      </c>
      <c r="F6" s="44">
        <v>2065380</v>
      </c>
      <c r="G6" s="44">
        <v>2097348</v>
      </c>
      <c r="H6" s="44">
        <v>1889628</v>
      </c>
      <c r="I6" s="44">
        <v>2155812</v>
      </c>
      <c r="J6" s="44">
        <v>1669104</v>
      </c>
      <c r="K6" s="44">
        <v>2963544</v>
      </c>
      <c r="L6" s="44">
        <v>1481748</v>
      </c>
      <c r="M6" s="44">
        <v>1152612</v>
      </c>
      <c r="N6" s="44">
        <v>1730568</v>
      </c>
      <c r="O6" s="44">
        <v>497376</v>
      </c>
      <c r="P6" s="44">
        <v>1257696</v>
      </c>
      <c r="Q6" s="44">
        <v>616836</v>
      </c>
      <c r="R6" s="44">
        <v>986376</v>
      </c>
      <c r="S6" s="44">
        <v>392244</v>
      </c>
      <c r="T6" s="44">
        <v>121836</v>
      </c>
      <c r="U6" s="44">
        <v>102036</v>
      </c>
      <c r="V6" s="44">
        <v>1709208</v>
      </c>
      <c r="W6" s="42">
        <f t="shared" si="1"/>
        <v>24654936</v>
      </c>
      <c r="X6" s="45"/>
    </row>
    <row r="7" spans="1:24">
      <c r="A7" s="39" t="s">
        <v>28</v>
      </c>
      <c r="B7" s="40" t="s">
        <v>29</v>
      </c>
      <c r="C7" s="40" t="s">
        <v>26</v>
      </c>
      <c r="D7" s="41" t="s">
        <v>27</v>
      </c>
      <c r="E7" s="44">
        <v>1527240</v>
      </c>
      <c r="F7" s="44">
        <v>1425660</v>
      </c>
      <c r="G7" s="44">
        <v>1114596</v>
      </c>
      <c r="H7" s="44">
        <v>1649496</v>
      </c>
      <c r="I7" s="44">
        <v>2243352</v>
      </c>
      <c r="J7" s="44">
        <v>1229052</v>
      </c>
      <c r="K7" s="44">
        <v>1865928</v>
      </c>
      <c r="L7" s="44">
        <v>1068816</v>
      </c>
      <c r="M7" s="44">
        <v>920976</v>
      </c>
      <c r="N7" s="44">
        <v>1089036</v>
      </c>
      <c r="O7" s="44">
        <v>284088</v>
      </c>
      <c r="P7" s="44">
        <v>757164</v>
      </c>
      <c r="Q7" s="44">
        <v>372588</v>
      </c>
      <c r="R7" s="44">
        <v>609792</v>
      </c>
      <c r="S7" s="44">
        <v>236832</v>
      </c>
      <c r="T7" s="44">
        <v>65316</v>
      </c>
      <c r="U7" s="44">
        <v>74472</v>
      </c>
      <c r="V7" s="44">
        <v>1375392</v>
      </c>
      <c r="W7" s="42">
        <f t="shared" si="1"/>
        <v>17909796</v>
      </c>
      <c r="X7" s="43"/>
    </row>
    <row r="8" spans="1:24">
      <c r="A8" s="39" t="s">
        <v>30</v>
      </c>
      <c r="B8" s="40" t="s">
        <v>31</v>
      </c>
      <c r="C8" s="40"/>
      <c r="D8" s="41" t="s">
        <v>20</v>
      </c>
      <c r="E8" s="42">
        <f>E9+E10</f>
        <v>331920</v>
      </c>
      <c r="F8" s="42">
        <f t="shared" ref="F8:V8" si="4">F9+F10</f>
        <v>385008</v>
      </c>
      <c r="G8" s="42">
        <f t="shared" si="4"/>
        <v>425436</v>
      </c>
      <c r="H8" s="42">
        <f t="shared" si="4"/>
        <v>401724</v>
      </c>
      <c r="I8" s="42">
        <f t="shared" si="4"/>
        <v>435408</v>
      </c>
      <c r="J8" s="42">
        <f t="shared" si="4"/>
        <v>342408</v>
      </c>
      <c r="K8" s="42">
        <f t="shared" si="4"/>
        <v>616620</v>
      </c>
      <c r="L8" s="42">
        <f t="shared" si="4"/>
        <v>315480</v>
      </c>
      <c r="M8" s="42">
        <f t="shared" si="4"/>
        <v>241176</v>
      </c>
      <c r="N8" s="42">
        <f t="shared" si="4"/>
        <v>368484</v>
      </c>
      <c r="O8" s="42">
        <f t="shared" si="4"/>
        <v>111912</v>
      </c>
      <c r="P8" s="42">
        <f t="shared" si="4"/>
        <v>266976</v>
      </c>
      <c r="Q8" s="42">
        <f t="shared" si="4"/>
        <v>133032</v>
      </c>
      <c r="R8" s="42">
        <f t="shared" si="4"/>
        <v>227851.8</v>
      </c>
      <c r="S8" s="42">
        <f t="shared" si="4"/>
        <v>85272</v>
      </c>
      <c r="T8" s="42">
        <f t="shared" si="4"/>
        <v>26676</v>
      </c>
      <c r="U8" s="42">
        <f t="shared" si="4"/>
        <v>21480</v>
      </c>
      <c r="V8" s="42">
        <f t="shared" si="4"/>
        <v>348060</v>
      </c>
      <c r="W8" s="42">
        <f t="shared" si="1"/>
        <v>5084923.8</v>
      </c>
      <c r="X8" s="43"/>
    </row>
    <row r="9" spans="1:24">
      <c r="A9" s="39" t="s">
        <v>32</v>
      </c>
      <c r="B9" s="40" t="s">
        <v>33</v>
      </c>
      <c r="C9" s="40" t="s">
        <v>26</v>
      </c>
      <c r="D9" s="41" t="s">
        <v>27</v>
      </c>
      <c r="E9" s="44">
        <v>4560</v>
      </c>
      <c r="F9" s="44">
        <v>4848</v>
      </c>
      <c r="G9" s="44">
        <v>3036</v>
      </c>
      <c r="H9" s="44">
        <v>5724</v>
      </c>
      <c r="I9" s="44">
        <v>7728</v>
      </c>
      <c r="J9" s="44">
        <v>4488</v>
      </c>
      <c r="K9" s="44">
        <v>4140</v>
      </c>
      <c r="L9" s="44">
        <v>3960</v>
      </c>
      <c r="M9" s="44">
        <v>3576</v>
      </c>
      <c r="N9" s="44">
        <v>4164</v>
      </c>
      <c r="O9" s="44">
        <v>1032</v>
      </c>
      <c r="P9" s="44">
        <v>2976</v>
      </c>
      <c r="Q9" s="44">
        <v>1032</v>
      </c>
      <c r="R9" s="44">
        <v>16651.8</v>
      </c>
      <c r="S9" s="44">
        <v>792</v>
      </c>
      <c r="T9" s="44">
        <v>276</v>
      </c>
      <c r="U9" s="44">
        <v>360</v>
      </c>
      <c r="V9" s="44">
        <v>4860</v>
      </c>
      <c r="W9" s="46">
        <f t="shared" si="1"/>
        <v>74203.8</v>
      </c>
      <c r="X9" s="43"/>
    </row>
    <row r="10" spans="1:24">
      <c r="A10" s="39" t="s">
        <v>34</v>
      </c>
      <c r="B10" s="40" t="s">
        <v>35</v>
      </c>
      <c r="C10" s="40"/>
      <c r="D10" s="41" t="s">
        <v>20</v>
      </c>
      <c r="E10" s="42">
        <f>E11</f>
        <v>327360</v>
      </c>
      <c r="F10" s="42">
        <f t="shared" ref="F10:W10" si="5">F11</f>
        <v>380160</v>
      </c>
      <c r="G10" s="42">
        <f t="shared" si="5"/>
        <v>422400</v>
      </c>
      <c r="H10" s="42">
        <f t="shared" si="5"/>
        <v>396000</v>
      </c>
      <c r="I10" s="42">
        <f t="shared" si="5"/>
        <v>427680</v>
      </c>
      <c r="J10" s="42">
        <f t="shared" si="5"/>
        <v>337920</v>
      </c>
      <c r="K10" s="42">
        <f t="shared" si="5"/>
        <v>612480</v>
      </c>
      <c r="L10" s="42">
        <f t="shared" si="5"/>
        <v>311520</v>
      </c>
      <c r="M10" s="42">
        <f t="shared" si="5"/>
        <v>237600</v>
      </c>
      <c r="N10" s="42">
        <f t="shared" si="5"/>
        <v>364320</v>
      </c>
      <c r="O10" s="42">
        <f t="shared" si="5"/>
        <v>110880</v>
      </c>
      <c r="P10" s="42">
        <f t="shared" si="5"/>
        <v>264000</v>
      </c>
      <c r="Q10" s="42">
        <f t="shared" si="5"/>
        <v>132000</v>
      </c>
      <c r="R10" s="42">
        <f t="shared" si="5"/>
        <v>211200</v>
      </c>
      <c r="S10" s="42">
        <f t="shared" si="5"/>
        <v>84480</v>
      </c>
      <c r="T10" s="42">
        <f t="shared" si="5"/>
        <v>26400</v>
      </c>
      <c r="U10" s="42">
        <f t="shared" si="5"/>
        <v>21120</v>
      </c>
      <c r="V10" s="42">
        <f t="shared" si="5"/>
        <v>343200</v>
      </c>
      <c r="W10" s="42">
        <f t="shared" si="5"/>
        <v>5010720</v>
      </c>
      <c r="X10" s="43"/>
    </row>
    <row r="11" spans="1:24" s="48" customFormat="1">
      <c r="A11" s="39" t="s">
        <v>36</v>
      </c>
      <c r="B11" s="47" t="s">
        <v>219</v>
      </c>
      <c r="C11" s="47" t="s">
        <v>26</v>
      </c>
      <c r="D11" s="43" t="s">
        <v>20</v>
      </c>
      <c r="E11" s="42">
        <f>440*12*E93</f>
        <v>327360</v>
      </c>
      <c r="F11" s="42">
        <f t="shared" ref="F11:V11" si="6">440*12*F93</f>
        <v>380160</v>
      </c>
      <c r="G11" s="42">
        <f t="shared" si="6"/>
        <v>422400</v>
      </c>
      <c r="H11" s="42">
        <f t="shared" si="6"/>
        <v>396000</v>
      </c>
      <c r="I11" s="42">
        <f t="shared" si="6"/>
        <v>427680</v>
      </c>
      <c r="J11" s="42">
        <f t="shared" si="6"/>
        <v>337920</v>
      </c>
      <c r="K11" s="42">
        <f t="shared" si="6"/>
        <v>612480</v>
      </c>
      <c r="L11" s="42">
        <f t="shared" si="6"/>
        <v>311520</v>
      </c>
      <c r="M11" s="42">
        <f t="shared" si="6"/>
        <v>237600</v>
      </c>
      <c r="N11" s="42">
        <f t="shared" si="6"/>
        <v>364320</v>
      </c>
      <c r="O11" s="42">
        <f t="shared" si="6"/>
        <v>110880</v>
      </c>
      <c r="P11" s="42">
        <f t="shared" si="6"/>
        <v>264000</v>
      </c>
      <c r="Q11" s="42">
        <f t="shared" si="6"/>
        <v>132000</v>
      </c>
      <c r="R11" s="42">
        <f t="shared" si="6"/>
        <v>211200</v>
      </c>
      <c r="S11" s="42">
        <f t="shared" si="6"/>
        <v>84480</v>
      </c>
      <c r="T11" s="42">
        <f t="shared" si="6"/>
        <v>26400</v>
      </c>
      <c r="U11" s="42">
        <f t="shared" si="6"/>
        <v>21120</v>
      </c>
      <c r="V11" s="42">
        <f t="shared" si="6"/>
        <v>343200</v>
      </c>
      <c r="W11" s="42">
        <f t="shared" ref="W11:W26" si="7">SUM(E11:V11)</f>
        <v>5010720</v>
      </c>
      <c r="X11" s="43"/>
    </row>
    <row r="12" spans="1:24">
      <c r="A12" s="39" t="s">
        <v>37</v>
      </c>
      <c r="B12" s="40" t="s">
        <v>39</v>
      </c>
      <c r="C12" s="40"/>
      <c r="D12" s="41" t="s">
        <v>40</v>
      </c>
      <c r="E12" s="42">
        <f>E13+E14</f>
        <v>110249.43</v>
      </c>
      <c r="F12" s="42">
        <f t="shared" ref="F12:V12" si="8">F13+F14</f>
        <v>114846.33000000002</v>
      </c>
      <c r="G12" s="42">
        <f t="shared" si="8"/>
        <v>123484.18</v>
      </c>
      <c r="H12" s="42">
        <f t="shared" si="8"/>
        <v>119391.41</v>
      </c>
      <c r="I12" s="42">
        <f t="shared" si="8"/>
        <v>131300.35</v>
      </c>
      <c r="J12" s="42">
        <f t="shared" si="8"/>
        <v>100222.27</v>
      </c>
      <c r="K12" s="42">
        <f t="shared" si="8"/>
        <v>185505.55</v>
      </c>
      <c r="L12" s="42">
        <f t="shared" si="8"/>
        <v>90722.59</v>
      </c>
      <c r="M12" s="42">
        <f t="shared" si="8"/>
        <v>67601.959999999992</v>
      </c>
      <c r="N12" s="42">
        <f t="shared" si="8"/>
        <v>96852.67</v>
      </c>
      <c r="O12" s="42">
        <f t="shared" si="8"/>
        <v>30328.989999999998</v>
      </c>
      <c r="P12" s="42">
        <f t="shared" si="8"/>
        <v>69225.84</v>
      </c>
      <c r="Q12" s="42">
        <f t="shared" si="8"/>
        <v>36039.17</v>
      </c>
      <c r="R12" s="42">
        <f t="shared" si="8"/>
        <v>49849.34</v>
      </c>
      <c r="S12" s="42">
        <f t="shared" si="8"/>
        <v>22650.2</v>
      </c>
      <c r="T12" s="42">
        <f t="shared" si="8"/>
        <v>7934.1100000000006</v>
      </c>
      <c r="U12" s="42">
        <f t="shared" si="8"/>
        <v>7140.9599999999991</v>
      </c>
      <c r="V12" s="42">
        <f t="shared" si="8"/>
        <v>115678.37</v>
      </c>
      <c r="W12" s="42">
        <f t="shared" si="7"/>
        <v>1479023.7200000002</v>
      </c>
      <c r="X12" s="43"/>
    </row>
    <row r="13" spans="1:24" s="48" customFormat="1">
      <c r="A13" s="39" t="s">
        <v>38</v>
      </c>
      <c r="B13" s="47" t="s">
        <v>220</v>
      </c>
      <c r="C13" s="47" t="s">
        <v>26</v>
      </c>
      <c r="D13" s="43" t="s">
        <v>42</v>
      </c>
      <c r="E13" s="42">
        <f>ROUND(E28/0.07*0.00256,2)</f>
        <v>37333.14</v>
      </c>
      <c r="F13" s="42">
        <f t="shared" ref="F13:V13" si="9">ROUND(F28/0.07*0.00256,2)</f>
        <v>38889.760000000002</v>
      </c>
      <c r="G13" s="42">
        <f t="shared" si="9"/>
        <v>41814.75</v>
      </c>
      <c r="H13" s="42">
        <f t="shared" si="9"/>
        <v>40428.839999999997</v>
      </c>
      <c r="I13" s="42">
        <f t="shared" si="9"/>
        <v>44461.49</v>
      </c>
      <c r="J13" s="42">
        <f t="shared" si="9"/>
        <v>33937.699999999997</v>
      </c>
      <c r="K13" s="42">
        <f t="shared" si="9"/>
        <v>62816.69</v>
      </c>
      <c r="L13" s="42">
        <f t="shared" si="9"/>
        <v>30720.880000000001</v>
      </c>
      <c r="M13" s="42">
        <f t="shared" si="9"/>
        <v>22891.67</v>
      </c>
      <c r="N13" s="42">
        <f t="shared" si="9"/>
        <v>32796.67</v>
      </c>
      <c r="O13" s="42">
        <f t="shared" si="9"/>
        <v>10270.129999999999</v>
      </c>
      <c r="P13" s="42">
        <f t="shared" si="9"/>
        <v>23441.55</v>
      </c>
      <c r="Q13" s="42">
        <f t="shared" si="9"/>
        <v>12203.74</v>
      </c>
      <c r="R13" s="42">
        <f t="shared" si="9"/>
        <v>16880.2</v>
      </c>
      <c r="S13" s="42">
        <f t="shared" si="9"/>
        <v>7669.91</v>
      </c>
      <c r="T13" s="42">
        <f t="shared" si="9"/>
        <v>2686.68</v>
      </c>
      <c r="U13" s="42">
        <f t="shared" si="9"/>
        <v>2418.1</v>
      </c>
      <c r="V13" s="42">
        <f t="shared" si="9"/>
        <v>39171.51</v>
      </c>
      <c r="W13" s="42">
        <f t="shared" si="7"/>
        <v>500833.40999999992</v>
      </c>
      <c r="X13" s="43"/>
    </row>
    <row r="14" spans="1:24" s="48" customFormat="1">
      <c r="A14" s="39" t="s">
        <v>41</v>
      </c>
      <c r="B14" s="47" t="s">
        <v>221</v>
      </c>
      <c r="C14" s="47" t="s">
        <v>26</v>
      </c>
      <c r="D14" s="43" t="s">
        <v>42</v>
      </c>
      <c r="E14" s="42">
        <f>ROUND(E28/0.07*0.005,2)</f>
        <v>72916.289999999994</v>
      </c>
      <c r="F14" s="42">
        <f t="shared" ref="F14:V14" si="10">ROUND(F28/0.07*0.005,2)</f>
        <v>75956.570000000007</v>
      </c>
      <c r="G14" s="42">
        <f t="shared" si="10"/>
        <v>81669.429999999993</v>
      </c>
      <c r="H14" s="42">
        <f t="shared" si="10"/>
        <v>78962.570000000007</v>
      </c>
      <c r="I14" s="42">
        <f t="shared" si="10"/>
        <v>86838.86</v>
      </c>
      <c r="J14" s="42">
        <f t="shared" si="10"/>
        <v>66284.570000000007</v>
      </c>
      <c r="K14" s="42">
        <f t="shared" si="10"/>
        <v>122688.86</v>
      </c>
      <c r="L14" s="42">
        <f t="shared" si="10"/>
        <v>60001.71</v>
      </c>
      <c r="M14" s="42">
        <f t="shared" si="10"/>
        <v>44710.29</v>
      </c>
      <c r="N14" s="42">
        <f t="shared" si="10"/>
        <v>64056</v>
      </c>
      <c r="O14" s="42">
        <f t="shared" si="10"/>
        <v>20058.86</v>
      </c>
      <c r="P14" s="42">
        <f t="shared" si="10"/>
        <v>45784.29</v>
      </c>
      <c r="Q14" s="42">
        <f t="shared" si="10"/>
        <v>23835.43</v>
      </c>
      <c r="R14" s="42">
        <f t="shared" si="10"/>
        <v>32969.14</v>
      </c>
      <c r="S14" s="42">
        <f t="shared" si="10"/>
        <v>14980.29</v>
      </c>
      <c r="T14" s="42">
        <f t="shared" si="10"/>
        <v>5247.43</v>
      </c>
      <c r="U14" s="42">
        <f t="shared" si="10"/>
        <v>4722.8599999999997</v>
      </c>
      <c r="V14" s="42">
        <f t="shared" si="10"/>
        <v>76506.86</v>
      </c>
      <c r="W14" s="42">
        <f t="shared" si="7"/>
        <v>978190.31000000017</v>
      </c>
      <c r="X14" s="43"/>
    </row>
    <row r="15" spans="1:24">
      <c r="A15" s="39" t="s">
        <v>43</v>
      </c>
      <c r="B15" s="40" t="s">
        <v>46</v>
      </c>
      <c r="C15" s="40"/>
      <c r="D15" s="41" t="s">
        <v>20</v>
      </c>
      <c r="E15" s="42">
        <v>11860600</v>
      </c>
      <c r="F15" s="42">
        <v>13773600</v>
      </c>
      <c r="G15" s="42">
        <v>15304000</v>
      </c>
      <c r="H15" s="42">
        <v>14347500</v>
      </c>
      <c r="I15" s="42">
        <v>15495300</v>
      </c>
      <c r="J15" s="42">
        <v>12243200</v>
      </c>
      <c r="K15" s="42">
        <v>22190800</v>
      </c>
      <c r="L15" s="42">
        <v>10301400</v>
      </c>
      <c r="M15" s="42">
        <v>7857000</v>
      </c>
      <c r="N15" s="42">
        <v>12047400</v>
      </c>
      <c r="O15" s="42">
        <v>3666600</v>
      </c>
      <c r="P15" s="42">
        <v>8730000</v>
      </c>
      <c r="Q15" s="42">
        <v>4365000</v>
      </c>
      <c r="R15" s="42">
        <v>6984000</v>
      </c>
      <c r="S15" s="42">
        <v>2793600</v>
      </c>
      <c r="T15" s="42">
        <v>873000</v>
      </c>
      <c r="U15" s="42">
        <v>742800</v>
      </c>
      <c r="V15" s="42">
        <v>12434500</v>
      </c>
      <c r="W15" s="42">
        <f t="shared" si="7"/>
        <v>176010300</v>
      </c>
      <c r="X15" s="43"/>
    </row>
    <row r="16" spans="1:24" ht="22.5">
      <c r="A16" s="39" t="s">
        <v>44</v>
      </c>
      <c r="B16" s="49" t="s">
        <v>48</v>
      </c>
      <c r="C16" s="49" t="s">
        <v>26</v>
      </c>
      <c r="D16" s="50" t="s">
        <v>49</v>
      </c>
      <c r="E16" s="51">
        <f>E15-E17</f>
        <v>11667048</v>
      </c>
      <c r="F16" s="51">
        <f t="shared" ref="F16:V16" si="11">F15-F17</f>
        <v>13773600</v>
      </c>
      <c r="G16" s="51">
        <f t="shared" si="11"/>
        <v>15112188</v>
      </c>
      <c r="H16" s="51">
        <f t="shared" si="11"/>
        <v>13976942</v>
      </c>
      <c r="I16" s="51">
        <f t="shared" si="11"/>
        <v>15294948</v>
      </c>
      <c r="J16" s="51">
        <f t="shared" si="11"/>
        <v>12015536</v>
      </c>
      <c r="K16" s="51">
        <f t="shared" si="11"/>
        <v>21751225</v>
      </c>
      <c r="L16" s="51">
        <f t="shared" si="11"/>
        <v>10093492</v>
      </c>
      <c r="M16" s="51">
        <f t="shared" si="11"/>
        <v>7676896</v>
      </c>
      <c r="N16" s="51">
        <f t="shared" si="11"/>
        <v>11814172</v>
      </c>
      <c r="O16" s="51">
        <f t="shared" si="11"/>
        <v>3666600</v>
      </c>
      <c r="P16" s="51">
        <f t="shared" si="11"/>
        <v>8541437</v>
      </c>
      <c r="Q16" s="51">
        <f t="shared" si="11"/>
        <v>4183696</v>
      </c>
      <c r="R16" s="51">
        <f t="shared" si="11"/>
        <v>6802984</v>
      </c>
      <c r="S16" s="51">
        <f t="shared" si="11"/>
        <v>2623264</v>
      </c>
      <c r="T16" s="51">
        <f t="shared" si="11"/>
        <v>725564</v>
      </c>
      <c r="U16" s="51">
        <f t="shared" si="11"/>
        <v>742800</v>
      </c>
      <c r="V16" s="51">
        <f t="shared" si="11"/>
        <v>11793384</v>
      </c>
      <c r="W16" s="42">
        <f t="shared" si="7"/>
        <v>172255776</v>
      </c>
      <c r="X16" s="50"/>
    </row>
    <row r="17" spans="1:24">
      <c r="A17" s="39" t="s">
        <v>45</v>
      </c>
      <c r="B17" s="49" t="s">
        <v>51</v>
      </c>
      <c r="C17" s="49" t="s">
        <v>26</v>
      </c>
      <c r="D17" s="50" t="s">
        <v>52</v>
      </c>
      <c r="E17" s="51">
        <v>193552</v>
      </c>
      <c r="F17" s="51"/>
      <c r="G17" s="51">
        <v>191812</v>
      </c>
      <c r="H17" s="51">
        <v>370558</v>
      </c>
      <c r="I17" s="51">
        <v>200352</v>
      </c>
      <c r="J17" s="51">
        <v>227664</v>
      </c>
      <c r="K17" s="51">
        <v>439575</v>
      </c>
      <c r="L17" s="51">
        <v>207908</v>
      </c>
      <c r="M17" s="51">
        <v>180104</v>
      </c>
      <c r="N17" s="51">
        <v>233228</v>
      </c>
      <c r="O17" s="51"/>
      <c r="P17" s="51">
        <v>188563</v>
      </c>
      <c r="Q17" s="51">
        <v>181304</v>
      </c>
      <c r="R17" s="51">
        <v>181016</v>
      </c>
      <c r="S17" s="51">
        <v>170336</v>
      </c>
      <c r="T17" s="51">
        <v>147436</v>
      </c>
      <c r="U17" s="51"/>
      <c r="V17" s="51">
        <v>641116</v>
      </c>
      <c r="W17" s="42">
        <f t="shared" si="7"/>
        <v>3754524</v>
      </c>
      <c r="X17" s="50"/>
    </row>
    <row r="18" spans="1:24">
      <c r="A18" s="39" t="s">
        <v>47</v>
      </c>
      <c r="B18" s="40" t="s">
        <v>54</v>
      </c>
      <c r="C18" s="40"/>
      <c r="D18" s="50" t="s">
        <v>20</v>
      </c>
      <c r="E18" s="52">
        <f>E19</f>
        <v>1531242</v>
      </c>
      <c r="F18" s="52">
        <f t="shared" ref="F18:V18" si="12">F19</f>
        <v>1595088</v>
      </c>
      <c r="G18" s="52">
        <f t="shared" si="12"/>
        <v>1715058</v>
      </c>
      <c r="H18" s="52">
        <f t="shared" si="12"/>
        <v>1658214</v>
      </c>
      <c r="I18" s="52">
        <f t="shared" si="12"/>
        <v>1823616</v>
      </c>
      <c r="J18" s="52">
        <f t="shared" si="12"/>
        <v>1391976</v>
      </c>
      <c r="K18" s="52">
        <f t="shared" si="12"/>
        <v>2576466</v>
      </c>
      <c r="L18" s="52">
        <f t="shared" si="12"/>
        <v>1260036</v>
      </c>
      <c r="M18" s="52">
        <f t="shared" si="12"/>
        <v>938916</v>
      </c>
      <c r="N18" s="52">
        <f t="shared" si="12"/>
        <v>1345176</v>
      </c>
      <c r="O18" s="52">
        <f t="shared" si="12"/>
        <v>421236</v>
      </c>
      <c r="P18" s="52">
        <f t="shared" si="12"/>
        <v>961470</v>
      </c>
      <c r="Q18" s="52">
        <f t="shared" si="12"/>
        <v>500544</v>
      </c>
      <c r="R18" s="52">
        <f t="shared" si="12"/>
        <v>692352</v>
      </c>
      <c r="S18" s="52">
        <f t="shared" si="12"/>
        <v>314586</v>
      </c>
      <c r="T18" s="52">
        <f t="shared" si="12"/>
        <v>110196</v>
      </c>
      <c r="U18" s="52">
        <f t="shared" si="12"/>
        <v>99180</v>
      </c>
      <c r="V18" s="52">
        <f t="shared" si="12"/>
        <v>1606644</v>
      </c>
      <c r="W18" s="42">
        <f t="shared" si="7"/>
        <v>20541996</v>
      </c>
      <c r="X18" s="50"/>
    </row>
    <row r="19" spans="1:24">
      <c r="A19" s="39" t="s">
        <v>50</v>
      </c>
      <c r="B19" s="40" t="s">
        <v>222</v>
      </c>
      <c r="C19" s="40" t="s">
        <v>56</v>
      </c>
      <c r="D19" s="50" t="s">
        <v>20</v>
      </c>
      <c r="E19" s="52">
        <f>ROUND(E28/0.07*0.105,2)</f>
        <v>1531242</v>
      </c>
      <c r="F19" s="52">
        <f t="shared" ref="F19:V19" si="13">ROUND(F28/0.07*0.105,2)</f>
        <v>1595088</v>
      </c>
      <c r="G19" s="52">
        <f t="shared" si="13"/>
        <v>1715058</v>
      </c>
      <c r="H19" s="52">
        <f t="shared" si="13"/>
        <v>1658214</v>
      </c>
      <c r="I19" s="52">
        <f t="shared" si="13"/>
        <v>1823616</v>
      </c>
      <c r="J19" s="52">
        <f t="shared" si="13"/>
        <v>1391976</v>
      </c>
      <c r="K19" s="52">
        <f t="shared" si="13"/>
        <v>2576466</v>
      </c>
      <c r="L19" s="52">
        <f t="shared" si="13"/>
        <v>1260036</v>
      </c>
      <c r="M19" s="52">
        <f t="shared" si="13"/>
        <v>938916</v>
      </c>
      <c r="N19" s="52">
        <f t="shared" si="13"/>
        <v>1345176</v>
      </c>
      <c r="O19" s="52">
        <f t="shared" si="13"/>
        <v>421236</v>
      </c>
      <c r="P19" s="52">
        <f t="shared" si="13"/>
        <v>961470</v>
      </c>
      <c r="Q19" s="52">
        <f t="shared" si="13"/>
        <v>500544</v>
      </c>
      <c r="R19" s="52">
        <f t="shared" si="13"/>
        <v>692352</v>
      </c>
      <c r="S19" s="52">
        <f t="shared" si="13"/>
        <v>314586</v>
      </c>
      <c r="T19" s="52">
        <f t="shared" si="13"/>
        <v>110196</v>
      </c>
      <c r="U19" s="52">
        <f t="shared" si="13"/>
        <v>99180</v>
      </c>
      <c r="V19" s="52">
        <f t="shared" si="13"/>
        <v>1606644</v>
      </c>
      <c r="W19" s="42">
        <f t="shared" si="7"/>
        <v>20541996</v>
      </c>
      <c r="X19" s="50"/>
    </row>
    <row r="20" spans="1:24">
      <c r="A20" s="39" t="s">
        <v>53</v>
      </c>
      <c r="B20" s="40" t="s">
        <v>58</v>
      </c>
      <c r="C20" s="40"/>
      <c r="D20" s="50" t="s">
        <v>42</v>
      </c>
      <c r="E20" s="52">
        <f>E21+E22</f>
        <v>583330.28</v>
      </c>
      <c r="F20" s="52">
        <f t="shared" ref="F20:V20" si="14">F21+F22</f>
        <v>607652.57999999996</v>
      </c>
      <c r="G20" s="52">
        <f t="shared" si="14"/>
        <v>653355.42000000004</v>
      </c>
      <c r="H20" s="52">
        <f t="shared" si="14"/>
        <v>631700.57999999996</v>
      </c>
      <c r="I20" s="52">
        <f t="shared" si="14"/>
        <v>694710.86</v>
      </c>
      <c r="J20" s="52">
        <f t="shared" si="14"/>
        <v>530276.57999999996</v>
      </c>
      <c r="K20" s="52">
        <f t="shared" si="14"/>
        <v>981510.86</v>
      </c>
      <c r="L20" s="52">
        <f t="shared" si="14"/>
        <v>480013.72</v>
      </c>
      <c r="M20" s="52">
        <f t="shared" si="14"/>
        <v>357682.28</v>
      </c>
      <c r="N20" s="52">
        <f t="shared" si="14"/>
        <v>512448</v>
      </c>
      <c r="O20" s="52">
        <f t="shared" si="14"/>
        <v>160470.85999999999</v>
      </c>
      <c r="P20" s="52">
        <f t="shared" si="14"/>
        <v>366274.28</v>
      </c>
      <c r="Q20" s="52">
        <f t="shared" si="14"/>
        <v>190683.42</v>
      </c>
      <c r="R20" s="52">
        <f t="shared" si="14"/>
        <v>263753.14</v>
      </c>
      <c r="S20" s="52">
        <f t="shared" si="14"/>
        <v>119842.28</v>
      </c>
      <c r="T20" s="52">
        <f t="shared" si="14"/>
        <v>41979.42</v>
      </c>
      <c r="U20" s="52">
        <f t="shared" si="14"/>
        <v>37782.86</v>
      </c>
      <c r="V20" s="52">
        <f t="shared" si="14"/>
        <v>612054.86</v>
      </c>
      <c r="W20" s="42">
        <f t="shared" si="7"/>
        <v>7825522.2800000012</v>
      </c>
      <c r="X20" s="50"/>
    </row>
    <row r="21" spans="1:24">
      <c r="A21" s="39" t="s">
        <v>55</v>
      </c>
      <c r="B21" s="40" t="s">
        <v>175</v>
      </c>
      <c r="C21" s="40" t="s">
        <v>60</v>
      </c>
      <c r="D21" s="50" t="s">
        <v>42</v>
      </c>
      <c r="E21" s="52">
        <f>ROUND(E28/0.07*0.02,2)</f>
        <v>291665.14</v>
      </c>
      <c r="F21" s="52">
        <f t="shared" ref="F21:V21" si="15">ROUND(F28/0.07*0.02,2)</f>
        <v>303826.28999999998</v>
      </c>
      <c r="G21" s="52">
        <f t="shared" si="15"/>
        <v>326677.71000000002</v>
      </c>
      <c r="H21" s="52">
        <f t="shared" si="15"/>
        <v>315850.28999999998</v>
      </c>
      <c r="I21" s="52">
        <f t="shared" si="15"/>
        <v>347355.43</v>
      </c>
      <c r="J21" s="52">
        <f t="shared" si="15"/>
        <v>265138.28999999998</v>
      </c>
      <c r="K21" s="52">
        <f t="shared" si="15"/>
        <v>490755.43</v>
      </c>
      <c r="L21" s="52">
        <f t="shared" si="15"/>
        <v>240006.86</v>
      </c>
      <c r="M21" s="52">
        <f t="shared" si="15"/>
        <v>178841.14</v>
      </c>
      <c r="N21" s="52">
        <f t="shared" si="15"/>
        <v>256224</v>
      </c>
      <c r="O21" s="52">
        <f t="shared" si="15"/>
        <v>80235.429999999993</v>
      </c>
      <c r="P21" s="52">
        <f t="shared" si="15"/>
        <v>183137.14</v>
      </c>
      <c r="Q21" s="52">
        <f t="shared" si="15"/>
        <v>95341.71</v>
      </c>
      <c r="R21" s="52">
        <f t="shared" si="15"/>
        <v>131876.57</v>
      </c>
      <c r="S21" s="52">
        <f t="shared" si="15"/>
        <v>59921.14</v>
      </c>
      <c r="T21" s="52">
        <f t="shared" si="15"/>
        <v>20989.71</v>
      </c>
      <c r="U21" s="52">
        <f t="shared" si="15"/>
        <v>18891.43</v>
      </c>
      <c r="V21" s="52">
        <f t="shared" si="15"/>
        <v>306027.43</v>
      </c>
      <c r="W21" s="42">
        <f t="shared" si="7"/>
        <v>3912761.1400000006</v>
      </c>
      <c r="X21" s="50"/>
    </row>
    <row r="22" spans="1:24">
      <c r="A22" s="39" t="s">
        <v>57</v>
      </c>
      <c r="B22" s="40" t="s">
        <v>176</v>
      </c>
      <c r="C22" s="40" t="s">
        <v>60</v>
      </c>
      <c r="D22" s="50" t="s">
        <v>42</v>
      </c>
      <c r="E22" s="52">
        <f>ROUND(E28/0.07*0.02,2)</f>
        <v>291665.14</v>
      </c>
      <c r="F22" s="52">
        <f t="shared" ref="F22:V22" si="16">ROUND(F28/0.07*0.02,2)</f>
        <v>303826.28999999998</v>
      </c>
      <c r="G22" s="52">
        <f t="shared" si="16"/>
        <v>326677.71000000002</v>
      </c>
      <c r="H22" s="52">
        <f t="shared" si="16"/>
        <v>315850.28999999998</v>
      </c>
      <c r="I22" s="52">
        <f t="shared" si="16"/>
        <v>347355.43</v>
      </c>
      <c r="J22" s="52">
        <f t="shared" si="16"/>
        <v>265138.28999999998</v>
      </c>
      <c r="K22" s="52">
        <f t="shared" si="16"/>
        <v>490755.43</v>
      </c>
      <c r="L22" s="52">
        <f t="shared" si="16"/>
        <v>240006.86</v>
      </c>
      <c r="M22" s="52">
        <f t="shared" si="16"/>
        <v>178841.14</v>
      </c>
      <c r="N22" s="52">
        <f t="shared" si="16"/>
        <v>256224</v>
      </c>
      <c r="O22" s="52">
        <f t="shared" si="16"/>
        <v>80235.429999999993</v>
      </c>
      <c r="P22" s="52">
        <f t="shared" si="16"/>
        <v>183137.14</v>
      </c>
      <c r="Q22" s="52">
        <f t="shared" si="16"/>
        <v>95341.71</v>
      </c>
      <c r="R22" s="52">
        <f t="shared" si="16"/>
        <v>131876.57</v>
      </c>
      <c r="S22" s="52">
        <f t="shared" si="16"/>
        <v>59921.14</v>
      </c>
      <c r="T22" s="52">
        <f t="shared" si="16"/>
        <v>20989.71</v>
      </c>
      <c r="U22" s="52">
        <f t="shared" si="16"/>
        <v>18891.43</v>
      </c>
      <c r="V22" s="52">
        <f t="shared" si="16"/>
        <v>306027.43</v>
      </c>
      <c r="W22" s="42">
        <f t="shared" si="7"/>
        <v>3912761.1400000006</v>
      </c>
      <c r="X22" s="50"/>
    </row>
    <row r="23" spans="1:24">
      <c r="A23" s="39" t="s">
        <v>59</v>
      </c>
      <c r="B23" s="40" t="s">
        <v>63</v>
      </c>
      <c r="C23" s="40"/>
      <c r="D23" s="41" t="s">
        <v>20</v>
      </c>
      <c r="E23" s="42">
        <f>E24</f>
        <v>2333321.14</v>
      </c>
      <c r="F23" s="42">
        <f t="shared" ref="F23:V23" si="17">F24</f>
        <v>2430610.29</v>
      </c>
      <c r="G23" s="42">
        <f t="shared" si="17"/>
        <v>2613421.71</v>
      </c>
      <c r="H23" s="42">
        <f t="shared" si="17"/>
        <v>2526802.29</v>
      </c>
      <c r="I23" s="42">
        <f t="shared" si="17"/>
        <v>2778843.43</v>
      </c>
      <c r="J23" s="42">
        <f t="shared" si="17"/>
        <v>2121106.29</v>
      </c>
      <c r="K23" s="42">
        <f t="shared" si="17"/>
        <v>3926043.43</v>
      </c>
      <c r="L23" s="42">
        <f t="shared" si="17"/>
        <v>1920054.86</v>
      </c>
      <c r="M23" s="42">
        <f t="shared" si="17"/>
        <v>1430729.14</v>
      </c>
      <c r="N23" s="42">
        <f t="shared" si="17"/>
        <v>2049792</v>
      </c>
      <c r="O23" s="42">
        <f t="shared" si="17"/>
        <v>641883.43000000005</v>
      </c>
      <c r="P23" s="42">
        <f t="shared" si="17"/>
        <v>1465097.14</v>
      </c>
      <c r="Q23" s="42">
        <f t="shared" si="17"/>
        <v>762733.71</v>
      </c>
      <c r="R23" s="42">
        <f t="shared" si="17"/>
        <v>1055012.57</v>
      </c>
      <c r="S23" s="42">
        <f t="shared" si="17"/>
        <v>479369.14</v>
      </c>
      <c r="T23" s="42">
        <f t="shared" si="17"/>
        <v>167917.71</v>
      </c>
      <c r="U23" s="42">
        <f t="shared" si="17"/>
        <v>151131.43</v>
      </c>
      <c r="V23" s="42">
        <f t="shared" si="17"/>
        <v>2448219.4300000002</v>
      </c>
      <c r="W23" s="42">
        <f t="shared" si="7"/>
        <v>31302089.140000001</v>
      </c>
      <c r="X23" s="43"/>
    </row>
    <row r="24" spans="1:24" s="48" customFormat="1">
      <c r="A24" s="39" t="s">
        <v>61</v>
      </c>
      <c r="B24" s="47" t="s">
        <v>223</v>
      </c>
      <c r="C24" s="47" t="s">
        <v>65</v>
      </c>
      <c r="D24" s="43" t="s">
        <v>42</v>
      </c>
      <c r="E24" s="42">
        <f>ROUND(E28/0.07*0.16,2)</f>
        <v>2333321.14</v>
      </c>
      <c r="F24" s="42">
        <f t="shared" ref="F24:V24" si="18">ROUND(F28/0.07*0.16,2)</f>
        <v>2430610.29</v>
      </c>
      <c r="G24" s="42">
        <f t="shared" si="18"/>
        <v>2613421.71</v>
      </c>
      <c r="H24" s="42">
        <f t="shared" si="18"/>
        <v>2526802.29</v>
      </c>
      <c r="I24" s="42">
        <f t="shared" si="18"/>
        <v>2778843.43</v>
      </c>
      <c r="J24" s="42">
        <f t="shared" si="18"/>
        <v>2121106.29</v>
      </c>
      <c r="K24" s="42">
        <f t="shared" si="18"/>
        <v>3926043.43</v>
      </c>
      <c r="L24" s="42">
        <f t="shared" si="18"/>
        <v>1920054.86</v>
      </c>
      <c r="M24" s="42">
        <f t="shared" si="18"/>
        <v>1430729.14</v>
      </c>
      <c r="N24" s="42">
        <f t="shared" si="18"/>
        <v>2049792</v>
      </c>
      <c r="O24" s="42">
        <f t="shared" si="18"/>
        <v>641883.43000000005</v>
      </c>
      <c r="P24" s="42">
        <f t="shared" si="18"/>
        <v>1465097.14</v>
      </c>
      <c r="Q24" s="42">
        <f t="shared" si="18"/>
        <v>762733.71</v>
      </c>
      <c r="R24" s="42">
        <f t="shared" si="18"/>
        <v>1055012.57</v>
      </c>
      <c r="S24" s="42">
        <f t="shared" si="18"/>
        <v>479369.14</v>
      </c>
      <c r="T24" s="42">
        <f t="shared" si="18"/>
        <v>167917.71</v>
      </c>
      <c r="U24" s="42">
        <f t="shared" si="18"/>
        <v>151131.43</v>
      </c>
      <c r="V24" s="42">
        <f t="shared" si="18"/>
        <v>2448219.4300000002</v>
      </c>
      <c r="W24" s="42">
        <f t="shared" si="7"/>
        <v>31302089.140000001</v>
      </c>
      <c r="X24" s="43"/>
    </row>
    <row r="25" spans="1:24">
      <c r="A25" s="39" t="s">
        <v>62</v>
      </c>
      <c r="B25" s="40" t="s">
        <v>67</v>
      </c>
      <c r="C25" s="40"/>
      <c r="D25" s="41" t="s">
        <v>20</v>
      </c>
      <c r="E25" s="42">
        <f>E26</f>
        <v>1166660.57</v>
      </c>
      <c r="F25" s="42">
        <f t="shared" ref="F25:V25" si="19">F26</f>
        <v>1215305.1399999999</v>
      </c>
      <c r="G25" s="42">
        <f t="shared" si="19"/>
        <v>1306710.8600000001</v>
      </c>
      <c r="H25" s="42">
        <f t="shared" si="19"/>
        <v>1263401.1399999999</v>
      </c>
      <c r="I25" s="42">
        <f t="shared" si="19"/>
        <v>1389421.71</v>
      </c>
      <c r="J25" s="42">
        <f t="shared" si="19"/>
        <v>1060553.1399999999</v>
      </c>
      <c r="K25" s="42">
        <f t="shared" si="19"/>
        <v>1963021.71</v>
      </c>
      <c r="L25" s="42">
        <f t="shared" si="19"/>
        <v>960027.43</v>
      </c>
      <c r="M25" s="42">
        <f t="shared" si="19"/>
        <v>715364.57</v>
      </c>
      <c r="N25" s="42">
        <f t="shared" si="19"/>
        <v>1024896</v>
      </c>
      <c r="O25" s="42">
        <f t="shared" si="19"/>
        <v>320941.71000000002</v>
      </c>
      <c r="P25" s="42">
        <f t="shared" si="19"/>
        <v>732548.57</v>
      </c>
      <c r="Q25" s="42">
        <f t="shared" si="19"/>
        <v>381366.86</v>
      </c>
      <c r="R25" s="42">
        <f t="shared" si="19"/>
        <v>527506.29</v>
      </c>
      <c r="S25" s="42">
        <f t="shared" si="19"/>
        <v>239684.57</v>
      </c>
      <c r="T25" s="42">
        <f t="shared" si="19"/>
        <v>83958.86</v>
      </c>
      <c r="U25" s="42">
        <f t="shared" si="19"/>
        <v>75565.710000000006</v>
      </c>
      <c r="V25" s="42">
        <f t="shared" si="19"/>
        <v>1224109.71</v>
      </c>
      <c r="W25" s="42">
        <f t="shared" si="7"/>
        <v>15651044.550000001</v>
      </c>
      <c r="X25" s="43"/>
    </row>
    <row r="26" spans="1:24" s="48" customFormat="1">
      <c r="A26" s="39" t="s">
        <v>64</v>
      </c>
      <c r="B26" s="47" t="s">
        <v>69</v>
      </c>
      <c r="C26" s="47" t="s">
        <v>70</v>
      </c>
      <c r="D26" s="43" t="s">
        <v>42</v>
      </c>
      <c r="E26" s="42">
        <f>ROUND(E28/0.07*0.08,2)</f>
        <v>1166660.57</v>
      </c>
      <c r="F26" s="42">
        <f t="shared" ref="F26:V26" si="20">ROUND(F28/0.07*0.08,2)</f>
        <v>1215305.1399999999</v>
      </c>
      <c r="G26" s="42">
        <f t="shared" si="20"/>
        <v>1306710.8600000001</v>
      </c>
      <c r="H26" s="42">
        <f t="shared" si="20"/>
        <v>1263401.1399999999</v>
      </c>
      <c r="I26" s="42">
        <f t="shared" si="20"/>
        <v>1389421.71</v>
      </c>
      <c r="J26" s="42">
        <f t="shared" si="20"/>
        <v>1060553.1399999999</v>
      </c>
      <c r="K26" s="42">
        <f t="shared" si="20"/>
        <v>1963021.71</v>
      </c>
      <c r="L26" s="42">
        <f t="shared" si="20"/>
        <v>960027.43</v>
      </c>
      <c r="M26" s="42">
        <f t="shared" si="20"/>
        <v>715364.57</v>
      </c>
      <c r="N26" s="42">
        <f t="shared" si="20"/>
        <v>1024896</v>
      </c>
      <c r="O26" s="42">
        <f t="shared" si="20"/>
        <v>320941.71000000002</v>
      </c>
      <c r="P26" s="42">
        <f t="shared" si="20"/>
        <v>732548.57</v>
      </c>
      <c r="Q26" s="42">
        <f t="shared" si="20"/>
        <v>381366.86</v>
      </c>
      <c r="R26" s="42">
        <f t="shared" si="20"/>
        <v>527506.29</v>
      </c>
      <c r="S26" s="42">
        <f t="shared" si="20"/>
        <v>239684.57</v>
      </c>
      <c r="T26" s="42">
        <f t="shared" si="20"/>
        <v>83958.86</v>
      </c>
      <c r="U26" s="42">
        <f t="shared" si="20"/>
        <v>75565.710000000006</v>
      </c>
      <c r="V26" s="42">
        <f t="shared" si="20"/>
        <v>1224109.71</v>
      </c>
      <c r="W26" s="42">
        <f t="shared" si="7"/>
        <v>15651044.550000001</v>
      </c>
      <c r="X26" s="43"/>
    </row>
    <row r="27" spans="1:24" ht="22.5">
      <c r="A27" s="39" t="s">
        <v>66</v>
      </c>
      <c r="B27" s="40" t="s">
        <v>72</v>
      </c>
      <c r="C27" s="49" t="s">
        <v>26</v>
      </c>
      <c r="D27" s="43" t="s">
        <v>224</v>
      </c>
      <c r="E27" s="42">
        <f>6000*E93</f>
        <v>372000</v>
      </c>
      <c r="F27" s="42">
        <f t="shared" ref="F27:W27" si="21">6000*F93</f>
        <v>432000</v>
      </c>
      <c r="G27" s="42">
        <f t="shared" si="21"/>
        <v>480000</v>
      </c>
      <c r="H27" s="42">
        <f t="shared" si="21"/>
        <v>450000</v>
      </c>
      <c r="I27" s="42">
        <f t="shared" si="21"/>
        <v>486000</v>
      </c>
      <c r="J27" s="42">
        <f t="shared" si="21"/>
        <v>384000</v>
      </c>
      <c r="K27" s="42">
        <f t="shared" si="21"/>
        <v>696000</v>
      </c>
      <c r="L27" s="42">
        <f t="shared" si="21"/>
        <v>354000</v>
      </c>
      <c r="M27" s="42">
        <f t="shared" si="21"/>
        <v>270000</v>
      </c>
      <c r="N27" s="42">
        <f t="shared" si="21"/>
        <v>414000</v>
      </c>
      <c r="O27" s="42">
        <f t="shared" si="21"/>
        <v>126000</v>
      </c>
      <c r="P27" s="42">
        <f t="shared" si="21"/>
        <v>300000</v>
      </c>
      <c r="Q27" s="42">
        <f t="shared" si="21"/>
        <v>150000</v>
      </c>
      <c r="R27" s="42">
        <f t="shared" si="21"/>
        <v>240000</v>
      </c>
      <c r="S27" s="42">
        <f t="shared" si="21"/>
        <v>96000</v>
      </c>
      <c r="T27" s="42">
        <f t="shared" si="21"/>
        <v>30000</v>
      </c>
      <c r="U27" s="42">
        <f t="shared" si="21"/>
        <v>24000</v>
      </c>
      <c r="V27" s="42">
        <f t="shared" si="21"/>
        <v>390000</v>
      </c>
      <c r="W27" s="42">
        <f t="shared" si="21"/>
        <v>5694000</v>
      </c>
      <c r="X27" s="43"/>
    </row>
    <row r="28" spans="1:24">
      <c r="A28" s="39" t="s">
        <v>68</v>
      </c>
      <c r="B28" s="40" t="s">
        <v>74</v>
      </c>
      <c r="C28" s="40" t="s">
        <v>74</v>
      </c>
      <c r="D28" s="41" t="s">
        <v>225</v>
      </c>
      <c r="E28" s="51">
        <v>1020828</v>
      </c>
      <c r="F28" s="51">
        <v>1063392</v>
      </c>
      <c r="G28" s="51">
        <v>1143372</v>
      </c>
      <c r="H28" s="51">
        <v>1105476</v>
      </c>
      <c r="I28" s="51">
        <v>1215744</v>
      </c>
      <c r="J28" s="51">
        <v>927984</v>
      </c>
      <c r="K28" s="51">
        <v>1717644</v>
      </c>
      <c r="L28" s="51">
        <v>840024</v>
      </c>
      <c r="M28" s="51">
        <v>625944</v>
      </c>
      <c r="N28" s="51">
        <v>896784</v>
      </c>
      <c r="O28" s="51">
        <v>280824</v>
      </c>
      <c r="P28" s="51">
        <v>640980</v>
      </c>
      <c r="Q28" s="51">
        <v>333696</v>
      </c>
      <c r="R28" s="51">
        <v>461568</v>
      </c>
      <c r="S28" s="51">
        <v>209724</v>
      </c>
      <c r="T28" s="51">
        <v>73464</v>
      </c>
      <c r="U28" s="51">
        <v>66120</v>
      </c>
      <c r="V28" s="51">
        <v>1071096</v>
      </c>
      <c r="W28" s="42">
        <f t="shared" ref="W28:W89" si="22">SUM(E28:V28)</f>
        <v>13694664</v>
      </c>
      <c r="X28" s="50"/>
    </row>
    <row r="29" spans="1:24">
      <c r="A29" s="39" t="s">
        <v>71</v>
      </c>
      <c r="B29" s="40" t="s">
        <v>226</v>
      </c>
      <c r="C29" s="40" t="s">
        <v>227</v>
      </c>
      <c r="D29" s="43" t="s">
        <v>228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2">
        <f t="shared" si="22"/>
        <v>0</v>
      </c>
      <c r="X29" s="50"/>
    </row>
    <row r="30" spans="1:24">
      <c r="A30" s="39" t="s">
        <v>73</v>
      </c>
      <c r="B30" s="40" t="s">
        <v>75</v>
      </c>
      <c r="C30" s="40"/>
      <c r="D30" s="41" t="s">
        <v>20</v>
      </c>
      <c r="E30" s="42">
        <f>E31+E39+E42+E44</f>
        <v>6440</v>
      </c>
      <c r="F30" s="42">
        <f t="shared" ref="F30:M30" si="23">F31+F39+F42+F44</f>
        <v>9360</v>
      </c>
      <c r="G30" s="42">
        <f t="shared" si="23"/>
        <v>9360</v>
      </c>
      <c r="H30" s="42">
        <f t="shared" si="23"/>
        <v>6600</v>
      </c>
      <c r="I30" s="42">
        <f t="shared" si="23"/>
        <v>9960</v>
      </c>
      <c r="J30" s="42">
        <f t="shared" si="23"/>
        <v>6960</v>
      </c>
      <c r="K30" s="42">
        <f t="shared" si="23"/>
        <v>17040</v>
      </c>
      <c r="L30" s="42">
        <f t="shared" si="23"/>
        <v>8280</v>
      </c>
      <c r="M30" s="42">
        <f t="shared" si="23"/>
        <v>6120</v>
      </c>
      <c r="N30" s="42">
        <f>N31+N39+N42+N44</f>
        <v>13080</v>
      </c>
      <c r="O30" s="42">
        <f t="shared" ref="O30:S30" si="24">O31+O39+O42+O44</f>
        <v>4800</v>
      </c>
      <c r="P30" s="42">
        <f t="shared" si="24"/>
        <v>6720</v>
      </c>
      <c r="Q30" s="42">
        <f t="shared" si="24"/>
        <v>5640</v>
      </c>
      <c r="R30" s="42">
        <f t="shared" si="24"/>
        <v>8160</v>
      </c>
      <c r="S30" s="42">
        <f t="shared" si="24"/>
        <v>2520</v>
      </c>
      <c r="T30" s="42">
        <f>T31+T39+T42+T44</f>
        <v>960</v>
      </c>
      <c r="U30" s="42">
        <f t="shared" ref="U30:V30" si="25">U31+U39+U42+U44</f>
        <v>0</v>
      </c>
      <c r="V30" s="42">
        <f t="shared" si="25"/>
        <v>10440</v>
      </c>
      <c r="W30" s="42">
        <f t="shared" si="22"/>
        <v>132440</v>
      </c>
      <c r="X30" s="43"/>
    </row>
    <row r="31" spans="1:24">
      <c r="A31" s="39" t="s">
        <v>229</v>
      </c>
      <c r="B31" s="40" t="s">
        <v>76</v>
      </c>
      <c r="C31" s="40"/>
      <c r="D31" s="41" t="s">
        <v>20</v>
      </c>
      <c r="E31" s="42">
        <f>E32+E33+E34+E35+E36+E37+E38</f>
        <v>0</v>
      </c>
      <c r="F31" s="42">
        <f t="shared" ref="F31:V31" si="26">F32+F33+F34+F35+F36+F37+F38</f>
        <v>0</v>
      </c>
      <c r="G31" s="42">
        <f t="shared" si="26"/>
        <v>0</v>
      </c>
      <c r="H31" s="42">
        <f t="shared" si="26"/>
        <v>0</v>
      </c>
      <c r="I31" s="42">
        <f t="shared" si="26"/>
        <v>0</v>
      </c>
      <c r="J31" s="42">
        <f t="shared" si="26"/>
        <v>0</v>
      </c>
      <c r="K31" s="42">
        <f t="shared" si="26"/>
        <v>0</v>
      </c>
      <c r="L31" s="42">
        <f t="shared" si="26"/>
        <v>0</v>
      </c>
      <c r="M31" s="42">
        <f t="shared" si="26"/>
        <v>0</v>
      </c>
      <c r="N31" s="42">
        <f t="shared" si="26"/>
        <v>0</v>
      </c>
      <c r="O31" s="42">
        <f t="shared" si="26"/>
        <v>0</v>
      </c>
      <c r="P31" s="42">
        <f t="shared" si="26"/>
        <v>0</v>
      </c>
      <c r="Q31" s="42">
        <f t="shared" si="26"/>
        <v>0</v>
      </c>
      <c r="R31" s="42">
        <f t="shared" si="26"/>
        <v>0</v>
      </c>
      <c r="S31" s="42">
        <f t="shared" si="26"/>
        <v>0</v>
      </c>
      <c r="T31" s="42">
        <f t="shared" si="26"/>
        <v>0</v>
      </c>
      <c r="U31" s="42">
        <f t="shared" si="26"/>
        <v>0</v>
      </c>
      <c r="V31" s="42">
        <f t="shared" si="26"/>
        <v>0</v>
      </c>
      <c r="W31" s="42">
        <f t="shared" si="22"/>
        <v>0</v>
      </c>
      <c r="X31" s="43"/>
    </row>
    <row r="32" spans="1:24">
      <c r="A32" s="39" t="s">
        <v>230</v>
      </c>
      <c r="B32" s="40" t="s">
        <v>77</v>
      </c>
      <c r="C32" s="40" t="s">
        <v>78</v>
      </c>
      <c r="D32" s="50" t="s">
        <v>79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42">
        <f t="shared" si="22"/>
        <v>0</v>
      </c>
      <c r="X32" s="50"/>
    </row>
    <row r="33" spans="1:24">
      <c r="A33" s="39" t="s">
        <v>231</v>
      </c>
      <c r="B33" s="40" t="s">
        <v>80</v>
      </c>
      <c r="C33" s="40" t="s">
        <v>78</v>
      </c>
      <c r="D33" s="50" t="s">
        <v>79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42">
        <f t="shared" si="22"/>
        <v>0</v>
      </c>
      <c r="X33" s="50"/>
    </row>
    <row r="34" spans="1:24">
      <c r="A34" s="39" t="s">
        <v>232</v>
      </c>
      <c r="B34" s="40" t="s">
        <v>81</v>
      </c>
      <c r="C34" s="40" t="s">
        <v>78</v>
      </c>
      <c r="D34" s="50" t="s">
        <v>82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42">
        <f t="shared" si="22"/>
        <v>0</v>
      </c>
      <c r="X34" s="50"/>
    </row>
    <row r="35" spans="1:24">
      <c r="A35" s="39" t="s">
        <v>233</v>
      </c>
      <c r="B35" s="40" t="s">
        <v>83</v>
      </c>
      <c r="C35" s="40" t="s">
        <v>78</v>
      </c>
      <c r="D35" s="50" t="s">
        <v>79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42">
        <f t="shared" si="22"/>
        <v>0</v>
      </c>
      <c r="X35" s="50"/>
    </row>
    <row r="36" spans="1:24">
      <c r="A36" s="39" t="s">
        <v>234</v>
      </c>
      <c r="B36" s="40" t="s">
        <v>84</v>
      </c>
      <c r="C36" s="40" t="s">
        <v>78</v>
      </c>
      <c r="D36" s="50" t="s">
        <v>79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42">
        <f t="shared" si="22"/>
        <v>0</v>
      </c>
      <c r="X36" s="50"/>
    </row>
    <row r="37" spans="1:24">
      <c r="A37" s="39" t="s">
        <v>235</v>
      </c>
      <c r="B37" s="40" t="s">
        <v>85</v>
      </c>
      <c r="C37" s="40" t="s">
        <v>78</v>
      </c>
      <c r="D37" s="50" t="s">
        <v>79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42">
        <f t="shared" si="22"/>
        <v>0</v>
      </c>
      <c r="X37" s="50"/>
    </row>
    <row r="38" spans="1:24">
      <c r="A38" s="39" t="s">
        <v>236</v>
      </c>
      <c r="B38" s="40" t="s">
        <v>86</v>
      </c>
      <c r="C38" s="40" t="s">
        <v>78</v>
      </c>
      <c r="D38" s="50" t="s">
        <v>79</v>
      </c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42">
        <f t="shared" si="22"/>
        <v>0</v>
      </c>
      <c r="X38" s="50"/>
    </row>
    <row r="39" spans="1:24">
      <c r="A39" s="39" t="s">
        <v>237</v>
      </c>
      <c r="B39" s="40" t="s">
        <v>87</v>
      </c>
      <c r="C39" s="40"/>
      <c r="D39" s="41" t="s">
        <v>20</v>
      </c>
      <c r="E39" s="42">
        <f>E40+E41</f>
        <v>0</v>
      </c>
      <c r="F39" s="42">
        <f t="shared" ref="F39:V39" si="27">F40+F41</f>
        <v>0</v>
      </c>
      <c r="G39" s="42">
        <f t="shared" si="27"/>
        <v>0</v>
      </c>
      <c r="H39" s="42">
        <f t="shared" si="27"/>
        <v>0</v>
      </c>
      <c r="I39" s="42">
        <f t="shared" si="27"/>
        <v>0</v>
      </c>
      <c r="J39" s="42">
        <f t="shared" si="27"/>
        <v>0</v>
      </c>
      <c r="K39" s="42">
        <f t="shared" si="27"/>
        <v>0</v>
      </c>
      <c r="L39" s="42">
        <f t="shared" si="27"/>
        <v>0</v>
      </c>
      <c r="M39" s="42">
        <f t="shared" si="27"/>
        <v>0</v>
      </c>
      <c r="N39" s="42">
        <f t="shared" si="27"/>
        <v>0</v>
      </c>
      <c r="O39" s="42">
        <f t="shared" si="27"/>
        <v>0</v>
      </c>
      <c r="P39" s="42">
        <f t="shared" si="27"/>
        <v>0</v>
      </c>
      <c r="Q39" s="42">
        <f t="shared" si="27"/>
        <v>0</v>
      </c>
      <c r="R39" s="42">
        <f t="shared" si="27"/>
        <v>0</v>
      </c>
      <c r="S39" s="42">
        <f t="shared" si="27"/>
        <v>0</v>
      </c>
      <c r="T39" s="42">
        <f t="shared" si="27"/>
        <v>0</v>
      </c>
      <c r="U39" s="42">
        <f t="shared" si="27"/>
        <v>0</v>
      </c>
      <c r="V39" s="42">
        <f t="shared" si="27"/>
        <v>0</v>
      </c>
      <c r="W39" s="42">
        <f t="shared" si="22"/>
        <v>0</v>
      </c>
      <c r="X39" s="43"/>
    </row>
    <row r="40" spans="1:24" s="48" customFormat="1">
      <c r="A40" s="39" t="s">
        <v>238</v>
      </c>
      <c r="B40" s="47" t="s">
        <v>88</v>
      </c>
      <c r="C40" s="47" t="s">
        <v>26</v>
      </c>
      <c r="D40" s="43" t="s">
        <v>82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42">
        <f t="shared" si="22"/>
        <v>0</v>
      </c>
      <c r="X40" s="43"/>
    </row>
    <row r="41" spans="1:24" s="48" customFormat="1">
      <c r="A41" s="39" t="s">
        <v>239</v>
      </c>
      <c r="B41" s="47" t="s">
        <v>89</v>
      </c>
      <c r="C41" s="47" t="s">
        <v>26</v>
      </c>
      <c r="D41" s="43" t="s">
        <v>82</v>
      </c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42">
        <f t="shared" si="22"/>
        <v>0</v>
      </c>
      <c r="X41" s="43"/>
    </row>
    <row r="42" spans="1:24">
      <c r="A42" s="39" t="s">
        <v>240</v>
      </c>
      <c r="B42" s="40" t="s">
        <v>90</v>
      </c>
      <c r="C42" s="40"/>
      <c r="D42" s="41" t="s">
        <v>20</v>
      </c>
      <c r="E42" s="42">
        <f>E43</f>
        <v>5040</v>
      </c>
      <c r="F42" s="42">
        <f t="shared" ref="F42:V42" si="28">F43</f>
        <v>5760</v>
      </c>
      <c r="G42" s="42">
        <f t="shared" si="28"/>
        <v>5760</v>
      </c>
      <c r="H42" s="42">
        <f t="shared" si="28"/>
        <v>1800</v>
      </c>
      <c r="I42" s="42">
        <f t="shared" si="28"/>
        <v>3960</v>
      </c>
      <c r="J42" s="42">
        <f t="shared" si="28"/>
        <v>2160</v>
      </c>
      <c r="K42" s="42">
        <f t="shared" si="28"/>
        <v>5040</v>
      </c>
      <c r="L42" s="42">
        <f t="shared" si="28"/>
        <v>6480</v>
      </c>
      <c r="M42" s="42">
        <f t="shared" si="28"/>
        <v>4320</v>
      </c>
      <c r="N42" s="42">
        <f t="shared" si="28"/>
        <v>4680</v>
      </c>
      <c r="O42" s="42">
        <f t="shared" si="28"/>
        <v>1800</v>
      </c>
      <c r="P42" s="42">
        <f t="shared" si="28"/>
        <v>2520</v>
      </c>
      <c r="Q42" s="42">
        <f t="shared" si="28"/>
        <v>3240</v>
      </c>
      <c r="R42" s="42">
        <f t="shared" si="28"/>
        <v>3960</v>
      </c>
      <c r="S42" s="42">
        <f t="shared" si="28"/>
        <v>720</v>
      </c>
      <c r="T42" s="42">
        <f t="shared" si="28"/>
        <v>360</v>
      </c>
      <c r="U42" s="42">
        <f t="shared" si="28"/>
        <v>0</v>
      </c>
      <c r="V42" s="42">
        <f t="shared" si="28"/>
        <v>5040</v>
      </c>
      <c r="W42" s="42">
        <f t="shared" si="22"/>
        <v>62640</v>
      </c>
      <c r="X42" s="43"/>
    </row>
    <row r="43" spans="1:24">
      <c r="A43" s="39" t="s">
        <v>241</v>
      </c>
      <c r="B43" s="40" t="s">
        <v>91</v>
      </c>
      <c r="C43" s="40" t="s">
        <v>26</v>
      </c>
      <c r="D43" s="41" t="s">
        <v>27</v>
      </c>
      <c r="E43" s="44">
        <v>5040</v>
      </c>
      <c r="F43" s="44">
        <v>5760</v>
      </c>
      <c r="G43" s="44">
        <v>5760</v>
      </c>
      <c r="H43" s="44">
        <v>1800</v>
      </c>
      <c r="I43" s="44">
        <v>3960</v>
      </c>
      <c r="J43" s="44">
        <v>2160</v>
      </c>
      <c r="K43" s="44">
        <v>5040</v>
      </c>
      <c r="L43" s="44">
        <v>6480</v>
      </c>
      <c r="M43" s="44">
        <v>4320</v>
      </c>
      <c r="N43" s="44">
        <v>4680</v>
      </c>
      <c r="O43" s="44">
        <v>1800</v>
      </c>
      <c r="P43" s="44">
        <v>2520</v>
      </c>
      <c r="Q43" s="44">
        <v>3240</v>
      </c>
      <c r="R43" s="44">
        <v>3960</v>
      </c>
      <c r="S43" s="44">
        <v>720</v>
      </c>
      <c r="T43" s="44">
        <v>360</v>
      </c>
      <c r="U43" s="44"/>
      <c r="V43" s="44">
        <v>5040</v>
      </c>
      <c r="W43" s="42">
        <f t="shared" si="22"/>
        <v>62640</v>
      </c>
      <c r="X43" s="43"/>
    </row>
    <row r="44" spans="1:24">
      <c r="A44" s="39" t="s">
        <v>242</v>
      </c>
      <c r="B44" s="40" t="s">
        <v>92</v>
      </c>
      <c r="C44" s="40"/>
      <c r="D44" s="41" t="s">
        <v>20</v>
      </c>
      <c r="E44" s="42">
        <f>SUM(E45:E48)</f>
        <v>1400</v>
      </c>
      <c r="F44" s="42">
        <f t="shared" ref="F44:V44" si="29">SUM(F45:F48)</f>
        <v>3600</v>
      </c>
      <c r="G44" s="42">
        <f t="shared" si="29"/>
        <v>3600</v>
      </c>
      <c r="H44" s="42">
        <f t="shared" si="29"/>
        <v>4800</v>
      </c>
      <c r="I44" s="42">
        <f t="shared" si="29"/>
        <v>6000</v>
      </c>
      <c r="J44" s="42">
        <f t="shared" si="29"/>
        <v>4800</v>
      </c>
      <c r="K44" s="42">
        <f t="shared" si="29"/>
        <v>12000</v>
      </c>
      <c r="L44" s="42">
        <f t="shared" si="29"/>
        <v>1800</v>
      </c>
      <c r="M44" s="42">
        <f t="shared" si="29"/>
        <v>1800</v>
      </c>
      <c r="N44" s="42">
        <f t="shared" si="29"/>
        <v>8400</v>
      </c>
      <c r="O44" s="42">
        <f t="shared" si="29"/>
        <v>3000</v>
      </c>
      <c r="P44" s="42">
        <f t="shared" si="29"/>
        <v>4200</v>
      </c>
      <c r="Q44" s="42">
        <f t="shared" si="29"/>
        <v>2400</v>
      </c>
      <c r="R44" s="42">
        <f t="shared" si="29"/>
        <v>4200</v>
      </c>
      <c r="S44" s="42">
        <f t="shared" si="29"/>
        <v>1800</v>
      </c>
      <c r="T44" s="42">
        <f t="shared" si="29"/>
        <v>600</v>
      </c>
      <c r="U44" s="42">
        <f t="shared" si="29"/>
        <v>0</v>
      </c>
      <c r="V44" s="42">
        <f t="shared" si="29"/>
        <v>5400</v>
      </c>
      <c r="W44" s="42">
        <f t="shared" si="22"/>
        <v>69800</v>
      </c>
      <c r="X44" s="43"/>
    </row>
    <row r="45" spans="1:24">
      <c r="A45" s="39" t="s">
        <v>243</v>
      </c>
      <c r="B45" s="40" t="s">
        <v>93</v>
      </c>
      <c r="C45" s="40" t="s">
        <v>26</v>
      </c>
      <c r="D45" s="41" t="s">
        <v>94</v>
      </c>
      <c r="E45" s="44">
        <v>1400</v>
      </c>
      <c r="F45" s="44">
        <v>3600</v>
      </c>
      <c r="G45" s="44">
        <v>3600</v>
      </c>
      <c r="H45" s="44">
        <v>4800</v>
      </c>
      <c r="I45" s="44">
        <v>6000</v>
      </c>
      <c r="J45" s="44">
        <v>4800</v>
      </c>
      <c r="K45" s="44">
        <v>12000</v>
      </c>
      <c r="L45" s="44">
        <v>1800</v>
      </c>
      <c r="M45" s="44">
        <v>1800</v>
      </c>
      <c r="N45" s="44">
        <v>8400</v>
      </c>
      <c r="O45" s="44">
        <v>3000</v>
      </c>
      <c r="P45" s="44">
        <v>4200</v>
      </c>
      <c r="Q45" s="44">
        <v>2400</v>
      </c>
      <c r="R45" s="44">
        <v>4200</v>
      </c>
      <c r="S45" s="44">
        <v>1800</v>
      </c>
      <c r="T45" s="44">
        <v>600</v>
      </c>
      <c r="U45" s="44"/>
      <c r="V45" s="44">
        <v>5400</v>
      </c>
      <c r="W45" s="42">
        <f t="shared" si="22"/>
        <v>69800</v>
      </c>
      <c r="X45" s="43"/>
    </row>
    <row r="46" spans="1:24" s="48" customFormat="1">
      <c r="A46" s="39" t="s">
        <v>244</v>
      </c>
      <c r="B46" s="47" t="s">
        <v>95</v>
      </c>
      <c r="C46" s="47" t="s">
        <v>26</v>
      </c>
      <c r="D46" s="43" t="s">
        <v>96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42">
        <f t="shared" si="22"/>
        <v>0</v>
      </c>
      <c r="X46" s="43"/>
    </row>
    <row r="47" spans="1:24" s="48" customFormat="1">
      <c r="A47" s="39" t="s">
        <v>245</v>
      </c>
      <c r="B47" s="47" t="s">
        <v>97</v>
      </c>
      <c r="C47" s="47" t="s">
        <v>26</v>
      </c>
      <c r="D47" s="43" t="s">
        <v>96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42">
        <f t="shared" si="22"/>
        <v>0</v>
      </c>
      <c r="X47" s="43"/>
    </row>
    <row r="48" spans="1:24" ht="33.75">
      <c r="A48" s="39" t="s">
        <v>246</v>
      </c>
      <c r="B48" s="40" t="s">
        <v>98</v>
      </c>
      <c r="C48" s="40" t="s">
        <v>26</v>
      </c>
      <c r="D48" s="50" t="s">
        <v>99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42">
        <f t="shared" si="22"/>
        <v>0</v>
      </c>
      <c r="X48" s="50"/>
    </row>
    <row r="49" spans="1:24">
      <c r="A49" s="39" t="s">
        <v>247</v>
      </c>
      <c r="B49" s="40" t="s">
        <v>100</v>
      </c>
      <c r="C49" s="40"/>
      <c r="D49" s="41" t="s">
        <v>20</v>
      </c>
      <c r="E49" s="42">
        <f>E50+E68+E70+E72+E74+E76+E78+E80+E82+E90</f>
        <v>3139955.5900000003</v>
      </c>
      <c r="F49" s="42">
        <f t="shared" ref="F49:V49" si="30">F50+F68+F70+F72+F74+F76+F78+F80+F82+F90</f>
        <v>3529534.94</v>
      </c>
      <c r="G49" s="42">
        <f t="shared" si="30"/>
        <v>4389210.91</v>
      </c>
      <c r="H49" s="42">
        <f t="shared" si="30"/>
        <v>5215262.4400000004</v>
      </c>
      <c r="I49" s="42">
        <f t="shared" si="30"/>
        <v>3613924.6300000004</v>
      </c>
      <c r="J49" s="42">
        <f t="shared" si="30"/>
        <v>3277509.54</v>
      </c>
      <c r="K49" s="42">
        <f t="shared" si="30"/>
        <v>6885201.2299999995</v>
      </c>
      <c r="L49" s="42">
        <f t="shared" si="30"/>
        <v>2988258.36</v>
      </c>
      <c r="M49" s="42">
        <f t="shared" si="30"/>
        <v>2047542.4900000002</v>
      </c>
      <c r="N49" s="42">
        <f t="shared" si="30"/>
        <v>3429892</v>
      </c>
      <c r="O49" s="42">
        <f t="shared" si="30"/>
        <v>1176470.7299999997</v>
      </c>
      <c r="P49" s="42">
        <f t="shared" si="30"/>
        <v>2259407.04</v>
      </c>
      <c r="Q49" s="42">
        <f t="shared" si="30"/>
        <v>1208457.1599999999</v>
      </c>
      <c r="R49" s="42">
        <f t="shared" si="30"/>
        <v>1947308.2200000002</v>
      </c>
      <c r="S49" s="42">
        <f t="shared" si="30"/>
        <v>1127018.1399999999</v>
      </c>
      <c r="T49" s="42">
        <f t="shared" si="30"/>
        <v>1057751.71</v>
      </c>
      <c r="U49" s="42">
        <f t="shared" si="30"/>
        <v>182971.43</v>
      </c>
      <c r="V49" s="42">
        <f t="shared" si="30"/>
        <v>3626159.6300000004</v>
      </c>
      <c r="W49" s="42">
        <f t="shared" si="22"/>
        <v>51101836.189999998</v>
      </c>
      <c r="X49" s="43"/>
    </row>
    <row r="50" spans="1:24">
      <c r="A50" s="39" t="s">
        <v>248</v>
      </c>
      <c r="B50" s="40" t="s">
        <v>101</v>
      </c>
      <c r="C50" s="40"/>
      <c r="D50" s="41" t="s">
        <v>102</v>
      </c>
      <c r="E50" s="42">
        <v>2010000</v>
      </c>
      <c r="F50" s="42">
        <v>2247850</v>
      </c>
      <c r="G50" s="42">
        <v>3323200</v>
      </c>
      <c r="H50" s="42">
        <v>3852000</v>
      </c>
      <c r="I50" s="42">
        <v>2346510</v>
      </c>
      <c r="J50" s="42">
        <v>2397870</v>
      </c>
      <c r="K50" s="42">
        <v>5283660</v>
      </c>
      <c r="L50" s="42">
        <v>2145000</v>
      </c>
      <c r="M50" s="42">
        <v>1487200</v>
      </c>
      <c r="N50" s="42">
        <v>2571140</v>
      </c>
      <c r="O50" s="42">
        <v>858000</v>
      </c>
      <c r="P50" s="42">
        <v>1627340</v>
      </c>
      <c r="Q50" s="42">
        <v>858000</v>
      </c>
      <c r="R50" s="42">
        <v>1430000</v>
      </c>
      <c r="S50" s="42">
        <v>858000</v>
      </c>
      <c r="T50" s="42">
        <v>858000</v>
      </c>
      <c r="U50" s="42">
        <v>89600</v>
      </c>
      <c r="V50" s="42">
        <v>2579500</v>
      </c>
      <c r="W50" s="42">
        <f t="shared" si="22"/>
        <v>36822870</v>
      </c>
      <c r="X50" s="43"/>
    </row>
    <row r="51" spans="1:24">
      <c r="A51" s="39" t="s">
        <v>249</v>
      </c>
      <c r="B51" s="40" t="s">
        <v>103</v>
      </c>
      <c r="C51" s="40" t="s">
        <v>26</v>
      </c>
      <c r="D51" s="5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2">
        <f t="shared" si="22"/>
        <v>0</v>
      </c>
      <c r="X51" s="43"/>
    </row>
    <row r="52" spans="1:24">
      <c r="A52" s="39" t="s">
        <v>250</v>
      </c>
      <c r="B52" s="40" t="s">
        <v>104</v>
      </c>
      <c r="C52" s="40" t="s">
        <v>26</v>
      </c>
      <c r="D52" s="5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2">
        <f t="shared" si="22"/>
        <v>0</v>
      </c>
      <c r="X52" s="43"/>
    </row>
    <row r="53" spans="1:24">
      <c r="A53" s="39" t="s">
        <v>251</v>
      </c>
      <c r="B53" s="40" t="s">
        <v>105</v>
      </c>
      <c r="C53" s="40" t="s">
        <v>26</v>
      </c>
      <c r="D53" s="5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2">
        <f t="shared" si="22"/>
        <v>0</v>
      </c>
      <c r="X53" s="43"/>
    </row>
    <row r="54" spans="1:24">
      <c r="A54" s="39" t="s">
        <v>252</v>
      </c>
      <c r="B54" s="40" t="s">
        <v>106</v>
      </c>
      <c r="C54" s="40" t="s">
        <v>26</v>
      </c>
      <c r="D54" s="5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2">
        <f t="shared" si="22"/>
        <v>0</v>
      </c>
      <c r="X54" s="43"/>
    </row>
    <row r="55" spans="1:24">
      <c r="A55" s="39" t="s">
        <v>253</v>
      </c>
      <c r="B55" s="40" t="s">
        <v>107</v>
      </c>
      <c r="C55" s="40" t="s">
        <v>26</v>
      </c>
      <c r="D55" s="5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2">
        <f t="shared" si="22"/>
        <v>0</v>
      </c>
      <c r="X55" s="43"/>
    </row>
    <row r="56" spans="1:24">
      <c r="A56" s="39" t="s">
        <v>254</v>
      </c>
      <c r="B56" s="40" t="s">
        <v>108</v>
      </c>
      <c r="C56" s="40" t="s">
        <v>26</v>
      </c>
      <c r="D56" s="5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2">
        <f t="shared" si="22"/>
        <v>0</v>
      </c>
      <c r="X56" s="43"/>
    </row>
    <row r="57" spans="1:24">
      <c r="A57" s="39" t="s">
        <v>255</v>
      </c>
      <c r="B57" s="40" t="s">
        <v>109</v>
      </c>
      <c r="C57" s="40" t="s">
        <v>26</v>
      </c>
      <c r="D57" s="5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2">
        <f t="shared" si="22"/>
        <v>0</v>
      </c>
      <c r="X57" s="43"/>
    </row>
    <row r="58" spans="1:24">
      <c r="A58" s="39" t="s">
        <v>256</v>
      </c>
      <c r="B58" s="40" t="s">
        <v>110</v>
      </c>
      <c r="C58" s="40" t="s">
        <v>26</v>
      </c>
      <c r="D58" s="5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2">
        <f t="shared" si="22"/>
        <v>0</v>
      </c>
      <c r="X58" s="43"/>
    </row>
    <row r="59" spans="1:24">
      <c r="A59" s="39" t="s">
        <v>257</v>
      </c>
      <c r="B59" s="40" t="s">
        <v>111</v>
      </c>
      <c r="C59" s="40" t="s">
        <v>26</v>
      </c>
      <c r="D59" s="5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2">
        <f t="shared" si="22"/>
        <v>0</v>
      </c>
      <c r="X59" s="43"/>
    </row>
    <row r="60" spans="1:24">
      <c r="A60" s="39" t="s">
        <v>258</v>
      </c>
      <c r="B60" s="40" t="s">
        <v>259</v>
      </c>
      <c r="C60" s="40" t="s">
        <v>260</v>
      </c>
      <c r="D60" s="54" t="s">
        <v>261</v>
      </c>
      <c r="E60" s="44">
        <v>86262.5</v>
      </c>
      <c r="F60" s="44">
        <v>112392.5</v>
      </c>
      <c r="G60" s="44">
        <v>166160</v>
      </c>
      <c r="H60" s="44">
        <v>127918.5</v>
      </c>
      <c r="I60" s="44">
        <v>117325.5</v>
      </c>
      <c r="J60" s="44">
        <v>119893.5</v>
      </c>
      <c r="K60" s="44">
        <v>264183</v>
      </c>
      <c r="L60" s="44">
        <v>88374</v>
      </c>
      <c r="M60" s="44">
        <v>68211</v>
      </c>
      <c r="N60" s="44">
        <v>128128</v>
      </c>
      <c r="O60" s="44">
        <v>39182</v>
      </c>
      <c r="P60" s="44">
        <v>69641</v>
      </c>
      <c r="Q60" s="44">
        <v>39325</v>
      </c>
      <c r="R60" s="44">
        <v>60632</v>
      </c>
      <c r="S60" s="44">
        <v>38610</v>
      </c>
      <c r="T60" s="44">
        <v>7150</v>
      </c>
      <c r="U60" s="44">
        <v>4480</v>
      </c>
      <c r="V60" s="44">
        <v>128975</v>
      </c>
      <c r="W60" s="42">
        <f t="shared" si="22"/>
        <v>1666843.5</v>
      </c>
      <c r="X60" s="43"/>
    </row>
    <row r="61" spans="1:24">
      <c r="A61" s="39" t="s">
        <v>262</v>
      </c>
      <c r="B61" s="40" t="s">
        <v>112</v>
      </c>
      <c r="C61" s="40" t="s">
        <v>26</v>
      </c>
      <c r="D61" s="5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2">
        <f t="shared" si="22"/>
        <v>0</v>
      </c>
      <c r="X61" s="43"/>
    </row>
    <row r="62" spans="1:24">
      <c r="A62" s="39" t="s">
        <v>263</v>
      </c>
      <c r="B62" s="40" t="s">
        <v>113</v>
      </c>
      <c r="C62" s="40" t="s">
        <v>26</v>
      </c>
      <c r="D62" s="5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2">
        <f t="shared" si="22"/>
        <v>0</v>
      </c>
      <c r="X62" s="43"/>
    </row>
    <row r="63" spans="1:24">
      <c r="A63" s="39" t="s">
        <v>264</v>
      </c>
      <c r="B63" s="40" t="s">
        <v>114</v>
      </c>
      <c r="C63" s="40" t="s">
        <v>26</v>
      </c>
      <c r="D63" s="5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2">
        <f t="shared" si="22"/>
        <v>0</v>
      </c>
      <c r="X63" s="43"/>
    </row>
    <row r="64" spans="1:24">
      <c r="A64" s="39" t="s">
        <v>265</v>
      </c>
      <c r="B64" s="40" t="s">
        <v>115</v>
      </c>
      <c r="C64" s="40" t="s">
        <v>26</v>
      </c>
      <c r="D64" s="5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2">
        <f t="shared" si="22"/>
        <v>0</v>
      </c>
      <c r="X64" s="43"/>
    </row>
    <row r="65" spans="1:24">
      <c r="A65" s="39" t="s">
        <v>266</v>
      </c>
      <c r="B65" s="40" t="s">
        <v>116</v>
      </c>
      <c r="C65" s="40" t="s">
        <v>26</v>
      </c>
      <c r="D65" s="5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2">
        <f t="shared" si="22"/>
        <v>0</v>
      </c>
      <c r="X65" s="43"/>
    </row>
    <row r="66" spans="1:24">
      <c r="A66" s="39" t="s">
        <v>267</v>
      </c>
      <c r="B66" s="40" t="s">
        <v>117</v>
      </c>
      <c r="C66" s="40" t="s">
        <v>26</v>
      </c>
      <c r="D66" s="5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2">
        <f t="shared" si="22"/>
        <v>0</v>
      </c>
      <c r="X66" s="43"/>
    </row>
    <row r="67" spans="1:24">
      <c r="A67" s="39" t="s">
        <v>268</v>
      </c>
      <c r="B67" s="40" t="s">
        <v>118</v>
      </c>
      <c r="C67" s="40" t="s">
        <v>26</v>
      </c>
      <c r="D67" s="5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2">
        <f t="shared" si="22"/>
        <v>0</v>
      </c>
      <c r="X67" s="43"/>
    </row>
    <row r="68" spans="1:24">
      <c r="A68" s="39" t="s">
        <v>269</v>
      </c>
      <c r="B68" s="40" t="s">
        <v>119</v>
      </c>
      <c r="C68" s="40"/>
      <c r="D68" s="41"/>
      <c r="E68" s="42">
        <f>E69</f>
        <v>24800</v>
      </c>
      <c r="F68" s="42">
        <f t="shared" ref="F68:V68" si="31">F69</f>
        <v>28800</v>
      </c>
      <c r="G68" s="42">
        <f t="shared" si="31"/>
        <v>32000</v>
      </c>
      <c r="H68" s="42">
        <f t="shared" si="31"/>
        <v>30000</v>
      </c>
      <c r="I68" s="42">
        <f t="shared" si="31"/>
        <v>32400</v>
      </c>
      <c r="J68" s="42">
        <f t="shared" si="31"/>
        <v>25600</v>
      </c>
      <c r="K68" s="42">
        <f t="shared" si="31"/>
        <v>46400</v>
      </c>
      <c r="L68" s="42">
        <f t="shared" si="31"/>
        <v>23600</v>
      </c>
      <c r="M68" s="42">
        <f t="shared" si="31"/>
        <v>18000</v>
      </c>
      <c r="N68" s="42">
        <f t="shared" si="31"/>
        <v>27600</v>
      </c>
      <c r="O68" s="42">
        <f t="shared" si="31"/>
        <v>8400</v>
      </c>
      <c r="P68" s="42">
        <f t="shared" si="31"/>
        <v>20000</v>
      </c>
      <c r="Q68" s="42">
        <f t="shared" si="31"/>
        <v>10000</v>
      </c>
      <c r="R68" s="42">
        <f t="shared" si="31"/>
        <v>16000</v>
      </c>
      <c r="S68" s="42">
        <f t="shared" si="31"/>
        <v>6400</v>
      </c>
      <c r="T68" s="42">
        <f t="shared" si="31"/>
        <v>2000</v>
      </c>
      <c r="U68" s="42">
        <f t="shared" si="31"/>
        <v>1600</v>
      </c>
      <c r="V68" s="42">
        <f t="shared" si="31"/>
        <v>26000</v>
      </c>
      <c r="W68" s="42">
        <f t="shared" si="22"/>
        <v>379600</v>
      </c>
      <c r="X68" s="43"/>
    </row>
    <row r="69" spans="1:24" s="48" customFormat="1" ht="22.5">
      <c r="A69" s="39" t="s">
        <v>270</v>
      </c>
      <c r="B69" s="47" t="s">
        <v>120</v>
      </c>
      <c r="C69" s="47" t="s">
        <v>26</v>
      </c>
      <c r="D69" s="55" t="s">
        <v>121</v>
      </c>
      <c r="E69" s="42">
        <f>E93*400</f>
        <v>24800</v>
      </c>
      <c r="F69" s="42">
        <f t="shared" ref="F69:V69" si="32">F93*400</f>
        <v>28800</v>
      </c>
      <c r="G69" s="42">
        <f t="shared" si="32"/>
        <v>32000</v>
      </c>
      <c r="H69" s="42">
        <f t="shared" si="32"/>
        <v>30000</v>
      </c>
      <c r="I69" s="42">
        <f t="shared" si="32"/>
        <v>32400</v>
      </c>
      <c r="J69" s="42">
        <f t="shared" si="32"/>
        <v>25600</v>
      </c>
      <c r="K69" s="42">
        <f t="shared" si="32"/>
        <v>46400</v>
      </c>
      <c r="L69" s="42">
        <f t="shared" si="32"/>
        <v>23600</v>
      </c>
      <c r="M69" s="42">
        <f t="shared" si="32"/>
        <v>18000</v>
      </c>
      <c r="N69" s="42">
        <f t="shared" si="32"/>
        <v>27600</v>
      </c>
      <c r="O69" s="42">
        <f t="shared" si="32"/>
        <v>8400</v>
      </c>
      <c r="P69" s="42">
        <f t="shared" si="32"/>
        <v>20000</v>
      </c>
      <c r="Q69" s="42">
        <f t="shared" si="32"/>
        <v>10000</v>
      </c>
      <c r="R69" s="42">
        <f t="shared" si="32"/>
        <v>16000</v>
      </c>
      <c r="S69" s="42">
        <f t="shared" si="32"/>
        <v>6400</v>
      </c>
      <c r="T69" s="42">
        <f t="shared" si="32"/>
        <v>2000</v>
      </c>
      <c r="U69" s="42">
        <f t="shared" si="32"/>
        <v>1600</v>
      </c>
      <c r="V69" s="42">
        <f t="shared" si="32"/>
        <v>26000</v>
      </c>
      <c r="W69" s="42">
        <f t="shared" si="22"/>
        <v>379600</v>
      </c>
      <c r="X69" s="43"/>
    </row>
    <row r="70" spans="1:24">
      <c r="A70" s="39" t="s">
        <v>271</v>
      </c>
      <c r="B70" s="40" t="s">
        <v>122</v>
      </c>
      <c r="C70" s="40"/>
      <c r="D70" s="41" t="s">
        <v>20</v>
      </c>
      <c r="E70" s="42">
        <f>E71</f>
        <v>118770.45</v>
      </c>
      <c r="F70" s="42">
        <f t="shared" ref="F70:V70" si="33">F71</f>
        <v>331291.05</v>
      </c>
      <c r="G70" s="42">
        <f t="shared" si="33"/>
        <v>259299.59999999998</v>
      </c>
      <c r="H70" s="42">
        <f t="shared" si="33"/>
        <v>191508.15</v>
      </c>
      <c r="I70" s="42">
        <f t="shared" si="33"/>
        <v>164731.20000000001</v>
      </c>
      <c r="J70" s="42">
        <f t="shared" si="33"/>
        <v>98189.25</v>
      </c>
      <c r="K70" s="42">
        <f t="shared" si="33"/>
        <v>310345.80000000005</v>
      </c>
      <c r="L70" s="42">
        <f t="shared" si="33"/>
        <v>141067.5</v>
      </c>
      <c r="M70" s="42">
        <f t="shared" si="33"/>
        <v>69733.350000000006</v>
      </c>
      <c r="N70" s="42">
        <f t="shared" si="33"/>
        <v>173365.2</v>
      </c>
      <c r="O70" s="42">
        <f t="shared" si="33"/>
        <v>88565.7</v>
      </c>
      <c r="P70" s="42">
        <f t="shared" si="33"/>
        <v>128985.9</v>
      </c>
      <c r="Q70" s="42">
        <f t="shared" si="33"/>
        <v>88875.45</v>
      </c>
      <c r="R70" s="42">
        <f t="shared" si="33"/>
        <v>119210.85</v>
      </c>
      <c r="S70" s="42">
        <f t="shared" si="33"/>
        <v>85861.8</v>
      </c>
      <c r="T70" s="42">
        <f t="shared" si="33"/>
        <v>114450</v>
      </c>
      <c r="U70" s="42">
        <f t="shared" si="33"/>
        <v>0</v>
      </c>
      <c r="V70" s="42">
        <f t="shared" si="33"/>
        <v>184792.19999999998</v>
      </c>
      <c r="W70" s="42">
        <f t="shared" si="22"/>
        <v>2669043.4500000002</v>
      </c>
      <c r="X70" s="43"/>
    </row>
    <row r="71" spans="1:24" s="48" customFormat="1">
      <c r="A71" s="39" t="s">
        <v>272</v>
      </c>
      <c r="B71" s="47" t="s">
        <v>123</v>
      </c>
      <c r="C71" s="47" t="s">
        <v>26</v>
      </c>
      <c r="D71" s="55" t="s">
        <v>124</v>
      </c>
      <c r="E71" s="42">
        <f>E105*15</f>
        <v>118770.45</v>
      </c>
      <c r="F71" s="42">
        <f t="shared" ref="F71:V71" si="34">F105*15</f>
        <v>331291.05</v>
      </c>
      <c r="G71" s="42">
        <f t="shared" si="34"/>
        <v>259299.59999999998</v>
      </c>
      <c r="H71" s="42">
        <f t="shared" si="34"/>
        <v>191508.15</v>
      </c>
      <c r="I71" s="42">
        <f t="shared" si="34"/>
        <v>164731.20000000001</v>
      </c>
      <c r="J71" s="42">
        <f t="shared" si="34"/>
        <v>98189.25</v>
      </c>
      <c r="K71" s="42">
        <f t="shared" si="34"/>
        <v>310345.80000000005</v>
      </c>
      <c r="L71" s="42">
        <f t="shared" si="34"/>
        <v>141067.5</v>
      </c>
      <c r="M71" s="42">
        <f t="shared" si="34"/>
        <v>69733.350000000006</v>
      </c>
      <c r="N71" s="42">
        <f t="shared" si="34"/>
        <v>173365.2</v>
      </c>
      <c r="O71" s="42">
        <f t="shared" si="34"/>
        <v>88565.7</v>
      </c>
      <c r="P71" s="42">
        <f t="shared" si="34"/>
        <v>128985.9</v>
      </c>
      <c r="Q71" s="42">
        <f t="shared" si="34"/>
        <v>88875.45</v>
      </c>
      <c r="R71" s="42">
        <f t="shared" si="34"/>
        <v>119210.85</v>
      </c>
      <c r="S71" s="42">
        <f t="shared" si="34"/>
        <v>85861.8</v>
      </c>
      <c r="T71" s="42">
        <f t="shared" si="34"/>
        <v>114450</v>
      </c>
      <c r="U71" s="42">
        <f t="shared" si="34"/>
        <v>0</v>
      </c>
      <c r="V71" s="42">
        <f t="shared" si="34"/>
        <v>184792.19999999998</v>
      </c>
      <c r="W71" s="42">
        <f t="shared" si="22"/>
        <v>2669043.4500000002</v>
      </c>
      <c r="X71" s="43"/>
    </row>
    <row r="72" spans="1:24">
      <c r="A72" s="39" t="s">
        <v>273</v>
      </c>
      <c r="B72" s="40" t="s">
        <v>125</v>
      </c>
      <c r="C72" s="40"/>
      <c r="D72" s="41" t="s">
        <v>20</v>
      </c>
      <c r="E72" s="42">
        <f>E73</f>
        <v>45600</v>
      </c>
      <c r="F72" s="42">
        <f t="shared" ref="F72:V72" si="35">F73</f>
        <v>76487.600000000006</v>
      </c>
      <c r="G72" s="42">
        <f t="shared" si="35"/>
        <v>70433.600000000006</v>
      </c>
      <c r="H72" s="42">
        <f t="shared" si="35"/>
        <v>60304</v>
      </c>
      <c r="I72" s="42">
        <f t="shared" si="35"/>
        <v>76688</v>
      </c>
      <c r="J72" s="42">
        <f t="shared" si="35"/>
        <v>31192</v>
      </c>
      <c r="K72" s="42">
        <f t="shared" si="35"/>
        <v>97640</v>
      </c>
      <c r="L72" s="42">
        <f t="shared" si="35"/>
        <v>33144</v>
      </c>
      <c r="M72" s="42">
        <f t="shared" si="35"/>
        <v>19888</v>
      </c>
      <c r="N72" s="42">
        <f t="shared" si="35"/>
        <v>33722.800000000003</v>
      </c>
      <c r="O72" s="42">
        <f t="shared" si="35"/>
        <v>18549.599999999999</v>
      </c>
      <c r="P72" s="42">
        <f t="shared" si="35"/>
        <v>28344</v>
      </c>
      <c r="Q72" s="42">
        <f t="shared" si="35"/>
        <v>16240</v>
      </c>
      <c r="R72" s="42">
        <f t="shared" si="35"/>
        <v>45420.800000000003</v>
      </c>
      <c r="S72" s="42">
        <f t="shared" si="35"/>
        <v>15715.2</v>
      </c>
      <c r="T72" s="42">
        <f t="shared" si="35"/>
        <v>8712</v>
      </c>
      <c r="U72" s="42">
        <f t="shared" si="35"/>
        <v>0</v>
      </c>
      <c r="V72" s="42">
        <f t="shared" si="35"/>
        <v>28240</v>
      </c>
      <c r="W72" s="42">
        <f t="shared" si="22"/>
        <v>706321.6</v>
      </c>
      <c r="X72" s="43"/>
    </row>
    <row r="73" spans="1:24" s="48" customFormat="1">
      <c r="A73" s="39" t="s">
        <v>274</v>
      </c>
      <c r="B73" s="47" t="s">
        <v>126</v>
      </c>
      <c r="C73" s="47" t="s">
        <v>26</v>
      </c>
      <c r="D73" s="55" t="s">
        <v>127</v>
      </c>
      <c r="E73" s="42">
        <f>E106*8</f>
        <v>45600</v>
      </c>
      <c r="F73" s="42">
        <f t="shared" ref="F73:V73" si="36">F106*8</f>
        <v>76487.600000000006</v>
      </c>
      <c r="G73" s="42">
        <f t="shared" si="36"/>
        <v>70433.600000000006</v>
      </c>
      <c r="H73" s="42">
        <f t="shared" si="36"/>
        <v>60304</v>
      </c>
      <c r="I73" s="42">
        <f t="shared" si="36"/>
        <v>76688</v>
      </c>
      <c r="J73" s="42">
        <f t="shared" si="36"/>
        <v>31192</v>
      </c>
      <c r="K73" s="42">
        <f t="shared" si="36"/>
        <v>97640</v>
      </c>
      <c r="L73" s="42">
        <f t="shared" si="36"/>
        <v>33144</v>
      </c>
      <c r="M73" s="42">
        <f t="shared" si="36"/>
        <v>19888</v>
      </c>
      <c r="N73" s="42">
        <f t="shared" si="36"/>
        <v>33722.800000000003</v>
      </c>
      <c r="O73" s="42">
        <f t="shared" si="36"/>
        <v>18549.599999999999</v>
      </c>
      <c r="P73" s="42">
        <f t="shared" si="36"/>
        <v>28344</v>
      </c>
      <c r="Q73" s="42">
        <f t="shared" si="36"/>
        <v>16240</v>
      </c>
      <c r="R73" s="42">
        <f t="shared" si="36"/>
        <v>45420.800000000003</v>
      </c>
      <c r="S73" s="42">
        <f t="shared" si="36"/>
        <v>15715.2</v>
      </c>
      <c r="T73" s="42">
        <f t="shared" si="36"/>
        <v>8712</v>
      </c>
      <c r="U73" s="42">
        <f t="shared" si="36"/>
        <v>0</v>
      </c>
      <c r="V73" s="42">
        <f t="shared" si="36"/>
        <v>28240</v>
      </c>
      <c r="W73" s="42">
        <f t="shared" si="22"/>
        <v>706321.6</v>
      </c>
      <c r="X73" s="43"/>
    </row>
    <row r="74" spans="1:24">
      <c r="A74" s="39" t="s">
        <v>275</v>
      </c>
      <c r="B74" s="40" t="s">
        <v>128</v>
      </c>
      <c r="C74" s="40"/>
      <c r="D74" s="41" t="s">
        <v>20</v>
      </c>
      <c r="E74" s="42">
        <f>E75</f>
        <v>0</v>
      </c>
      <c r="F74" s="42">
        <f t="shared" ref="F74:V74" si="37">F75</f>
        <v>0</v>
      </c>
      <c r="G74" s="42">
        <f t="shared" si="37"/>
        <v>0</v>
      </c>
      <c r="H74" s="42">
        <f t="shared" si="37"/>
        <v>0</v>
      </c>
      <c r="I74" s="42">
        <f t="shared" si="37"/>
        <v>0</v>
      </c>
      <c r="J74" s="42">
        <f t="shared" si="37"/>
        <v>0</v>
      </c>
      <c r="K74" s="42">
        <f t="shared" si="37"/>
        <v>0</v>
      </c>
      <c r="L74" s="42">
        <f t="shared" si="37"/>
        <v>0</v>
      </c>
      <c r="M74" s="42">
        <f t="shared" si="37"/>
        <v>0</v>
      </c>
      <c r="N74" s="42">
        <f t="shared" si="37"/>
        <v>0</v>
      </c>
      <c r="O74" s="42">
        <f t="shared" si="37"/>
        <v>0</v>
      </c>
      <c r="P74" s="42">
        <f t="shared" si="37"/>
        <v>0</v>
      </c>
      <c r="Q74" s="42">
        <f t="shared" si="37"/>
        <v>0</v>
      </c>
      <c r="R74" s="42">
        <f t="shared" si="37"/>
        <v>0</v>
      </c>
      <c r="S74" s="42">
        <f t="shared" si="37"/>
        <v>0</v>
      </c>
      <c r="T74" s="42">
        <f t="shared" si="37"/>
        <v>0</v>
      </c>
      <c r="U74" s="42">
        <f t="shared" si="37"/>
        <v>0</v>
      </c>
      <c r="V74" s="42">
        <f t="shared" si="37"/>
        <v>0</v>
      </c>
      <c r="W74" s="42">
        <f t="shared" si="22"/>
        <v>0</v>
      </c>
      <c r="X74" s="43"/>
    </row>
    <row r="75" spans="1:24" s="48" customFormat="1">
      <c r="A75" s="39" t="s">
        <v>276</v>
      </c>
      <c r="B75" s="47" t="s">
        <v>129</v>
      </c>
      <c r="C75" s="47" t="s">
        <v>26</v>
      </c>
      <c r="D75" s="55" t="s">
        <v>96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42">
        <f t="shared" si="22"/>
        <v>0</v>
      </c>
      <c r="X75" s="43"/>
    </row>
    <row r="76" spans="1:24">
      <c r="A76" s="39" t="s">
        <v>277</v>
      </c>
      <c r="B76" s="40" t="s">
        <v>130</v>
      </c>
      <c r="C76" s="40"/>
      <c r="D76" s="41" t="s">
        <v>20</v>
      </c>
      <c r="E76" s="42">
        <f>E77</f>
        <v>267840</v>
      </c>
      <c r="F76" s="42">
        <f t="shared" ref="F76:V76" si="38">F77</f>
        <v>311040</v>
      </c>
      <c r="G76" s="42">
        <f t="shared" si="38"/>
        <v>345600</v>
      </c>
      <c r="H76" s="42">
        <f t="shared" si="38"/>
        <v>324000</v>
      </c>
      <c r="I76" s="42">
        <f t="shared" si="38"/>
        <v>349920</v>
      </c>
      <c r="J76" s="42">
        <f t="shared" si="38"/>
        <v>276480</v>
      </c>
      <c r="K76" s="42">
        <f t="shared" si="38"/>
        <v>501120</v>
      </c>
      <c r="L76" s="42">
        <f t="shared" si="38"/>
        <v>254880</v>
      </c>
      <c r="M76" s="42">
        <f t="shared" si="38"/>
        <v>194400</v>
      </c>
      <c r="N76" s="42">
        <f t="shared" si="38"/>
        <v>298080</v>
      </c>
      <c r="O76" s="42">
        <f t="shared" si="38"/>
        <v>90720</v>
      </c>
      <c r="P76" s="42">
        <f t="shared" si="38"/>
        <v>216000</v>
      </c>
      <c r="Q76" s="42">
        <f t="shared" si="38"/>
        <v>108000</v>
      </c>
      <c r="R76" s="42">
        <f t="shared" si="38"/>
        <v>172800</v>
      </c>
      <c r="S76" s="42">
        <f t="shared" si="38"/>
        <v>69120</v>
      </c>
      <c r="T76" s="42">
        <f t="shared" si="38"/>
        <v>21600</v>
      </c>
      <c r="U76" s="42">
        <f t="shared" si="38"/>
        <v>17280</v>
      </c>
      <c r="V76" s="42">
        <f t="shared" si="38"/>
        <v>280800</v>
      </c>
      <c r="W76" s="42">
        <f t="shared" si="22"/>
        <v>4099680</v>
      </c>
      <c r="X76" s="43"/>
    </row>
    <row r="77" spans="1:24" s="48" customFormat="1" ht="22.5">
      <c r="A77" s="39" t="s">
        <v>278</v>
      </c>
      <c r="B77" s="47" t="s">
        <v>131</v>
      </c>
      <c r="C77" s="47" t="s">
        <v>26</v>
      </c>
      <c r="D77" s="55" t="s">
        <v>132</v>
      </c>
      <c r="E77" s="42">
        <f>E93*4320</f>
        <v>267840</v>
      </c>
      <c r="F77" s="42">
        <f t="shared" ref="F77:V77" si="39">F93*4320</f>
        <v>311040</v>
      </c>
      <c r="G77" s="42">
        <f t="shared" si="39"/>
        <v>345600</v>
      </c>
      <c r="H77" s="42">
        <f t="shared" si="39"/>
        <v>324000</v>
      </c>
      <c r="I77" s="42">
        <f t="shared" si="39"/>
        <v>349920</v>
      </c>
      <c r="J77" s="42">
        <f t="shared" si="39"/>
        <v>276480</v>
      </c>
      <c r="K77" s="42">
        <f t="shared" si="39"/>
        <v>501120</v>
      </c>
      <c r="L77" s="42">
        <f t="shared" si="39"/>
        <v>254880</v>
      </c>
      <c r="M77" s="42">
        <f t="shared" si="39"/>
        <v>194400</v>
      </c>
      <c r="N77" s="42">
        <f t="shared" si="39"/>
        <v>298080</v>
      </c>
      <c r="O77" s="42">
        <f t="shared" si="39"/>
        <v>90720</v>
      </c>
      <c r="P77" s="42">
        <f t="shared" si="39"/>
        <v>216000</v>
      </c>
      <c r="Q77" s="42">
        <f t="shared" si="39"/>
        <v>108000</v>
      </c>
      <c r="R77" s="42">
        <f t="shared" si="39"/>
        <v>172800</v>
      </c>
      <c r="S77" s="42">
        <f t="shared" si="39"/>
        <v>69120</v>
      </c>
      <c r="T77" s="42">
        <f t="shared" si="39"/>
        <v>21600</v>
      </c>
      <c r="U77" s="42">
        <f t="shared" si="39"/>
        <v>17280</v>
      </c>
      <c r="V77" s="42">
        <f t="shared" si="39"/>
        <v>280800</v>
      </c>
      <c r="W77" s="42">
        <f t="shared" si="22"/>
        <v>4099680</v>
      </c>
      <c r="X77" s="43"/>
    </row>
    <row r="78" spans="1:24">
      <c r="A78" s="39" t="s">
        <v>279</v>
      </c>
      <c r="B78" s="40" t="s">
        <v>133</v>
      </c>
      <c r="C78" s="40"/>
      <c r="D78" s="41" t="s">
        <v>20</v>
      </c>
      <c r="E78" s="42">
        <f>E79</f>
        <v>291665.14</v>
      </c>
      <c r="F78" s="42">
        <f t="shared" ref="F78:V78" si="40">F79</f>
        <v>303826.28999999998</v>
      </c>
      <c r="G78" s="42">
        <f t="shared" si="40"/>
        <v>326677.71000000002</v>
      </c>
      <c r="H78" s="42">
        <f t="shared" si="40"/>
        <v>315850.28999999998</v>
      </c>
      <c r="I78" s="42">
        <f t="shared" si="40"/>
        <v>347355.43</v>
      </c>
      <c r="J78" s="42">
        <f t="shared" si="40"/>
        <v>265138.28999999998</v>
      </c>
      <c r="K78" s="42">
        <f t="shared" si="40"/>
        <v>490755.43</v>
      </c>
      <c r="L78" s="42">
        <f t="shared" si="40"/>
        <v>240006.86</v>
      </c>
      <c r="M78" s="42">
        <f t="shared" si="40"/>
        <v>178841.14</v>
      </c>
      <c r="N78" s="42">
        <f t="shared" si="40"/>
        <v>256224</v>
      </c>
      <c r="O78" s="42">
        <f t="shared" si="40"/>
        <v>80235.429999999993</v>
      </c>
      <c r="P78" s="42">
        <f t="shared" si="40"/>
        <v>183137.14</v>
      </c>
      <c r="Q78" s="42">
        <f t="shared" si="40"/>
        <v>95341.71</v>
      </c>
      <c r="R78" s="42">
        <f t="shared" si="40"/>
        <v>131876.57</v>
      </c>
      <c r="S78" s="42">
        <f t="shared" si="40"/>
        <v>59921.14</v>
      </c>
      <c r="T78" s="42">
        <f t="shared" si="40"/>
        <v>20989.71</v>
      </c>
      <c r="U78" s="42">
        <f t="shared" si="40"/>
        <v>18891.43</v>
      </c>
      <c r="V78" s="42">
        <f t="shared" si="40"/>
        <v>306027.43</v>
      </c>
      <c r="W78" s="42">
        <f t="shared" si="22"/>
        <v>3912761.1400000006</v>
      </c>
      <c r="X78" s="43"/>
    </row>
    <row r="79" spans="1:24" s="48" customFormat="1">
      <c r="A79" s="39" t="s">
        <v>280</v>
      </c>
      <c r="B79" s="47" t="s">
        <v>134</v>
      </c>
      <c r="C79" s="47" t="s">
        <v>26</v>
      </c>
      <c r="D79" s="43" t="s">
        <v>42</v>
      </c>
      <c r="E79" s="42">
        <f>ROUND(E28/0.07*0.02,2)</f>
        <v>291665.14</v>
      </c>
      <c r="F79" s="42">
        <f t="shared" ref="F79:V79" si="41">ROUND(F28/0.07*0.02,2)</f>
        <v>303826.28999999998</v>
      </c>
      <c r="G79" s="42">
        <f t="shared" si="41"/>
        <v>326677.71000000002</v>
      </c>
      <c r="H79" s="42">
        <f t="shared" si="41"/>
        <v>315850.28999999998</v>
      </c>
      <c r="I79" s="42">
        <f t="shared" si="41"/>
        <v>347355.43</v>
      </c>
      <c r="J79" s="42">
        <f t="shared" si="41"/>
        <v>265138.28999999998</v>
      </c>
      <c r="K79" s="42">
        <f t="shared" si="41"/>
        <v>490755.43</v>
      </c>
      <c r="L79" s="42">
        <f t="shared" si="41"/>
        <v>240006.86</v>
      </c>
      <c r="M79" s="42">
        <f t="shared" si="41"/>
        <v>178841.14</v>
      </c>
      <c r="N79" s="42">
        <f t="shared" si="41"/>
        <v>256224</v>
      </c>
      <c r="O79" s="42">
        <f t="shared" si="41"/>
        <v>80235.429999999993</v>
      </c>
      <c r="P79" s="42">
        <f t="shared" si="41"/>
        <v>183137.14</v>
      </c>
      <c r="Q79" s="42">
        <f t="shared" si="41"/>
        <v>95341.71</v>
      </c>
      <c r="R79" s="42">
        <f t="shared" si="41"/>
        <v>131876.57</v>
      </c>
      <c r="S79" s="42">
        <f t="shared" si="41"/>
        <v>59921.14</v>
      </c>
      <c r="T79" s="42">
        <f t="shared" si="41"/>
        <v>20989.71</v>
      </c>
      <c r="U79" s="42">
        <f t="shared" si="41"/>
        <v>18891.43</v>
      </c>
      <c r="V79" s="42">
        <f t="shared" si="41"/>
        <v>306027.43</v>
      </c>
      <c r="W79" s="42">
        <f t="shared" si="22"/>
        <v>3912761.1400000006</v>
      </c>
      <c r="X79" s="43"/>
    </row>
    <row r="80" spans="1:24">
      <c r="A80" s="39" t="s">
        <v>281</v>
      </c>
      <c r="B80" s="40" t="s">
        <v>135</v>
      </c>
      <c r="C80" s="40"/>
      <c r="D80" s="41" t="s">
        <v>20</v>
      </c>
      <c r="E80" s="42">
        <f>E81</f>
        <v>32000</v>
      </c>
      <c r="F80" s="42">
        <f t="shared" ref="F80:V80" si="42">F81</f>
        <v>32000</v>
      </c>
      <c r="G80" s="42">
        <f t="shared" si="42"/>
        <v>0</v>
      </c>
      <c r="H80" s="42">
        <f t="shared" si="42"/>
        <v>64000</v>
      </c>
      <c r="I80" s="42">
        <f t="shared" si="42"/>
        <v>32000</v>
      </c>
      <c r="J80" s="42">
        <f t="shared" si="42"/>
        <v>32000</v>
      </c>
      <c r="K80" s="42">
        <f t="shared" si="42"/>
        <v>32000</v>
      </c>
      <c r="L80" s="42">
        <f t="shared" si="42"/>
        <v>32000</v>
      </c>
      <c r="M80" s="42">
        <f t="shared" si="42"/>
        <v>32000</v>
      </c>
      <c r="N80" s="42">
        <f t="shared" si="42"/>
        <v>0</v>
      </c>
      <c r="O80" s="42">
        <f t="shared" si="42"/>
        <v>0</v>
      </c>
      <c r="P80" s="42">
        <f t="shared" si="42"/>
        <v>0</v>
      </c>
      <c r="Q80" s="42">
        <f t="shared" si="42"/>
        <v>0</v>
      </c>
      <c r="R80" s="42">
        <f t="shared" si="42"/>
        <v>0</v>
      </c>
      <c r="S80" s="42">
        <f t="shared" si="42"/>
        <v>0</v>
      </c>
      <c r="T80" s="42">
        <f t="shared" si="42"/>
        <v>0</v>
      </c>
      <c r="U80" s="42">
        <f t="shared" si="42"/>
        <v>0</v>
      </c>
      <c r="V80" s="42">
        <f t="shared" si="42"/>
        <v>32000</v>
      </c>
      <c r="W80" s="42">
        <f t="shared" si="22"/>
        <v>320000</v>
      </c>
      <c r="X80" s="43"/>
    </row>
    <row r="81" spans="1:24" ht="33.75">
      <c r="A81" s="39" t="s">
        <v>282</v>
      </c>
      <c r="B81" s="40" t="s">
        <v>136</v>
      </c>
      <c r="C81" s="40" t="s">
        <v>26</v>
      </c>
      <c r="D81" s="54" t="s">
        <v>137</v>
      </c>
      <c r="E81" s="44">
        <v>32000</v>
      </c>
      <c r="F81" s="44">
        <v>32000</v>
      </c>
      <c r="G81" s="44"/>
      <c r="H81" s="44">
        <v>64000</v>
      </c>
      <c r="I81" s="44">
        <v>32000</v>
      </c>
      <c r="J81" s="44">
        <v>32000</v>
      </c>
      <c r="K81" s="44">
        <v>32000</v>
      </c>
      <c r="L81" s="44">
        <v>32000</v>
      </c>
      <c r="M81" s="44">
        <v>32000</v>
      </c>
      <c r="N81" s="44"/>
      <c r="O81" s="44"/>
      <c r="P81" s="44"/>
      <c r="Q81" s="44"/>
      <c r="R81" s="44"/>
      <c r="S81" s="44"/>
      <c r="T81" s="44"/>
      <c r="U81" s="44"/>
      <c r="V81" s="44">
        <v>32000</v>
      </c>
      <c r="W81" s="42">
        <f t="shared" si="22"/>
        <v>320000</v>
      </c>
      <c r="X81" s="43"/>
    </row>
    <row r="82" spans="1:24">
      <c r="A82" s="39" t="s">
        <v>283</v>
      </c>
      <c r="B82" s="40" t="s">
        <v>138</v>
      </c>
      <c r="C82" s="40"/>
      <c r="D82" s="41" t="s">
        <v>20</v>
      </c>
      <c r="E82" s="42">
        <f>E83+E86+E89</f>
        <v>349280</v>
      </c>
      <c r="F82" s="42">
        <f t="shared" ref="F82:V82" si="43">F83+F86+F89</f>
        <v>198240</v>
      </c>
      <c r="G82" s="42">
        <f t="shared" si="43"/>
        <v>0</v>
      </c>
      <c r="H82" s="42">
        <f t="shared" si="43"/>
        <v>377600</v>
      </c>
      <c r="I82" s="42">
        <f t="shared" si="43"/>
        <v>264320</v>
      </c>
      <c r="J82" s="42">
        <f t="shared" si="43"/>
        <v>151040</v>
      </c>
      <c r="K82" s="42">
        <f t="shared" si="43"/>
        <v>113280</v>
      </c>
      <c r="L82" s="42">
        <f t="shared" si="43"/>
        <v>108560</v>
      </c>
      <c r="M82" s="42">
        <f t="shared" si="43"/>
        <v>42480</v>
      </c>
      <c r="N82" s="42">
        <f t="shared" si="43"/>
        <v>37760</v>
      </c>
      <c r="O82" s="42">
        <f t="shared" si="43"/>
        <v>0</v>
      </c>
      <c r="P82" s="42">
        <f t="shared" si="43"/>
        <v>23600</v>
      </c>
      <c r="Q82" s="42">
        <f t="shared" si="43"/>
        <v>0</v>
      </c>
      <c r="R82" s="42">
        <f t="shared" si="43"/>
        <v>0</v>
      </c>
      <c r="S82" s="42">
        <f t="shared" si="43"/>
        <v>0</v>
      </c>
      <c r="T82" s="42">
        <f t="shared" si="43"/>
        <v>0</v>
      </c>
      <c r="U82" s="42">
        <f t="shared" si="43"/>
        <v>23600</v>
      </c>
      <c r="V82" s="42">
        <f t="shared" si="43"/>
        <v>188800</v>
      </c>
      <c r="W82" s="42">
        <f t="shared" si="22"/>
        <v>1878560</v>
      </c>
      <c r="X82" s="43"/>
    </row>
    <row r="83" spans="1:24">
      <c r="A83" s="39" t="s">
        <v>284</v>
      </c>
      <c r="B83" s="40" t="s">
        <v>139</v>
      </c>
      <c r="C83" s="40"/>
      <c r="D83" s="41" t="s">
        <v>20</v>
      </c>
      <c r="E83" s="42">
        <f>E84+E85</f>
        <v>0</v>
      </c>
      <c r="F83" s="42">
        <f t="shared" ref="F83:V83" si="44">F84+F85</f>
        <v>0</v>
      </c>
      <c r="G83" s="42">
        <f t="shared" si="44"/>
        <v>0</v>
      </c>
      <c r="H83" s="42">
        <f t="shared" si="44"/>
        <v>0</v>
      </c>
      <c r="I83" s="42">
        <f t="shared" si="44"/>
        <v>0</v>
      </c>
      <c r="J83" s="42">
        <f t="shared" si="44"/>
        <v>0</v>
      </c>
      <c r="K83" s="42">
        <f t="shared" si="44"/>
        <v>0</v>
      </c>
      <c r="L83" s="42">
        <f t="shared" si="44"/>
        <v>0</v>
      </c>
      <c r="M83" s="42">
        <f t="shared" si="44"/>
        <v>0</v>
      </c>
      <c r="N83" s="42">
        <f t="shared" si="44"/>
        <v>0</v>
      </c>
      <c r="O83" s="42">
        <f t="shared" si="44"/>
        <v>0</v>
      </c>
      <c r="P83" s="42">
        <f t="shared" si="44"/>
        <v>0</v>
      </c>
      <c r="Q83" s="42">
        <f t="shared" si="44"/>
        <v>0</v>
      </c>
      <c r="R83" s="42">
        <f t="shared" si="44"/>
        <v>0</v>
      </c>
      <c r="S83" s="42">
        <f t="shared" si="44"/>
        <v>0</v>
      </c>
      <c r="T83" s="42">
        <f t="shared" si="44"/>
        <v>0</v>
      </c>
      <c r="U83" s="42">
        <f t="shared" si="44"/>
        <v>0</v>
      </c>
      <c r="V83" s="42">
        <f t="shared" si="44"/>
        <v>0</v>
      </c>
      <c r="W83" s="42">
        <f t="shared" si="22"/>
        <v>0</v>
      </c>
      <c r="X83" s="43"/>
    </row>
    <row r="84" spans="1:24">
      <c r="A84" s="39" t="s">
        <v>285</v>
      </c>
      <c r="B84" s="40" t="s">
        <v>140</v>
      </c>
      <c r="C84" s="40" t="s">
        <v>26</v>
      </c>
      <c r="D84" s="54" t="s">
        <v>96</v>
      </c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42">
        <f t="shared" si="22"/>
        <v>0</v>
      </c>
      <c r="X84" s="50"/>
    </row>
    <row r="85" spans="1:24">
      <c r="A85" s="39" t="s">
        <v>286</v>
      </c>
      <c r="B85" s="40" t="s">
        <v>141</v>
      </c>
      <c r="C85" s="40" t="s">
        <v>26</v>
      </c>
      <c r="D85" s="41" t="s">
        <v>142</v>
      </c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42">
        <f t="shared" si="22"/>
        <v>0</v>
      </c>
      <c r="X85" s="50"/>
    </row>
    <row r="86" spans="1:24">
      <c r="A86" s="39" t="s">
        <v>287</v>
      </c>
      <c r="B86" s="40" t="s">
        <v>143</v>
      </c>
      <c r="C86" s="40"/>
      <c r="D86" s="41" t="s">
        <v>20</v>
      </c>
      <c r="E86" s="42">
        <f>E87+E88</f>
        <v>349280</v>
      </c>
      <c r="F86" s="42">
        <f t="shared" ref="F86:V86" si="45">F87+F88</f>
        <v>198240</v>
      </c>
      <c r="G86" s="42">
        <f t="shared" si="45"/>
        <v>0</v>
      </c>
      <c r="H86" s="42">
        <f t="shared" si="45"/>
        <v>377600</v>
      </c>
      <c r="I86" s="42">
        <f t="shared" si="45"/>
        <v>264320</v>
      </c>
      <c r="J86" s="42">
        <f t="shared" si="45"/>
        <v>151040</v>
      </c>
      <c r="K86" s="42">
        <f t="shared" si="45"/>
        <v>113280</v>
      </c>
      <c r="L86" s="42">
        <f t="shared" si="45"/>
        <v>108560</v>
      </c>
      <c r="M86" s="42">
        <f t="shared" si="45"/>
        <v>42480</v>
      </c>
      <c r="N86" s="42">
        <f t="shared" si="45"/>
        <v>37760</v>
      </c>
      <c r="O86" s="42">
        <f t="shared" si="45"/>
        <v>0</v>
      </c>
      <c r="P86" s="42">
        <f t="shared" si="45"/>
        <v>23600</v>
      </c>
      <c r="Q86" s="42">
        <f t="shared" si="45"/>
        <v>0</v>
      </c>
      <c r="R86" s="42">
        <f t="shared" si="45"/>
        <v>0</v>
      </c>
      <c r="S86" s="42">
        <f t="shared" si="45"/>
        <v>0</v>
      </c>
      <c r="T86" s="42">
        <f t="shared" si="45"/>
        <v>0</v>
      </c>
      <c r="U86" s="42">
        <f t="shared" si="45"/>
        <v>23600</v>
      </c>
      <c r="V86" s="42">
        <f t="shared" si="45"/>
        <v>188800</v>
      </c>
      <c r="W86" s="42">
        <f t="shared" si="22"/>
        <v>1878560</v>
      </c>
      <c r="X86" s="43"/>
    </row>
    <row r="87" spans="1:24" s="48" customFormat="1" ht="22.5">
      <c r="A87" s="39" t="s">
        <v>288</v>
      </c>
      <c r="B87" s="47" t="s">
        <v>144</v>
      </c>
      <c r="C87" s="47" t="s">
        <v>26</v>
      </c>
      <c r="D87" s="55" t="s">
        <v>145</v>
      </c>
      <c r="E87" s="42">
        <f>E104*400</f>
        <v>29600</v>
      </c>
      <c r="F87" s="42">
        <f t="shared" ref="F87:V87" si="46">F104*400</f>
        <v>16800</v>
      </c>
      <c r="G87" s="42">
        <f t="shared" si="46"/>
        <v>0</v>
      </c>
      <c r="H87" s="42">
        <f t="shared" si="46"/>
        <v>32000</v>
      </c>
      <c r="I87" s="42">
        <f t="shared" si="46"/>
        <v>22400</v>
      </c>
      <c r="J87" s="42">
        <f t="shared" si="46"/>
        <v>12800</v>
      </c>
      <c r="K87" s="42">
        <f t="shared" si="46"/>
        <v>9600</v>
      </c>
      <c r="L87" s="42">
        <f t="shared" si="46"/>
        <v>9200</v>
      </c>
      <c r="M87" s="42">
        <f t="shared" si="46"/>
        <v>3600</v>
      </c>
      <c r="N87" s="42">
        <f t="shared" si="46"/>
        <v>3200</v>
      </c>
      <c r="O87" s="42">
        <f t="shared" si="46"/>
        <v>0</v>
      </c>
      <c r="P87" s="42">
        <f t="shared" si="46"/>
        <v>2000</v>
      </c>
      <c r="Q87" s="42">
        <f t="shared" si="46"/>
        <v>0</v>
      </c>
      <c r="R87" s="42">
        <f t="shared" si="46"/>
        <v>0</v>
      </c>
      <c r="S87" s="42">
        <f t="shared" si="46"/>
        <v>0</v>
      </c>
      <c r="T87" s="42">
        <f t="shared" si="46"/>
        <v>0</v>
      </c>
      <c r="U87" s="42">
        <f t="shared" si="46"/>
        <v>2000</v>
      </c>
      <c r="V87" s="42">
        <f t="shared" si="46"/>
        <v>16000</v>
      </c>
      <c r="W87" s="42">
        <f t="shared" si="22"/>
        <v>159200</v>
      </c>
      <c r="X87" s="43"/>
    </row>
    <row r="88" spans="1:24" s="48" customFormat="1" ht="22.5">
      <c r="A88" s="39" t="s">
        <v>289</v>
      </c>
      <c r="B88" s="47" t="s">
        <v>146</v>
      </c>
      <c r="C88" s="47" t="s">
        <v>26</v>
      </c>
      <c r="D88" s="55" t="s">
        <v>147</v>
      </c>
      <c r="E88" s="42">
        <f>E104*4320</f>
        <v>319680</v>
      </c>
      <c r="F88" s="42">
        <f t="shared" ref="F88:V88" si="47">F104*4320</f>
        <v>181440</v>
      </c>
      <c r="G88" s="42">
        <f t="shared" si="47"/>
        <v>0</v>
      </c>
      <c r="H88" s="42">
        <f t="shared" si="47"/>
        <v>345600</v>
      </c>
      <c r="I88" s="42">
        <f t="shared" si="47"/>
        <v>241920</v>
      </c>
      <c r="J88" s="42">
        <f t="shared" si="47"/>
        <v>138240</v>
      </c>
      <c r="K88" s="42">
        <f t="shared" si="47"/>
        <v>103680</v>
      </c>
      <c r="L88" s="42">
        <f t="shared" si="47"/>
        <v>99360</v>
      </c>
      <c r="M88" s="42">
        <f t="shared" si="47"/>
        <v>38880</v>
      </c>
      <c r="N88" s="42">
        <f t="shared" si="47"/>
        <v>34560</v>
      </c>
      <c r="O88" s="42">
        <f t="shared" si="47"/>
        <v>0</v>
      </c>
      <c r="P88" s="42">
        <f t="shared" si="47"/>
        <v>21600</v>
      </c>
      <c r="Q88" s="42">
        <f t="shared" si="47"/>
        <v>0</v>
      </c>
      <c r="R88" s="42">
        <f t="shared" si="47"/>
        <v>0</v>
      </c>
      <c r="S88" s="42">
        <f t="shared" si="47"/>
        <v>0</v>
      </c>
      <c r="T88" s="42">
        <f t="shared" si="47"/>
        <v>0</v>
      </c>
      <c r="U88" s="42">
        <f t="shared" si="47"/>
        <v>21600</v>
      </c>
      <c r="V88" s="42">
        <f t="shared" si="47"/>
        <v>172800</v>
      </c>
      <c r="W88" s="42">
        <f t="shared" si="22"/>
        <v>1719360</v>
      </c>
      <c r="X88" s="43"/>
    </row>
    <row r="89" spans="1:24">
      <c r="A89" s="39" t="s">
        <v>290</v>
      </c>
      <c r="B89" s="40" t="s">
        <v>148</v>
      </c>
      <c r="C89" s="40" t="s">
        <v>26</v>
      </c>
      <c r="D89" s="54" t="s">
        <v>96</v>
      </c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42">
        <f t="shared" si="22"/>
        <v>0</v>
      </c>
      <c r="X89" s="50"/>
    </row>
    <row r="90" spans="1:24">
      <c r="A90" s="39" t="s">
        <v>291</v>
      </c>
      <c r="B90" s="40" t="s">
        <v>149</v>
      </c>
      <c r="C90" s="40"/>
      <c r="D90" s="41" t="s">
        <v>20</v>
      </c>
      <c r="E90" s="42">
        <f>E91</f>
        <v>0</v>
      </c>
      <c r="F90" s="42">
        <f t="shared" ref="F90:V90" si="48">F91</f>
        <v>0</v>
      </c>
      <c r="G90" s="42">
        <f t="shared" si="48"/>
        <v>32000</v>
      </c>
      <c r="H90" s="42">
        <f t="shared" si="48"/>
        <v>0</v>
      </c>
      <c r="I90" s="42">
        <f t="shared" si="48"/>
        <v>0</v>
      </c>
      <c r="J90" s="42">
        <f t="shared" si="48"/>
        <v>0</v>
      </c>
      <c r="K90" s="42">
        <f t="shared" si="48"/>
        <v>10000</v>
      </c>
      <c r="L90" s="42">
        <f t="shared" si="48"/>
        <v>10000</v>
      </c>
      <c r="M90" s="42">
        <f t="shared" si="48"/>
        <v>5000</v>
      </c>
      <c r="N90" s="42">
        <f t="shared" si="48"/>
        <v>32000</v>
      </c>
      <c r="O90" s="42">
        <f t="shared" si="48"/>
        <v>32000</v>
      </c>
      <c r="P90" s="42">
        <f t="shared" si="48"/>
        <v>32000</v>
      </c>
      <c r="Q90" s="42">
        <f t="shared" si="48"/>
        <v>32000</v>
      </c>
      <c r="R90" s="42">
        <f t="shared" si="48"/>
        <v>32000</v>
      </c>
      <c r="S90" s="42">
        <f t="shared" si="48"/>
        <v>32000</v>
      </c>
      <c r="T90" s="42">
        <f t="shared" si="48"/>
        <v>32000</v>
      </c>
      <c r="U90" s="42">
        <f t="shared" si="48"/>
        <v>32000</v>
      </c>
      <c r="V90" s="42">
        <f t="shared" si="48"/>
        <v>0</v>
      </c>
      <c r="W90" s="42">
        <f t="shared" ref="W90:W106" si="49">SUM(E90:V90)</f>
        <v>313000</v>
      </c>
      <c r="X90" s="43"/>
    </row>
    <row r="91" spans="1:24" ht="68.25" thickBot="1">
      <c r="A91" s="39" t="s">
        <v>292</v>
      </c>
      <c r="B91" s="57" t="s">
        <v>150</v>
      </c>
      <c r="C91" s="40" t="s">
        <v>26</v>
      </c>
      <c r="D91" s="58" t="s">
        <v>293</v>
      </c>
      <c r="E91" s="59"/>
      <c r="F91" s="59"/>
      <c r="G91" s="59">
        <v>32000</v>
      </c>
      <c r="H91" s="59"/>
      <c r="I91" s="59"/>
      <c r="J91" s="59"/>
      <c r="K91" s="59">
        <v>10000</v>
      </c>
      <c r="L91" s="59">
        <v>10000</v>
      </c>
      <c r="M91" s="59">
        <v>5000</v>
      </c>
      <c r="N91" s="59">
        <v>32000</v>
      </c>
      <c r="O91" s="59">
        <v>32000</v>
      </c>
      <c r="P91" s="59">
        <v>32000</v>
      </c>
      <c r="Q91" s="59">
        <v>32000</v>
      </c>
      <c r="R91" s="59">
        <v>32000</v>
      </c>
      <c r="S91" s="59">
        <v>32000</v>
      </c>
      <c r="T91" s="59">
        <v>32000</v>
      </c>
      <c r="U91" s="59">
        <v>32000</v>
      </c>
      <c r="V91" s="59"/>
      <c r="W91" s="42">
        <f t="shared" si="49"/>
        <v>313000</v>
      </c>
      <c r="X91" s="60"/>
    </row>
    <row r="92" spans="1:24" ht="23.25" customHeight="1" thickTop="1">
      <c r="A92" s="39" t="s">
        <v>294</v>
      </c>
      <c r="B92" s="61" t="s">
        <v>151</v>
      </c>
      <c r="C92" s="61"/>
      <c r="D92" s="62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42">
        <f t="shared" si="49"/>
        <v>0</v>
      </c>
      <c r="X92" s="64"/>
    </row>
    <row r="93" spans="1:24" ht="22.5">
      <c r="A93" s="39" t="s">
        <v>295</v>
      </c>
      <c r="B93" s="40" t="s">
        <v>152</v>
      </c>
      <c r="C93" s="40"/>
      <c r="D93" s="41" t="s">
        <v>296</v>
      </c>
      <c r="E93" s="42">
        <f>E94+E95+E96+E97</f>
        <v>62</v>
      </c>
      <c r="F93" s="42">
        <f t="shared" ref="F93:V93" si="50">F94+F95+F96+F97</f>
        <v>72</v>
      </c>
      <c r="G93" s="42">
        <f t="shared" si="50"/>
        <v>80</v>
      </c>
      <c r="H93" s="42">
        <f t="shared" si="50"/>
        <v>75</v>
      </c>
      <c r="I93" s="42">
        <f t="shared" si="50"/>
        <v>81</v>
      </c>
      <c r="J93" s="42">
        <f t="shared" si="50"/>
        <v>64</v>
      </c>
      <c r="K93" s="42">
        <f t="shared" si="50"/>
        <v>116</v>
      </c>
      <c r="L93" s="42">
        <f t="shared" si="50"/>
        <v>59</v>
      </c>
      <c r="M93" s="42">
        <f t="shared" si="50"/>
        <v>45</v>
      </c>
      <c r="N93" s="42">
        <f t="shared" si="50"/>
        <v>69</v>
      </c>
      <c r="O93" s="42">
        <f t="shared" si="50"/>
        <v>21</v>
      </c>
      <c r="P93" s="42">
        <f t="shared" si="50"/>
        <v>50</v>
      </c>
      <c r="Q93" s="42">
        <f t="shared" si="50"/>
        <v>25</v>
      </c>
      <c r="R93" s="42">
        <f t="shared" si="50"/>
        <v>40</v>
      </c>
      <c r="S93" s="42">
        <f t="shared" si="50"/>
        <v>16</v>
      </c>
      <c r="T93" s="42">
        <f t="shared" si="50"/>
        <v>5</v>
      </c>
      <c r="U93" s="42">
        <f t="shared" si="50"/>
        <v>4</v>
      </c>
      <c r="V93" s="42">
        <f t="shared" si="50"/>
        <v>65</v>
      </c>
      <c r="W93" s="42">
        <f t="shared" si="49"/>
        <v>949</v>
      </c>
      <c r="X93" s="43"/>
    </row>
    <row r="94" spans="1:24">
      <c r="A94" s="39" t="s">
        <v>297</v>
      </c>
      <c r="B94" s="65" t="s">
        <v>153</v>
      </c>
      <c r="C94" s="65"/>
      <c r="D94" s="50"/>
      <c r="E94" s="51">
        <v>62</v>
      </c>
      <c r="F94" s="51">
        <v>72</v>
      </c>
      <c r="G94" s="51">
        <v>80</v>
      </c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>
        <v>65</v>
      </c>
      <c r="W94" s="42">
        <f t="shared" si="49"/>
        <v>279</v>
      </c>
      <c r="X94" s="43"/>
    </row>
    <row r="95" spans="1:24">
      <c r="A95" s="39" t="s">
        <v>298</v>
      </c>
      <c r="B95" s="65" t="s">
        <v>154</v>
      </c>
      <c r="C95" s="65"/>
      <c r="D95" s="41"/>
      <c r="E95" s="44"/>
      <c r="F95" s="44"/>
      <c r="G95" s="44"/>
      <c r="H95" s="44">
        <v>75</v>
      </c>
      <c r="I95" s="44">
        <v>81</v>
      </c>
      <c r="J95" s="44">
        <v>64</v>
      </c>
      <c r="K95" s="44">
        <v>116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2">
        <f t="shared" si="49"/>
        <v>336</v>
      </c>
      <c r="X95" s="43"/>
    </row>
    <row r="96" spans="1:24">
      <c r="A96" s="39" t="s">
        <v>299</v>
      </c>
      <c r="B96" s="65" t="s">
        <v>155</v>
      </c>
      <c r="C96" s="65"/>
      <c r="D96" s="50"/>
      <c r="E96" s="51"/>
      <c r="F96" s="51"/>
      <c r="G96" s="51"/>
      <c r="H96" s="51"/>
      <c r="I96" s="51"/>
      <c r="J96" s="51"/>
      <c r="K96" s="51"/>
      <c r="L96" s="51">
        <v>59</v>
      </c>
      <c r="M96" s="51">
        <v>45</v>
      </c>
      <c r="N96" s="51">
        <v>69</v>
      </c>
      <c r="O96" s="51">
        <v>21</v>
      </c>
      <c r="P96" s="51">
        <v>50</v>
      </c>
      <c r="Q96" s="51">
        <v>25</v>
      </c>
      <c r="R96" s="51">
        <v>40</v>
      </c>
      <c r="S96" s="51">
        <v>16</v>
      </c>
      <c r="T96" s="51">
        <v>5</v>
      </c>
      <c r="U96" s="51"/>
      <c r="V96" s="51"/>
      <c r="W96" s="42">
        <f t="shared" si="49"/>
        <v>330</v>
      </c>
      <c r="X96" s="43"/>
    </row>
    <row r="97" spans="1:24">
      <c r="A97" s="39" t="s">
        <v>300</v>
      </c>
      <c r="B97" s="65" t="s">
        <v>156</v>
      </c>
      <c r="C97" s="65"/>
      <c r="D97" s="50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>
        <v>4</v>
      </c>
      <c r="V97" s="51"/>
      <c r="W97" s="42">
        <f t="shared" si="49"/>
        <v>4</v>
      </c>
      <c r="X97" s="43"/>
    </row>
    <row r="98" spans="1:24" ht="22.5">
      <c r="A98" s="39" t="s">
        <v>301</v>
      </c>
      <c r="B98" s="40" t="s">
        <v>157</v>
      </c>
      <c r="C98" s="40"/>
      <c r="D98" s="41" t="s">
        <v>302</v>
      </c>
      <c r="E98" s="42">
        <f>E99+E100+E101+E102</f>
        <v>515</v>
      </c>
      <c r="F98" s="42">
        <f t="shared" ref="F98:V98" si="51">F99+F100+F101+F102</f>
        <v>671</v>
      </c>
      <c r="G98" s="42">
        <f t="shared" si="51"/>
        <v>992</v>
      </c>
      <c r="H98" s="42">
        <f t="shared" si="51"/>
        <v>797</v>
      </c>
      <c r="I98" s="42">
        <f t="shared" si="51"/>
        <v>731</v>
      </c>
      <c r="J98" s="42">
        <f t="shared" si="51"/>
        <v>747</v>
      </c>
      <c r="K98" s="42">
        <f t="shared" si="51"/>
        <v>1646</v>
      </c>
      <c r="L98" s="42">
        <f t="shared" si="51"/>
        <v>618</v>
      </c>
      <c r="M98" s="42">
        <f t="shared" si="51"/>
        <v>477</v>
      </c>
      <c r="N98" s="42">
        <f t="shared" si="51"/>
        <v>896</v>
      </c>
      <c r="O98" s="42">
        <f t="shared" si="51"/>
        <v>274</v>
      </c>
      <c r="P98" s="42">
        <f t="shared" si="51"/>
        <v>487</v>
      </c>
      <c r="Q98" s="42">
        <f t="shared" si="51"/>
        <v>275</v>
      </c>
      <c r="R98" s="42">
        <f t="shared" si="51"/>
        <v>424</v>
      </c>
      <c r="S98" s="42">
        <f t="shared" si="51"/>
        <v>270</v>
      </c>
      <c r="T98" s="42">
        <f t="shared" si="51"/>
        <v>50</v>
      </c>
      <c r="U98" s="42">
        <f t="shared" si="51"/>
        <v>0</v>
      </c>
      <c r="V98" s="42">
        <f t="shared" si="51"/>
        <v>770</v>
      </c>
      <c r="W98" s="42">
        <f t="shared" si="49"/>
        <v>10640</v>
      </c>
      <c r="X98" s="43"/>
    </row>
    <row r="99" spans="1:24">
      <c r="A99" s="39" t="s">
        <v>303</v>
      </c>
      <c r="B99" s="65" t="s">
        <v>153</v>
      </c>
      <c r="C99" s="65"/>
      <c r="D99" s="50"/>
      <c r="E99" s="51">
        <v>515</v>
      </c>
      <c r="F99" s="51">
        <v>671</v>
      </c>
      <c r="G99" s="51">
        <v>992</v>
      </c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>
        <v>770</v>
      </c>
      <c r="W99" s="42">
        <f t="shared" si="49"/>
        <v>2948</v>
      </c>
      <c r="X99" s="43"/>
    </row>
    <row r="100" spans="1:24">
      <c r="A100" s="39" t="s">
        <v>304</v>
      </c>
      <c r="B100" s="65" t="s">
        <v>154</v>
      </c>
      <c r="C100" s="65"/>
      <c r="D100" s="41"/>
      <c r="E100" s="44"/>
      <c r="F100" s="44"/>
      <c r="G100" s="44"/>
      <c r="H100" s="44">
        <v>797</v>
      </c>
      <c r="I100" s="44">
        <v>731</v>
      </c>
      <c r="J100" s="44">
        <v>747</v>
      </c>
      <c r="K100" s="44">
        <v>1646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2">
        <f t="shared" si="49"/>
        <v>3921</v>
      </c>
      <c r="X100" s="43"/>
    </row>
    <row r="101" spans="1:24">
      <c r="A101" s="39" t="s">
        <v>305</v>
      </c>
      <c r="B101" s="65" t="s">
        <v>155</v>
      </c>
      <c r="C101" s="65"/>
      <c r="D101" s="50"/>
      <c r="E101" s="51"/>
      <c r="F101" s="51"/>
      <c r="G101" s="51"/>
      <c r="H101" s="51"/>
      <c r="I101" s="51"/>
      <c r="J101" s="51"/>
      <c r="K101" s="51"/>
      <c r="L101" s="51">
        <v>618</v>
      </c>
      <c r="M101" s="51">
        <v>477</v>
      </c>
      <c r="N101" s="51">
        <v>896</v>
      </c>
      <c r="O101" s="51">
        <v>274</v>
      </c>
      <c r="P101" s="51">
        <v>487</v>
      </c>
      <c r="Q101" s="51">
        <v>275</v>
      </c>
      <c r="R101" s="51">
        <v>424</v>
      </c>
      <c r="S101" s="51">
        <v>270</v>
      </c>
      <c r="T101" s="51">
        <v>50</v>
      </c>
      <c r="U101" s="51"/>
      <c r="V101" s="51"/>
      <c r="W101" s="42">
        <f t="shared" si="49"/>
        <v>3771</v>
      </c>
      <c r="X101" s="43"/>
    </row>
    <row r="102" spans="1:24">
      <c r="A102" s="39" t="s">
        <v>306</v>
      </c>
      <c r="B102" s="65" t="s">
        <v>156</v>
      </c>
      <c r="C102" s="65"/>
      <c r="D102" s="50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42">
        <f t="shared" si="49"/>
        <v>0</v>
      </c>
      <c r="X102" s="43"/>
    </row>
    <row r="103" spans="1:24">
      <c r="A103" s="39" t="s">
        <v>307</v>
      </c>
      <c r="B103" s="40" t="s">
        <v>158</v>
      </c>
      <c r="C103" s="40"/>
      <c r="D103" s="54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42">
        <f t="shared" si="49"/>
        <v>0</v>
      </c>
      <c r="X103" s="43"/>
    </row>
    <row r="104" spans="1:24">
      <c r="A104" s="39" t="s">
        <v>308</v>
      </c>
      <c r="B104" s="40" t="s">
        <v>159</v>
      </c>
      <c r="C104" s="40"/>
      <c r="D104" s="41"/>
      <c r="E104" s="44">
        <v>74</v>
      </c>
      <c r="F104" s="44">
        <v>42</v>
      </c>
      <c r="G104" s="44"/>
      <c r="H104" s="44">
        <v>80</v>
      </c>
      <c r="I104" s="44">
        <v>56</v>
      </c>
      <c r="J104" s="44">
        <v>32</v>
      </c>
      <c r="K104" s="44">
        <v>24</v>
      </c>
      <c r="L104" s="44">
        <v>23</v>
      </c>
      <c r="M104" s="44">
        <v>9</v>
      </c>
      <c r="N104" s="44">
        <v>8</v>
      </c>
      <c r="O104" s="44"/>
      <c r="P104" s="44">
        <v>5</v>
      </c>
      <c r="Q104" s="44"/>
      <c r="R104" s="44"/>
      <c r="S104" s="44"/>
      <c r="T104" s="44"/>
      <c r="U104" s="44">
        <v>5</v>
      </c>
      <c r="V104" s="44">
        <v>40</v>
      </c>
      <c r="W104" s="42">
        <f t="shared" si="49"/>
        <v>398</v>
      </c>
      <c r="X104" s="43"/>
    </row>
    <row r="105" spans="1:24">
      <c r="A105" s="39" t="s">
        <v>309</v>
      </c>
      <c r="B105" s="65" t="s">
        <v>160</v>
      </c>
      <c r="C105" s="65"/>
      <c r="D105" s="54"/>
      <c r="E105" s="44">
        <v>7918.03</v>
      </c>
      <c r="F105" s="44">
        <v>22086.07</v>
      </c>
      <c r="G105" s="44">
        <v>17286.64</v>
      </c>
      <c r="H105" s="44">
        <v>12767.21</v>
      </c>
      <c r="I105" s="44">
        <v>10982.08</v>
      </c>
      <c r="J105" s="44">
        <v>6545.95</v>
      </c>
      <c r="K105" s="44">
        <v>20689.72</v>
      </c>
      <c r="L105" s="44">
        <v>9404.5</v>
      </c>
      <c r="M105" s="44">
        <v>4648.8900000000003</v>
      </c>
      <c r="N105" s="44">
        <v>11557.68</v>
      </c>
      <c r="O105" s="44">
        <v>5904.38</v>
      </c>
      <c r="P105" s="44">
        <v>8599.06</v>
      </c>
      <c r="Q105" s="44">
        <v>5925.03</v>
      </c>
      <c r="R105" s="44">
        <v>7947.39</v>
      </c>
      <c r="S105" s="44">
        <v>5724.12</v>
      </c>
      <c r="T105" s="44">
        <v>7630</v>
      </c>
      <c r="U105" s="44"/>
      <c r="V105" s="44">
        <v>12319.48</v>
      </c>
      <c r="W105" s="42">
        <f t="shared" si="49"/>
        <v>177936.23</v>
      </c>
      <c r="X105" s="43"/>
    </row>
    <row r="106" spans="1:24">
      <c r="A106" s="39" t="s">
        <v>310</v>
      </c>
      <c r="B106" s="65" t="s">
        <v>161</v>
      </c>
      <c r="C106" s="65"/>
      <c r="D106" s="54"/>
      <c r="E106" s="44">
        <v>5700</v>
      </c>
      <c r="F106" s="44">
        <v>9560.9500000000007</v>
      </c>
      <c r="G106" s="44">
        <v>8804.2000000000007</v>
      </c>
      <c r="H106" s="44">
        <v>7538</v>
      </c>
      <c r="I106" s="44">
        <v>9586</v>
      </c>
      <c r="J106" s="44">
        <v>3899</v>
      </c>
      <c r="K106" s="44">
        <v>12205</v>
      </c>
      <c r="L106" s="44">
        <v>4143</v>
      </c>
      <c r="M106" s="44">
        <v>2486</v>
      </c>
      <c r="N106" s="44">
        <v>4215.3500000000004</v>
      </c>
      <c r="O106" s="44">
        <v>2318.6999999999998</v>
      </c>
      <c r="P106" s="44">
        <v>3543</v>
      </c>
      <c r="Q106" s="44">
        <v>2030</v>
      </c>
      <c r="R106" s="44">
        <v>5677.6</v>
      </c>
      <c r="S106" s="44">
        <v>1964.4</v>
      </c>
      <c r="T106" s="44">
        <v>1089</v>
      </c>
      <c r="U106" s="44"/>
      <c r="V106" s="44">
        <v>3530</v>
      </c>
      <c r="W106" s="42">
        <f t="shared" si="49"/>
        <v>88290.2</v>
      </c>
      <c r="X106" s="43"/>
    </row>
    <row r="107" spans="1:24">
      <c r="E107" s="69">
        <f t="shared" ref="E107:W107" si="52">E4/E93</f>
        <v>364564.11967741937</v>
      </c>
      <c r="F107" s="34">
        <f t="shared" si="52"/>
        <v>348729.75472222216</v>
      </c>
      <c r="G107" s="34">
        <f t="shared" si="52"/>
        <v>337209.77712500002</v>
      </c>
      <c r="H107" s="34">
        <f t="shared" si="52"/>
        <v>347244.44559999998</v>
      </c>
      <c r="I107" s="34">
        <f t="shared" si="52"/>
        <v>356166.76975308644</v>
      </c>
      <c r="J107" s="34">
        <f t="shared" si="52"/>
        <v>343748.16062499996</v>
      </c>
      <c r="K107" s="34">
        <f t="shared" si="52"/>
        <v>342095.54784482764</v>
      </c>
      <c r="L107" s="34">
        <f t="shared" si="52"/>
        <v>323259.70508474577</v>
      </c>
      <c r="M107" s="34">
        <f t="shared" si="52"/>
        <v>323955.5988888889</v>
      </c>
      <c r="N107" s="34">
        <f t="shared" si="52"/>
        <v>312687.48797101452</v>
      </c>
      <c r="O107" s="34">
        <f t="shared" si="52"/>
        <v>311507.66619047621</v>
      </c>
      <c r="P107" s="34">
        <f t="shared" si="52"/>
        <v>310948.63660000003</v>
      </c>
      <c r="Q107" s="34">
        <f t="shared" si="52"/>
        <v>313700.76640000002</v>
      </c>
      <c r="R107" s="34">
        <f t="shared" si="52"/>
        <v>302451.52850000001</v>
      </c>
      <c r="S107" s="34">
        <f t="shared" si="52"/>
        <v>311862.76187500003</v>
      </c>
      <c r="T107" s="34">
        <f t="shared" si="52"/>
        <v>320455.62</v>
      </c>
      <c r="U107" s="34">
        <f t="shared" si="52"/>
        <v>350427.24</v>
      </c>
      <c r="V107" s="34">
        <f t="shared" si="52"/>
        <v>358999.42107692308</v>
      </c>
      <c r="W107" s="34">
        <f t="shared" si="52"/>
        <v>337037.19229715492</v>
      </c>
    </row>
  </sheetData>
  <protectedRanges>
    <protectedRange password="E9C1" sqref="D28 W21:X26 X20 W4:X9 X10 X27 A2:X3 A4:D5 W11:X19 B6:D26 W28:X106 B30:D106 A6:A106" name="区域1_1_2"/>
    <protectedRange password="E9C1" sqref="B27:C29" name="区域1_1_1_1"/>
    <protectedRange password="E9C1" sqref="D27" name="区域1_3"/>
    <protectedRange password="E9C1" sqref="D29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C3" sqref="C3"/>
    </sheetView>
  </sheetViews>
  <sheetFormatPr defaultRowHeight="13.5" outlineLevelRow="2"/>
  <cols>
    <col min="1" max="1" width="13.875" style="70" customWidth="1"/>
    <col min="2" max="2" width="23.875" style="70" customWidth="1"/>
    <col min="3" max="3" width="18.5" style="70" customWidth="1"/>
    <col min="4" max="16384" width="9" style="70"/>
  </cols>
  <sheetData>
    <row r="1" spans="1:3" ht="20.25">
      <c r="A1" s="92" t="s">
        <v>311</v>
      </c>
      <c r="B1" s="92"/>
      <c r="C1" s="92"/>
    </row>
    <row r="2" spans="1:3" ht="14.25">
      <c r="A2" s="71" t="s">
        <v>312</v>
      </c>
      <c r="B2" s="71" t="s">
        <v>313</v>
      </c>
      <c r="C2" s="71" t="s">
        <v>314</v>
      </c>
    </row>
    <row r="3" spans="1:3" outlineLevel="2">
      <c r="A3" s="72" t="s">
        <v>315</v>
      </c>
      <c r="B3" s="74" t="s">
        <v>163</v>
      </c>
      <c r="C3" s="72">
        <v>218748.86</v>
      </c>
    </row>
    <row r="4" spans="1:3" outlineLevel="2">
      <c r="A4" s="72" t="s">
        <v>315</v>
      </c>
      <c r="B4" s="74" t="s">
        <v>216</v>
      </c>
      <c r="C4" s="72">
        <v>227869.71</v>
      </c>
    </row>
    <row r="5" spans="1:3" outlineLevel="2">
      <c r="A5" s="72" t="s">
        <v>315</v>
      </c>
      <c r="B5" s="74" t="s">
        <v>208</v>
      </c>
      <c r="C5" s="72">
        <v>245008.29</v>
      </c>
    </row>
    <row r="6" spans="1:3" outlineLevel="2">
      <c r="A6" s="72" t="s">
        <v>315</v>
      </c>
      <c r="B6" s="74" t="s">
        <v>165</v>
      </c>
      <c r="C6" s="72">
        <v>236887.71</v>
      </c>
    </row>
    <row r="7" spans="1:3" outlineLevel="2">
      <c r="A7" s="72" t="s">
        <v>315</v>
      </c>
      <c r="B7" s="74" t="s">
        <v>167</v>
      </c>
      <c r="C7" s="72">
        <v>260516.57</v>
      </c>
    </row>
    <row r="8" spans="1:3" outlineLevel="2">
      <c r="A8" s="72" t="s">
        <v>315</v>
      </c>
      <c r="B8" s="74" t="s">
        <v>166</v>
      </c>
      <c r="C8" s="72">
        <v>198853.71</v>
      </c>
    </row>
    <row r="9" spans="1:3" outlineLevel="2">
      <c r="A9" s="72" t="s">
        <v>315</v>
      </c>
      <c r="B9" s="74" t="s">
        <v>210</v>
      </c>
      <c r="C9" s="72">
        <v>368066.57</v>
      </c>
    </row>
    <row r="10" spans="1:3" outlineLevel="2">
      <c r="A10" s="72" t="s">
        <v>315</v>
      </c>
      <c r="B10" s="74" t="s">
        <v>168</v>
      </c>
      <c r="C10" s="72">
        <v>180005.14</v>
      </c>
    </row>
    <row r="11" spans="1:3" outlineLevel="2">
      <c r="A11" s="72" t="s">
        <v>315</v>
      </c>
      <c r="B11" s="74" t="s">
        <v>169</v>
      </c>
      <c r="C11" s="72">
        <v>134130.85999999999</v>
      </c>
    </row>
    <row r="12" spans="1:3" outlineLevel="2">
      <c r="A12" s="72" t="s">
        <v>315</v>
      </c>
      <c r="B12" s="74" t="s">
        <v>170</v>
      </c>
      <c r="C12" s="72">
        <v>192168</v>
      </c>
    </row>
    <row r="13" spans="1:3" outlineLevel="2">
      <c r="A13" s="72" t="s">
        <v>315</v>
      </c>
      <c r="B13" s="74" t="s">
        <v>172</v>
      </c>
      <c r="C13" s="72">
        <v>60176.57</v>
      </c>
    </row>
    <row r="14" spans="1:3" outlineLevel="2">
      <c r="A14" s="72" t="s">
        <v>315</v>
      </c>
      <c r="B14" s="74" t="s">
        <v>171</v>
      </c>
      <c r="C14" s="72">
        <v>137352.85999999999</v>
      </c>
    </row>
    <row r="15" spans="1:3" outlineLevel="2">
      <c r="A15" s="72" t="s">
        <v>315</v>
      </c>
      <c r="B15" s="74" t="s">
        <v>173</v>
      </c>
      <c r="C15" s="72">
        <v>71506.289999999994</v>
      </c>
    </row>
    <row r="16" spans="1:3" outlineLevel="2">
      <c r="A16" s="72" t="s">
        <v>315</v>
      </c>
      <c r="B16" s="74" t="s">
        <v>211</v>
      </c>
      <c r="C16" s="72">
        <v>98907.43</v>
      </c>
    </row>
    <row r="17" spans="1:3" outlineLevel="2">
      <c r="A17" s="72" t="s">
        <v>315</v>
      </c>
      <c r="B17" s="74" t="s">
        <v>212</v>
      </c>
      <c r="C17" s="72">
        <v>44940.86</v>
      </c>
    </row>
    <row r="18" spans="1:3" outlineLevel="2">
      <c r="A18" s="72" t="s">
        <v>315</v>
      </c>
      <c r="B18" s="74" t="s">
        <v>217</v>
      </c>
      <c r="C18" s="72">
        <v>15742.29</v>
      </c>
    </row>
    <row r="19" spans="1:3" outlineLevel="2">
      <c r="A19" s="72" t="s">
        <v>315</v>
      </c>
      <c r="B19" s="74" t="s">
        <v>174</v>
      </c>
      <c r="C19" s="72">
        <v>14168.57</v>
      </c>
    </row>
    <row r="20" spans="1:3" outlineLevel="2">
      <c r="A20" s="72" t="s">
        <v>315</v>
      </c>
      <c r="B20" s="73" t="s">
        <v>218</v>
      </c>
      <c r="C20" s="72">
        <v>229520.57</v>
      </c>
    </row>
    <row r="21" spans="1:3" outlineLevel="1">
      <c r="A21" s="72" t="s">
        <v>316</v>
      </c>
      <c r="B21" s="73"/>
      <c r="C21" s="72">
        <f>SUBTOTAL(9,C3:C20)</f>
        <v>2934570.8599999994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梅陇镇</vt:lpstr>
      <vt:lpstr>社区教育</vt:lpstr>
      <vt:lpstr>志愿者联盟</vt:lpstr>
      <vt:lpstr>2022年绩效清算</vt:lpstr>
      <vt:lpstr>梅陇2023</vt:lpstr>
      <vt:lpstr>残疾就业保障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孟爱红</cp:lastModifiedBy>
  <cp:lastPrinted>2021-12-16T02:14:57Z</cp:lastPrinted>
  <dcterms:created xsi:type="dcterms:W3CDTF">2019-11-08T06:57:41Z</dcterms:created>
  <dcterms:modified xsi:type="dcterms:W3CDTF">2023-01-27T09:22:04Z</dcterms:modified>
</cp:coreProperties>
</file>