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980" windowHeight="11655"/>
  </bookViews>
  <sheets>
    <sheet name="梅陇镇" sheetId="30" r:id="rId1"/>
    <sheet name="补充公用经费" sheetId="2" state="hidden" r:id="rId2"/>
    <sheet name="清算2022补充公用经费（课后延时）" sheetId="27" state="hidden" r:id="rId3"/>
    <sheet name="保安经费" sheetId="3" state="hidden" r:id="rId4"/>
    <sheet name="视频联网" sheetId="4" state="hidden" r:id="rId5"/>
    <sheet name="公办义务教育减免书薄费" sheetId="6" state="hidden" r:id="rId6"/>
    <sheet name="公办义务教育营养午餐" sheetId="7" state="hidden" r:id="rId7"/>
    <sheet name="公办义务教育资助" sheetId="8" state="hidden" r:id="rId8"/>
    <sheet name="农民工学校生均补贴" sheetId="9" state="hidden" r:id="rId9"/>
    <sheet name="农民工学校资助" sheetId="10" state="hidden" r:id="rId10"/>
    <sheet name="农民工学校减免书薄费" sheetId="11" state="hidden" r:id="rId11"/>
    <sheet name="小区生补贴" sheetId="12" state="hidden" r:id="rId12"/>
    <sheet name="梅陇校舍维修2022" sheetId="23" state="hidden" r:id="rId13"/>
  </sheets>
  <definedNames>
    <definedName name="_xlnm._FilterDatabase" localSheetId="3" hidden="1">保安经费!$A$2:$L$41</definedName>
    <definedName name="_xlnm.Print_Area" localSheetId="3">保安经费!$A$1:$L$41</definedName>
    <definedName name="_xlnm.Print_Area" localSheetId="1">补充公用经费!$A$1:$AP$22</definedName>
    <definedName name="_xlnm.Print_Area" localSheetId="5">公办义务教育减免书薄费!$A$1:$I$11</definedName>
    <definedName name="_xlnm.Print_Area" localSheetId="6">公办义务教育营养午餐!$A$1:$E$11</definedName>
    <definedName name="_xlnm.Print_Area" localSheetId="7">公办义务教育资助!$A$1:$L$13</definedName>
    <definedName name="_xlnm.Print_Area" localSheetId="12">梅陇校舍维修2022!$A$1:$M$25</definedName>
    <definedName name="_xlnm.Print_Area" localSheetId="10">农民工学校减免书薄费!$A$1:$O$6</definedName>
    <definedName name="_xlnm.Print_Area" localSheetId="8">农民工学校生均补贴!$A$1:$H$5</definedName>
    <definedName name="_xlnm.Print_Area" localSheetId="9">农民工学校资助!$A$1:$L$7</definedName>
    <definedName name="_xlnm.Print_Area" localSheetId="2">'清算2022补充公用经费（课后延时）'!$A$1:$E$12</definedName>
    <definedName name="_xlnm.Print_Area" localSheetId="4">视频联网!$A$1:$K$33</definedName>
    <definedName name="_xlnm.Print_Area" localSheetId="11">小区生补贴!$A$1:$K$11</definedName>
    <definedName name="_xlnm.Print_Titles" localSheetId="3">保安经费!$1:$2</definedName>
    <definedName name="_xlnm.Print_Titles" localSheetId="1">补充公用经费!$1:$3</definedName>
    <definedName name="_xlnm.Print_Titles" localSheetId="5">公办义务教育减免书薄费!$1:$2</definedName>
    <definedName name="_xlnm.Print_Titles" localSheetId="6">公办义务教育营养午餐!$1:$2</definedName>
    <definedName name="_xlnm.Print_Titles" localSheetId="7">公办义务教育资助!$1:$4</definedName>
    <definedName name="_xlnm.Print_Titles" localSheetId="12">梅陇校舍维修2022!$1:$3</definedName>
    <definedName name="_xlnm.Print_Titles" localSheetId="2">'清算2022补充公用经费（课后延时）'!$1:$2</definedName>
    <definedName name="_xlnm.Print_Titles" localSheetId="4">视频联网!$1:$2</definedName>
    <definedName name="_xlnm.Print_Titles" localSheetId="11">小区生补贴!$1:$3</definedName>
  </definedNames>
  <calcPr calcId="125725"/>
</workbook>
</file>

<file path=xl/calcChain.xml><?xml version="1.0" encoding="utf-8"?>
<calcChain xmlns="http://schemas.openxmlformats.org/spreadsheetml/2006/main">
  <c r="E13" i="30"/>
  <c r="D13"/>
  <c r="C13"/>
  <c r="C7"/>
  <c r="E7" s="1"/>
  <c r="C14"/>
  <c r="E14" s="1"/>
  <c r="C12"/>
  <c r="C11"/>
  <c r="D11" s="1"/>
  <c r="C10"/>
  <c r="C9"/>
  <c r="C8"/>
  <c r="D8" s="1"/>
  <c r="C6"/>
  <c r="E6" s="1"/>
  <c r="C5"/>
  <c r="E5" s="1"/>
  <c r="C4"/>
  <c r="E4" s="1"/>
  <c r="D10"/>
  <c r="E10" l="1"/>
  <c r="E12"/>
  <c r="D12"/>
  <c r="E11"/>
  <c r="E8"/>
  <c r="C15"/>
  <c r="E9"/>
  <c r="D9"/>
  <c r="D15" l="1"/>
  <c r="E15"/>
  <c r="AO22" i="2" l="1"/>
  <c r="M4" i="23"/>
  <c r="M20"/>
  <c r="M12"/>
  <c r="M5"/>
  <c r="D12" i="27" l="1"/>
  <c r="E3"/>
  <c r="E4"/>
  <c r="E5"/>
  <c r="E6"/>
  <c r="E7"/>
  <c r="E8"/>
  <c r="E9"/>
  <c r="E10"/>
  <c r="E11"/>
  <c r="E12" l="1"/>
  <c r="C12"/>
  <c r="AM15" i="2"/>
  <c r="AN15" s="1"/>
  <c r="AP15" s="1"/>
  <c r="L20" i="23" l="1"/>
  <c r="L22" s="1"/>
  <c r="I20"/>
  <c r="I22" s="1"/>
  <c r="L15"/>
  <c r="I15"/>
  <c r="L14"/>
  <c r="I14"/>
  <c r="L13"/>
  <c r="I13"/>
  <c r="L12"/>
  <c r="L16" s="1"/>
  <c r="I12"/>
  <c r="I16" s="1"/>
  <c r="I8"/>
  <c r="L7"/>
  <c r="I7"/>
  <c r="L6"/>
  <c r="I6"/>
  <c r="L5"/>
  <c r="L8" s="1"/>
  <c r="I5"/>
  <c r="L17" l="1"/>
  <c r="L18" s="1"/>
  <c r="L23"/>
  <c r="L9"/>
  <c r="I17"/>
  <c r="I23"/>
  <c r="I24" s="1"/>
  <c r="I10"/>
  <c r="I11" s="1"/>
  <c r="I9"/>
  <c r="L11" l="1"/>
  <c r="L24"/>
  <c r="L25" s="1"/>
  <c r="I25"/>
  <c r="L10"/>
  <c r="L19"/>
  <c r="I18"/>
  <c r="I19" s="1"/>
  <c r="I4" s="1"/>
  <c r="L4" l="1"/>
  <c r="D7" i="10" l="1"/>
  <c r="E7"/>
  <c r="F7"/>
  <c r="G7"/>
  <c r="H7"/>
  <c r="I7"/>
  <c r="J7"/>
  <c r="D13" i="8"/>
  <c r="E13"/>
  <c r="F13"/>
  <c r="G13"/>
  <c r="H13"/>
  <c r="I13"/>
  <c r="J13"/>
  <c r="F10" i="12" l="1"/>
  <c r="I10" s="1"/>
  <c r="F9"/>
  <c r="I9" s="1"/>
  <c r="F8"/>
  <c r="G8" s="1"/>
  <c r="F7"/>
  <c r="H7" s="1"/>
  <c r="F6"/>
  <c r="I6" s="1"/>
  <c r="I5"/>
  <c r="F5"/>
  <c r="G5" s="1"/>
  <c r="F4"/>
  <c r="G4" s="1"/>
  <c r="G10" l="1"/>
  <c r="H6"/>
  <c r="G9"/>
  <c r="H10"/>
  <c r="J10" s="1"/>
  <c r="K10" s="1"/>
  <c r="H5"/>
  <c r="J5" s="1"/>
  <c r="K5" s="1"/>
  <c r="H9"/>
  <c r="G6"/>
  <c r="J6" s="1"/>
  <c r="K6" s="1"/>
  <c r="J9"/>
  <c r="K9" s="1"/>
  <c r="G7"/>
  <c r="I4"/>
  <c r="I8"/>
  <c r="F11"/>
  <c r="H4"/>
  <c r="I7"/>
  <c r="H8"/>
  <c r="J4" l="1"/>
  <c r="K4" s="1"/>
  <c r="J8"/>
  <c r="K8" s="1"/>
  <c r="H11"/>
  <c r="I11"/>
  <c r="G11"/>
  <c r="J7"/>
  <c r="K7" s="1"/>
  <c r="K11" l="1"/>
  <c r="J11"/>
  <c r="N6" i="11" l="1"/>
  <c r="O5"/>
  <c r="M5"/>
  <c r="O4"/>
  <c r="M4"/>
  <c r="O6" l="1"/>
  <c r="K6" i="10" l="1"/>
  <c r="L6" s="1"/>
  <c r="K5"/>
  <c r="L5" l="1"/>
  <c r="L7" s="1"/>
  <c r="K7"/>
  <c r="G3" i="9" l="1"/>
  <c r="G4"/>
  <c r="F3"/>
  <c r="F4"/>
  <c r="E4"/>
  <c r="E3"/>
  <c r="K12" i="8"/>
  <c r="L12" s="1"/>
  <c r="K11"/>
  <c r="L11" s="1"/>
  <c r="K10"/>
  <c r="L10" s="1"/>
  <c r="K9"/>
  <c r="L9" s="1"/>
  <c r="K8"/>
  <c r="L8" s="1"/>
  <c r="K7"/>
  <c r="L7" s="1"/>
  <c r="K6"/>
  <c r="L6" s="1"/>
  <c r="K5"/>
  <c r="D11" i="7"/>
  <c r="H3" i="9" l="1"/>
  <c r="L5" i="8"/>
  <c r="L13" s="1"/>
  <c r="K13"/>
  <c r="H4" i="9"/>
  <c r="H5" s="1"/>
  <c r="E10" i="7" l="1"/>
  <c r="E9"/>
  <c r="E8"/>
  <c r="E7"/>
  <c r="E6"/>
  <c r="E5"/>
  <c r="E4"/>
  <c r="E3"/>
  <c r="F11" i="6"/>
  <c r="E11"/>
  <c r="E11" i="7" l="1"/>
  <c r="H10" i="6"/>
  <c r="G10"/>
  <c r="H9"/>
  <c r="G9"/>
  <c r="H8"/>
  <c r="G8"/>
  <c r="H7"/>
  <c r="G7"/>
  <c r="H6"/>
  <c r="G6"/>
  <c r="H5"/>
  <c r="G5"/>
  <c r="H4"/>
  <c r="G4"/>
  <c r="H3"/>
  <c r="G3"/>
  <c r="J41" i="3"/>
  <c r="K41"/>
  <c r="H11" i="6" l="1"/>
  <c r="G11"/>
  <c r="I8"/>
  <c r="I3"/>
  <c r="I7"/>
  <c r="I4"/>
  <c r="I6"/>
  <c r="I9"/>
  <c r="I5"/>
  <c r="I10"/>
  <c r="I11" l="1"/>
  <c r="K32" i="4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G41" i="3"/>
  <c r="F41"/>
  <c r="I40"/>
  <c r="L40" s="1"/>
  <c r="I39"/>
  <c r="L39" s="1"/>
  <c r="I33"/>
  <c r="L33" s="1"/>
  <c r="I34"/>
  <c r="L34" s="1"/>
  <c r="I35"/>
  <c r="L35" s="1"/>
  <c r="I36"/>
  <c r="L36" s="1"/>
  <c r="I37"/>
  <c r="L37" s="1"/>
  <c r="I38"/>
  <c r="L38" s="1"/>
  <c r="I32"/>
  <c r="L32" s="1"/>
  <c r="K33" i="4" l="1"/>
  <c r="I29" i="3"/>
  <c r="L29" s="1"/>
  <c r="I30"/>
  <c r="L30" s="1"/>
  <c r="I31"/>
  <c r="L31" s="1"/>
  <c r="I28"/>
  <c r="L28" s="1"/>
  <c r="I27"/>
  <c r="L27" s="1"/>
  <c r="I26"/>
  <c r="L26" s="1"/>
  <c r="I25"/>
  <c r="L25" s="1"/>
  <c r="I24"/>
  <c r="L24" s="1"/>
  <c r="I23"/>
  <c r="L23" s="1"/>
  <c r="I22"/>
  <c r="L22" s="1"/>
  <c r="I21"/>
  <c r="L21" s="1"/>
  <c r="I20"/>
  <c r="L20" s="1"/>
  <c r="I19"/>
  <c r="L19" s="1"/>
  <c r="I18"/>
  <c r="L18" s="1"/>
  <c r="I17"/>
  <c r="L17" s="1"/>
  <c r="I16"/>
  <c r="L16" s="1"/>
  <c r="I15"/>
  <c r="L15" s="1"/>
  <c r="I14"/>
  <c r="L14" s="1"/>
  <c r="I13"/>
  <c r="L13" s="1"/>
  <c r="I12"/>
  <c r="L12" s="1"/>
  <c r="I11"/>
  <c r="L11" s="1"/>
  <c r="I10"/>
  <c r="L10" s="1"/>
  <c r="I9"/>
  <c r="L9" s="1"/>
  <c r="I8"/>
  <c r="L8" s="1"/>
  <c r="I7"/>
  <c r="L7" s="1"/>
  <c r="I6"/>
  <c r="L6" s="1"/>
  <c r="I5"/>
  <c r="L5" s="1"/>
  <c r="I4"/>
  <c r="L4" s="1"/>
  <c r="I3"/>
  <c r="L3" l="1"/>
  <c r="L41" s="1"/>
  <c r="I41"/>
  <c r="AJ4" i="2"/>
  <c r="AJ5"/>
  <c r="AJ6"/>
  <c r="AJ7"/>
  <c r="AJ8"/>
  <c r="AJ9"/>
  <c r="AJ10"/>
  <c r="AJ11"/>
  <c r="AJ12"/>
  <c r="AJ13"/>
  <c r="AJ14"/>
  <c r="AJ16"/>
  <c r="AJ17"/>
  <c r="AJ18"/>
  <c r="AJ19"/>
  <c r="AJ20"/>
  <c r="AJ21"/>
  <c r="AD4"/>
  <c r="AD5"/>
  <c r="AD6"/>
  <c r="AD7"/>
  <c r="AD8"/>
  <c r="AD9"/>
  <c r="AD10"/>
  <c r="AD11"/>
  <c r="AD12"/>
  <c r="AD13"/>
  <c r="AD14"/>
  <c r="AD16"/>
  <c r="AD17"/>
  <c r="AD18"/>
  <c r="AD19"/>
  <c r="AD20"/>
  <c r="AD21"/>
  <c r="AB22"/>
  <c r="AA22"/>
  <c r="Z22"/>
  <c r="Y22"/>
  <c r="W22"/>
  <c r="V22"/>
  <c r="U22"/>
  <c r="T22"/>
  <c r="M22"/>
  <c r="L22"/>
  <c r="K22"/>
  <c r="J22"/>
  <c r="H22"/>
  <c r="G22"/>
  <c r="F22"/>
  <c r="E22"/>
  <c r="D22"/>
  <c r="AC21"/>
  <c r="AI21" s="1"/>
  <c r="X21"/>
  <c r="R21"/>
  <c r="Q21"/>
  <c r="P21"/>
  <c r="O21"/>
  <c r="N21"/>
  <c r="I21"/>
  <c r="AC20"/>
  <c r="AI20" s="1"/>
  <c r="X20"/>
  <c r="R20"/>
  <c r="Q20"/>
  <c r="P20"/>
  <c r="O20"/>
  <c r="N20"/>
  <c r="I20"/>
  <c r="AC19"/>
  <c r="AK19" s="1"/>
  <c r="X19"/>
  <c r="R19"/>
  <c r="Q19"/>
  <c r="P19"/>
  <c r="O19"/>
  <c r="N19"/>
  <c r="I19"/>
  <c r="AC18"/>
  <c r="AK18" s="1"/>
  <c r="X18"/>
  <c r="R18"/>
  <c r="Q18"/>
  <c r="P18"/>
  <c r="O18"/>
  <c r="N18"/>
  <c r="I18"/>
  <c r="AC17"/>
  <c r="AI17" s="1"/>
  <c r="X17"/>
  <c r="R17"/>
  <c r="Q17"/>
  <c r="P17"/>
  <c r="O17"/>
  <c r="N17"/>
  <c r="I17"/>
  <c r="AC16"/>
  <c r="AI16" s="1"/>
  <c r="X16"/>
  <c r="R16"/>
  <c r="Q16"/>
  <c r="P16"/>
  <c r="O16"/>
  <c r="N16"/>
  <c r="I16"/>
  <c r="AC14"/>
  <c r="AK14" s="1"/>
  <c r="X14"/>
  <c r="R14"/>
  <c r="Q14"/>
  <c r="P14"/>
  <c r="O14"/>
  <c r="N14"/>
  <c r="I14"/>
  <c r="AC13"/>
  <c r="AK13" s="1"/>
  <c r="X13"/>
  <c r="R13"/>
  <c r="Q13"/>
  <c r="P13"/>
  <c r="O13"/>
  <c r="N13"/>
  <c r="I13"/>
  <c r="AC12"/>
  <c r="AI12" s="1"/>
  <c r="X12"/>
  <c r="R12"/>
  <c r="Q12"/>
  <c r="P12"/>
  <c r="O12"/>
  <c r="N12"/>
  <c r="I12"/>
  <c r="AC11"/>
  <c r="AI11" s="1"/>
  <c r="X11"/>
  <c r="R11"/>
  <c r="Q11"/>
  <c r="P11"/>
  <c r="O11"/>
  <c r="N11"/>
  <c r="I11"/>
  <c r="AC10"/>
  <c r="AK10" s="1"/>
  <c r="X10"/>
  <c r="R10"/>
  <c r="Q10"/>
  <c r="P10"/>
  <c r="O10"/>
  <c r="N10"/>
  <c r="I10"/>
  <c r="AC9"/>
  <c r="AK9" s="1"/>
  <c r="X9"/>
  <c r="R9"/>
  <c r="Q9"/>
  <c r="P9"/>
  <c r="O9"/>
  <c r="N9"/>
  <c r="I9"/>
  <c r="AC8"/>
  <c r="AI8" s="1"/>
  <c r="X8"/>
  <c r="R8"/>
  <c r="Q8"/>
  <c r="P8"/>
  <c r="O8"/>
  <c r="N8"/>
  <c r="I8"/>
  <c r="AC7"/>
  <c r="AI7" s="1"/>
  <c r="X7"/>
  <c r="R7"/>
  <c r="Q7"/>
  <c r="P7"/>
  <c r="O7"/>
  <c r="N7"/>
  <c r="I7"/>
  <c r="AC6"/>
  <c r="AK6" s="1"/>
  <c r="X6"/>
  <c r="R6"/>
  <c r="Q6"/>
  <c r="P6"/>
  <c r="O6"/>
  <c r="N6"/>
  <c r="I6"/>
  <c r="AC5"/>
  <c r="AK5" s="1"/>
  <c r="X5"/>
  <c r="R5"/>
  <c r="Q5"/>
  <c r="P5"/>
  <c r="O5"/>
  <c r="N5"/>
  <c r="I5"/>
  <c r="AC4"/>
  <c r="AI4" s="1"/>
  <c r="X4"/>
  <c r="R4"/>
  <c r="Q4"/>
  <c r="P4"/>
  <c r="O4"/>
  <c r="N4"/>
  <c r="I4"/>
  <c r="AD22" l="1"/>
  <c r="AJ22"/>
  <c r="AE18"/>
  <c r="AE13"/>
  <c r="AE9"/>
  <c r="AE5"/>
  <c r="AF20"/>
  <c r="AF16"/>
  <c r="AF11"/>
  <c r="AF7"/>
  <c r="AG18"/>
  <c r="AG13"/>
  <c r="AG9"/>
  <c r="AG5"/>
  <c r="AH20"/>
  <c r="AL20" s="1"/>
  <c r="AH16"/>
  <c r="AL16" s="1"/>
  <c r="AH11"/>
  <c r="AL11" s="1"/>
  <c r="AH7"/>
  <c r="AL7" s="1"/>
  <c r="AI18"/>
  <c r="AI13"/>
  <c r="AI9"/>
  <c r="AI5"/>
  <c r="AK20"/>
  <c r="AK16"/>
  <c r="AK11"/>
  <c r="AK7"/>
  <c r="AE19"/>
  <c r="AE14"/>
  <c r="AE10"/>
  <c r="AE6"/>
  <c r="AF21"/>
  <c r="AF17"/>
  <c r="AF12"/>
  <c r="AF8"/>
  <c r="AF4"/>
  <c r="AG19"/>
  <c r="AG14"/>
  <c r="AG10"/>
  <c r="AG6"/>
  <c r="AH21"/>
  <c r="AL21" s="1"/>
  <c r="AH17"/>
  <c r="AL17" s="1"/>
  <c r="AH12"/>
  <c r="AL12" s="1"/>
  <c r="AH8"/>
  <c r="AL8" s="1"/>
  <c r="AH4"/>
  <c r="AI19"/>
  <c r="AI14"/>
  <c r="AI10"/>
  <c r="AI6"/>
  <c r="AK21"/>
  <c r="AK17"/>
  <c r="AK12"/>
  <c r="AK8"/>
  <c r="AK4"/>
  <c r="S4"/>
  <c r="X22"/>
  <c r="AE20"/>
  <c r="AE16"/>
  <c r="AE11"/>
  <c r="AE7"/>
  <c r="AF18"/>
  <c r="AF13"/>
  <c r="AF9"/>
  <c r="AF5"/>
  <c r="AG20"/>
  <c r="AG16"/>
  <c r="AG11"/>
  <c r="AG7"/>
  <c r="AH18"/>
  <c r="AL18" s="1"/>
  <c r="AH13"/>
  <c r="AL13" s="1"/>
  <c r="AH9"/>
  <c r="AL9" s="1"/>
  <c r="AH5"/>
  <c r="AL5" s="1"/>
  <c r="AE21"/>
  <c r="AE17"/>
  <c r="AE12"/>
  <c r="AE8"/>
  <c r="AE4"/>
  <c r="AF19"/>
  <c r="AF14"/>
  <c r="AF10"/>
  <c r="AF6"/>
  <c r="AG21"/>
  <c r="AG17"/>
  <c r="AG12"/>
  <c r="AG8"/>
  <c r="AG4"/>
  <c r="AH19"/>
  <c r="AH14"/>
  <c r="AL14" s="1"/>
  <c r="AH10"/>
  <c r="AL10" s="1"/>
  <c r="AH6"/>
  <c r="AL6" s="1"/>
  <c r="S7"/>
  <c r="S19"/>
  <c r="S14"/>
  <c r="P22"/>
  <c r="AC22"/>
  <c r="N22"/>
  <c r="R22"/>
  <c r="S10"/>
  <c r="S16"/>
  <c r="I22"/>
  <c r="Q22"/>
  <c r="S5"/>
  <c r="S6"/>
  <c r="S11"/>
  <c r="S12"/>
  <c r="S13"/>
  <c r="S20"/>
  <c r="S8"/>
  <c r="S9"/>
  <c r="S17"/>
  <c r="S18"/>
  <c r="S21"/>
  <c r="O22"/>
  <c r="AL19" l="1"/>
  <c r="AM19" s="1"/>
  <c r="AN19" s="1"/>
  <c r="AP19" s="1"/>
  <c r="AM7"/>
  <c r="AN7" s="1"/>
  <c r="AP7" s="1"/>
  <c r="AI22"/>
  <c r="AG22"/>
  <c r="AM16"/>
  <c r="AN16" s="1"/>
  <c r="AP16" s="1"/>
  <c r="AH22"/>
  <c r="AM6"/>
  <c r="AN6" s="1"/>
  <c r="AP6" s="1"/>
  <c r="AL4"/>
  <c r="AE22"/>
  <c r="AM21"/>
  <c r="AN21" s="1"/>
  <c r="AP21" s="1"/>
  <c r="AM8"/>
  <c r="AN8" s="1"/>
  <c r="AP8" s="1"/>
  <c r="AM17"/>
  <c r="AN17" s="1"/>
  <c r="AP17" s="1"/>
  <c r="AM20"/>
  <c r="AN20" s="1"/>
  <c r="AP20" s="1"/>
  <c r="AK22"/>
  <c r="AF22"/>
  <c r="AM5"/>
  <c r="AN5" s="1"/>
  <c r="AP5" s="1"/>
  <c r="AM10"/>
  <c r="AN10" s="1"/>
  <c r="AP10" s="1"/>
  <c r="AM12"/>
  <c r="AN12" s="1"/>
  <c r="AP12" s="1"/>
  <c r="AM11"/>
  <c r="AN11" s="1"/>
  <c r="AP11" s="1"/>
  <c r="AM14"/>
  <c r="AN14" s="1"/>
  <c r="AP14" s="1"/>
  <c r="AM18"/>
  <c r="AN18" s="1"/>
  <c r="AP18" s="1"/>
  <c r="AM13"/>
  <c r="AN13" s="1"/>
  <c r="AP13" s="1"/>
  <c r="AM9"/>
  <c r="AN9" s="1"/>
  <c r="AP9" s="1"/>
  <c r="S22"/>
  <c r="AL22" l="1"/>
  <c r="AM4"/>
  <c r="AN4" s="1"/>
  <c r="AN22" l="1"/>
  <c r="AP4"/>
  <c r="AP22" s="1"/>
  <c r="AM22"/>
</calcChain>
</file>

<file path=xl/sharedStrings.xml><?xml version="1.0" encoding="utf-8"?>
<sst xmlns="http://schemas.openxmlformats.org/spreadsheetml/2006/main" count="770" uniqueCount="320">
  <si>
    <t>闵行区梅陇中心小学</t>
  </si>
  <si>
    <t>闵行区罗阳小学</t>
  </si>
  <si>
    <t>闵行区梅陇镇中心幼儿园</t>
  </si>
  <si>
    <t>闵行区曹行中心幼儿园</t>
  </si>
  <si>
    <t>镇属</t>
  </si>
  <si>
    <t>学校</t>
  </si>
  <si>
    <t>学段</t>
    <phoneticPr fontId="1" type="noConversion"/>
  </si>
  <si>
    <t>园部</t>
    <phoneticPr fontId="1" type="noConversion"/>
  </si>
  <si>
    <t>教育教辅后勤应配用工人数(2022人保提供）</t>
    <phoneticPr fontId="1" type="noConversion"/>
  </si>
  <si>
    <t>因故额外增加临时额度（2022人保提供）</t>
    <phoneticPr fontId="1" type="noConversion"/>
  </si>
  <si>
    <t>教育教辅后勤应配用工人数(正常额度+临时额度）</t>
  </si>
  <si>
    <t>现有辅助用工人数（2022年人保科提供）</t>
    <phoneticPr fontId="1" type="noConversion"/>
  </si>
  <si>
    <t>财政资金应配备人数</t>
  </si>
  <si>
    <t>专技岗位
应配人数</t>
  </si>
  <si>
    <t>管理岗位
应配人数</t>
  </si>
  <si>
    <t>技术岗位
应配人数</t>
  </si>
  <si>
    <t>勤杂岗位
应配人数</t>
  </si>
  <si>
    <t>合计</t>
  </si>
  <si>
    <t>工资
（1-12月）</t>
  </si>
  <si>
    <t>福利费
（1月-12月）</t>
  </si>
  <si>
    <t>伙食费
（1-12月）</t>
  </si>
  <si>
    <t>工会经费
（1-12月）</t>
  </si>
  <si>
    <t>考核
（1-12月）</t>
  </si>
  <si>
    <t>奖金</t>
    <phoneticPr fontId="1" type="noConversion"/>
  </si>
  <si>
    <t>掌勺津贴</t>
    <phoneticPr fontId="1" type="noConversion"/>
  </si>
  <si>
    <t>合计</t>
    <phoneticPr fontId="1" type="noConversion"/>
  </si>
  <si>
    <t>非义务</t>
    <phoneticPr fontId="1" type="noConversion"/>
  </si>
  <si>
    <t>义务</t>
    <phoneticPr fontId="1" type="noConversion"/>
  </si>
  <si>
    <t>梅陇</t>
  </si>
  <si>
    <t>闵行区晶采坊幼儿园</t>
  </si>
  <si>
    <t>闵行区晶华坊幼儿园</t>
  </si>
  <si>
    <t>闵行区罗阳河畔幼儿园</t>
  </si>
  <si>
    <t>闵行区春申景城幼儿园</t>
  </si>
  <si>
    <t>闵行区曹行中心小学</t>
  </si>
  <si>
    <t>闵行区蔷薇小学</t>
  </si>
  <si>
    <t>闵行区曹行中学（金都)</t>
    <phoneticPr fontId="1" type="noConversion"/>
  </si>
  <si>
    <t>上海市罗阳中学</t>
  </si>
  <si>
    <t>闵行区梅陇中学</t>
  </si>
  <si>
    <t>闵行区晶城中学</t>
  </si>
  <si>
    <t>梅陇金都幼儿园</t>
  </si>
  <si>
    <t>梅陇梅锦幼儿园</t>
  </si>
  <si>
    <t>梅陇永联幼儿园</t>
    <phoneticPr fontId="1" type="noConversion"/>
  </si>
  <si>
    <t>梅陇合计</t>
  </si>
  <si>
    <t>2023年金额（年初预算：按中位数测算，学校实际执行按人事部门规定标准执行，严禁超标准发放）</t>
    <phoneticPr fontId="1" type="noConversion"/>
  </si>
  <si>
    <t>管理费
（2023年全年）</t>
    <phoneticPr fontId="1" type="noConversion"/>
  </si>
  <si>
    <t>值班单价</t>
    <phoneticPr fontId="3" type="noConversion"/>
  </si>
  <si>
    <t>值班金额</t>
    <phoneticPr fontId="3" type="noConversion"/>
  </si>
  <si>
    <t>所属大队</t>
    <phoneticPr fontId="3" type="noConversion"/>
  </si>
  <si>
    <t>备注</t>
    <phoneticPr fontId="3" type="noConversion"/>
  </si>
  <si>
    <t>总园</t>
    <phoneticPr fontId="3" type="noConversion"/>
  </si>
  <si>
    <t>四</t>
    <phoneticPr fontId="3" type="noConversion"/>
  </si>
  <si>
    <t>一</t>
  </si>
  <si>
    <t>六</t>
    <phoneticPr fontId="3" type="noConversion"/>
  </si>
  <si>
    <r>
      <rPr>
        <sz val="10"/>
        <rFont val="宋体"/>
        <family val="3"/>
        <charset val="134"/>
      </rPr>
      <t>梅陇中学</t>
    </r>
    <phoneticPr fontId="3" type="noConversion"/>
  </si>
  <si>
    <t>梅陇镇</t>
    <phoneticPr fontId="3" type="noConversion"/>
  </si>
  <si>
    <t>上海市七宝中学附属闵行金都实验中学</t>
    <phoneticPr fontId="3" type="noConversion"/>
  </si>
  <si>
    <r>
      <rPr>
        <sz val="10"/>
        <rFont val="宋体"/>
        <family val="3"/>
        <charset val="134"/>
      </rPr>
      <t>罗阳中学</t>
    </r>
    <phoneticPr fontId="3" type="noConversion"/>
  </si>
  <si>
    <r>
      <rPr>
        <sz val="10"/>
        <rFont val="宋体"/>
        <family val="3"/>
        <charset val="134"/>
      </rPr>
      <t>罗阳小学</t>
    </r>
    <phoneticPr fontId="3" type="noConversion"/>
  </si>
  <si>
    <r>
      <rPr>
        <sz val="10"/>
        <rFont val="宋体"/>
        <family val="3"/>
        <charset val="134"/>
      </rPr>
      <t>曹行中心小学</t>
    </r>
    <phoneticPr fontId="3" type="noConversion"/>
  </si>
  <si>
    <r>
      <rPr>
        <sz val="10"/>
        <rFont val="宋体"/>
        <family val="3"/>
        <charset val="134"/>
      </rPr>
      <t>梅陇中心小学</t>
    </r>
    <phoneticPr fontId="3" type="noConversion"/>
  </si>
  <si>
    <r>
      <rPr>
        <sz val="10"/>
        <rFont val="宋体"/>
        <family val="3"/>
        <charset val="134"/>
      </rPr>
      <t>梅陇幼儿园</t>
    </r>
    <phoneticPr fontId="3" type="noConversion"/>
  </si>
  <si>
    <t>二村分园</t>
    <phoneticPr fontId="3" type="noConversion"/>
  </si>
  <si>
    <r>
      <rPr>
        <sz val="10"/>
        <color indexed="8"/>
        <rFont val="宋体"/>
        <family val="3"/>
        <charset val="134"/>
      </rPr>
      <t>东门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人、西门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3" type="noConversion"/>
  </si>
  <si>
    <t>南方分园</t>
    <phoneticPr fontId="3" type="noConversion"/>
  </si>
  <si>
    <r>
      <rPr>
        <sz val="10"/>
        <rFont val="宋体"/>
        <family val="3"/>
        <charset val="134"/>
      </rPr>
      <t>蔷薇小学</t>
    </r>
    <phoneticPr fontId="3" type="noConversion"/>
  </si>
  <si>
    <r>
      <t xml:space="preserve"> </t>
    </r>
    <r>
      <rPr>
        <sz val="10"/>
        <rFont val="宋体"/>
        <family val="3"/>
        <charset val="134"/>
      </rPr>
      <t>曹行中心幼儿园</t>
    </r>
    <r>
      <rPr>
        <sz val="10"/>
        <rFont val="Arial"/>
        <family val="2"/>
      </rPr>
      <t xml:space="preserve"> </t>
    </r>
    <phoneticPr fontId="3" type="noConversion"/>
  </si>
  <si>
    <t>曹行中心幼儿园蔷薇分园</t>
    <phoneticPr fontId="3" type="noConversion"/>
  </si>
  <si>
    <t>上海市闵行区梅陇金都幼儿园银泰分园</t>
    <phoneticPr fontId="3" type="noConversion"/>
  </si>
  <si>
    <t>六</t>
  </si>
  <si>
    <r>
      <rPr>
        <sz val="10"/>
        <rFont val="宋体"/>
        <family val="3"/>
        <charset val="134"/>
      </rPr>
      <t>景城幼儿园</t>
    </r>
    <phoneticPr fontId="3" type="noConversion"/>
  </si>
  <si>
    <t>春申分园</t>
    <phoneticPr fontId="3" type="noConversion"/>
  </si>
  <si>
    <t>高兴分园</t>
    <phoneticPr fontId="3" type="noConversion"/>
  </si>
  <si>
    <r>
      <rPr>
        <sz val="10"/>
        <rFont val="宋体"/>
        <family val="3"/>
        <charset val="134"/>
      </rPr>
      <t>晶采坊幼儿园</t>
    </r>
    <phoneticPr fontId="3" type="noConversion"/>
  </si>
  <si>
    <r>
      <rPr>
        <sz val="10"/>
        <rFont val="宋体"/>
        <family val="3"/>
        <charset val="134"/>
      </rPr>
      <t>罗阳河畔幼儿园</t>
    </r>
    <phoneticPr fontId="3" type="noConversion"/>
  </si>
  <si>
    <t>罗阳河畔幼儿分园</t>
    <phoneticPr fontId="3" type="noConversion"/>
  </si>
  <si>
    <t>蔷薇小学晶城校区</t>
    <phoneticPr fontId="3" type="noConversion"/>
  </si>
  <si>
    <r>
      <rPr>
        <sz val="10"/>
        <rFont val="宋体"/>
        <family val="3"/>
        <charset val="134"/>
      </rPr>
      <t>晶华坊幼儿园</t>
    </r>
  </si>
  <si>
    <r>
      <rPr>
        <sz val="10"/>
        <rFont val="宋体"/>
        <family val="3"/>
        <charset val="134"/>
      </rPr>
      <t>晶城中学</t>
    </r>
  </si>
  <si>
    <t>上海市闵行区梅陇金都幼儿园</t>
    <phoneticPr fontId="3" type="noConversion"/>
  </si>
  <si>
    <t>上海市闵行区梅陇梅锦幼儿园</t>
    <phoneticPr fontId="3" type="noConversion"/>
  </si>
  <si>
    <t>闵行区梅陇永联幼儿园</t>
  </si>
  <si>
    <t>弘梅小学</t>
    <phoneticPr fontId="1" type="noConversion"/>
  </si>
  <si>
    <t>弘梅二小</t>
    <phoneticPr fontId="1" type="noConversion"/>
  </si>
  <si>
    <t>蔷薇校区</t>
    <phoneticPr fontId="1" type="noConversion"/>
  </si>
  <si>
    <t>曹行校区</t>
    <phoneticPr fontId="1" type="noConversion"/>
  </si>
  <si>
    <t>朱行校区</t>
    <phoneticPr fontId="1" type="noConversion"/>
  </si>
  <si>
    <t>陇西校区</t>
    <phoneticPr fontId="1" type="noConversion"/>
  </si>
  <si>
    <t>学段</t>
    <phoneticPr fontId="1" type="noConversion"/>
  </si>
  <si>
    <t>性质</t>
    <phoneticPr fontId="1" type="noConversion"/>
  </si>
  <si>
    <t>公办</t>
    <phoneticPr fontId="1" type="noConversion"/>
  </si>
  <si>
    <t>民办</t>
    <phoneticPr fontId="1" type="noConversion"/>
  </si>
  <si>
    <t>学前</t>
    <phoneticPr fontId="1" type="noConversion"/>
  </si>
  <si>
    <t>小学</t>
    <phoneticPr fontId="1" type="noConversion"/>
  </si>
  <si>
    <t>初中</t>
    <phoneticPr fontId="1" type="noConversion"/>
  </si>
  <si>
    <t>农民工小学</t>
    <phoneticPr fontId="1" type="noConversion"/>
  </si>
  <si>
    <r>
      <rPr>
        <sz val="10"/>
        <color indexed="8"/>
        <rFont val="宋体"/>
        <family val="3"/>
        <charset val="134"/>
      </rPr>
      <t>樱桃子幼儿园</t>
    </r>
  </si>
  <si>
    <r>
      <rPr>
        <sz val="10"/>
        <color indexed="8"/>
        <rFont val="宋体"/>
        <family val="3"/>
        <charset val="134"/>
      </rPr>
      <t>世纪苑樱桃子幼儿园</t>
    </r>
  </si>
  <si>
    <r>
      <rPr>
        <sz val="10"/>
        <color indexed="8"/>
        <rFont val="宋体"/>
        <family val="3"/>
        <charset val="134"/>
      </rPr>
      <t>望族苑幼儿园</t>
    </r>
  </si>
  <si>
    <r>
      <rPr>
        <sz val="10"/>
        <color indexed="8"/>
        <rFont val="宋体"/>
        <family val="3"/>
        <charset val="134"/>
      </rPr>
      <t>好时光金拇指幼儿园</t>
    </r>
  </si>
  <si>
    <r>
      <rPr>
        <sz val="10"/>
        <color indexed="8"/>
        <rFont val="宋体"/>
        <family val="3"/>
        <charset val="134"/>
      </rPr>
      <t>协和罗阳幼儿园</t>
    </r>
  </si>
  <si>
    <t>学乐星晓苗幼儿园</t>
    <phoneticPr fontId="3" type="noConversion"/>
  </si>
  <si>
    <r>
      <rPr>
        <sz val="10"/>
        <color indexed="8"/>
        <rFont val="宋体"/>
        <family val="3"/>
        <charset val="134"/>
      </rPr>
      <t>金孔雀幼儿园</t>
    </r>
  </si>
  <si>
    <r>
      <rPr>
        <sz val="9"/>
        <color indexed="8"/>
        <rFont val="宋体"/>
        <family val="3"/>
        <charset val="134"/>
      </rPr>
      <t>民办行南幼儿园</t>
    </r>
  </si>
  <si>
    <t>学校名称</t>
  </si>
  <si>
    <t>学校办别</t>
  </si>
  <si>
    <t>学校类别</t>
  </si>
  <si>
    <t>所在街镇</t>
  </si>
  <si>
    <t>合计服务数量
（不含摄像头）</t>
  </si>
  <si>
    <t>合计服务数量（含摄像头）</t>
  </si>
  <si>
    <t>总数</t>
  </si>
  <si>
    <t>单价
（不含摄像头）
元/月/路</t>
  </si>
  <si>
    <t>单价
（含摄像头）
元/月/路</t>
  </si>
  <si>
    <t>服务期
（月）</t>
  </si>
  <si>
    <t>总价</t>
  </si>
  <si>
    <t>小学</t>
  </si>
  <si>
    <t>镇管</t>
  </si>
  <si>
    <t>初级中学</t>
  </si>
  <si>
    <t>幼儿园</t>
  </si>
  <si>
    <t>上海市闵行区曹行小学</t>
  </si>
  <si>
    <t>梅陇镇</t>
  </si>
  <si>
    <t>上海市闵行区梅陇中学</t>
  </si>
  <si>
    <t>七宝中学附属金都实验中学</t>
  </si>
  <si>
    <t>闵行区梅陇中心小学（镇西校区）</t>
  </si>
  <si>
    <t>闵行区梅陇中心小学（罗秀校区）</t>
  </si>
  <si>
    <t>闵行区蔷薇小学晶城校区</t>
  </si>
  <si>
    <t>闵行区梅陇镇中心幼儿园梅陇二村分园</t>
  </si>
  <si>
    <t>闵行区梅陇镇中心幼儿园南方分园</t>
  </si>
  <si>
    <t>闵行区曹行中心幼儿园蔷薇分园</t>
  </si>
  <si>
    <t>闵行区曹行中心幼儿园银泰分园</t>
  </si>
  <si>
    <t>上海市闵行区春申景城幼儿园</t>
  </si>
  <si>
    <t>上海市闵行区春申景城幼儿园高兴分园</t>
  </si>
  <si>
    <t>上海市闵行区春申景城幼儿园春申分园</t>
  </si>
  <si>
    <t>上海市闵行区罗阳河畔幼儿园</t>
  </si>
  <si>
    <t>上海市闵行区罗阳河畔幼儿园分园</t>
  </si>
  <si>
    <t>上海市闵行区晶采坊幼儿园</t>
  </si>
  <si>
    <t>上海市闵行区晶华坊幼儿园</t>
  </si>
  <si>
    <t>上海市闵行区春申景城幼儿园景城园区</t>
  </si>
  <si>
    <t>上海市闵行区梅陇梅锦幼儿园</t>
  </si>
  <si>
    <t>上海市闵行区梅陇金都幼儿园</t>
  </si>
  <si>
    <t>上海闵行区民办弘梅第二小学（朱行）</t>
  </si>
  <si>
    <t>上海闵行区民办弘梅小学（曹行）</t>
  </si>
  <si>
    <t>上海闵行区民办弘梅小学（蔷薇）</t>
  </si>
  <si>
    <t>上海闵行区民办弘梅第二小学（陇西）</t>
  </si>
  <si>
    <t>梅陇镇 汇总</t>
  </si>
  <si>
    <t>镇属</t>
    <phoneticPr fontId="1" type="noConversion"/>
  </si>
  <si>
    <t>梅陇</t>
    <phoneticPr fontId="1" type="noConversion"/>
  </si>
  <si>
    <t>2023年镇管单位补充公用经费预算表</t>
    <phoneticPr fontId="1" type="noConversion"/>
  </si>
  <si>
    <t>属性</t>
  </si>
  <si>
    <t>性质</t>
  </si>
  <si>
    <t>初中</t>
  </si>
  <si>
    <r>
      <rPr>
        <sz val="10"/>
        <rFont val="宋体"/>
        <family val="3"/>
        <charset val="134"/>
      </rPr>
      <t>闵行区梅陇中心小学</t>
    </r>
  </si>
  <si>
    <r>
      <rPr>
        <sz val="10"/>
        <rFont val="宋体"/>
        <family val="3"/>
        <charset val="134"/>
      </rPr>
      <t>闵行区罗阳小学</t>
    </r>
  </si>
  <si>
    <r>
      <rPr>
        <sz val="10"/>
        <rFont val="宋体"/>
        <family val="3"/>
        <charset val="134"/>
      </rPr>
      <t>闵行区蔷薇小学</t>
    </r>
  </si>
  <si>
    <r>
      <rPr>
        <sz val="10"/>
        <rFont val="宋体"/>
        <family val="3"/>
        <charset val="134"/>
      </rPr>
      <t>上海市闵行区曹行小学</t>
    </r>
  </si>
  <si>
    <r>
      <rPr>
        <sz val="10"/>
        <rFont val="宋体"/>
        <family val="3"/>
        <charset val="134"/>
      </rPr>
      <t>上海市闵行区梅陇中学</t>
    </r>
  </si>
  <si>
    <r>
      <rPr>
        <sz val="10"/>
        <rFont val="宋体"/>
        <family val="3"/>
        <charset val="134"/>
      </rPr>
      <t>上海市罗阳中学</t>
    </r>
  </si>
  <si>
    <t>晶城中学</t>
  </si>
  <si>
    <t>梅陇 汇总</t>
  </si>
  <si>
    <t xml:space="preserve"> 单位名称</t>
  </si>
  <si>
    <t>单位类别</t>
  </si>
  <si>
    <t>合计</t>
    <phoneticPr fontId="1" type="noConversion"/>
  </si>
  <si>
    <t>罗阳小学</t>
  </si>
  <si>
    <t>曹行小学</t>
  </si>
  <si>
    <t>蔷薇小学</t>
  </si>
  <si>
    <t>梅陇中心小学</t>
  </si>
  <si>
    <t>梅陇中学</t>
  </si>
  <si>
    <t>罗阳中学</t>
  </si>
  <si>
    <t>2023年公办义务教育减免书薄费预算表</t>
    <phoneticPr fontId="3" type="noConversion"/>
  </si>
  <si>
    <t>2023年公办义务教育营养午餐预算表</t>
    <phoneticPr fontId="1" type="noConversion"/>
  </si>
  <si>
    <t>2022年第一学期各资助类型金额</t>
    <phoneticPr fontId="1" type="noConversion"/>
  </si>
  <si>
    <t>全年</t>
    <phoneticPr fontId="1" type="noConversion"/>
  </si>
  <si>
    <t>建档立卡贫困家庭学生</t>
    <phoneticPr fontId="1" type="noConversion"/>
  </si>
  <si>
    <t>适龄孤儿</t>
    <phoneticPr fontId="1" type="noConversion"/>
  </si>
  <si>
    <t>低收入家庭学生</t>
  </si>
  <si>
    <t>困境儿童</t>
  </si>
  <si>
    <t>低保家庭学生</t>
    <phoneticPr fontId="1" type="noConversion"/>
  </si>
  <si>
    <t>烈士家庭学生数</t>
  </si>
  <si>
    <t>残疾学生</t>
    <phoneticPr fontId="1" type="noConversion"/>
  </si>
  <si>
    <t>金额</t>
  </si>
  <si>
    <t>梅陇金都中学</t>
    <phoneticPr fontId="1" type="noConversion"/>
  </si>
  <si>
    <t>2023年公办义务教育资助预算表</t>
    <phoneticPr fontId="1" type="noConversion"/>
  </si>
  <si>
    <t>合计</t>
    <phoneticPr fontId="3" type="noConversion"/>
  </si>
  <si>
    <t>上海闵行区民办弘梅第二小学</t>
  </si>
  <si>
    <t>上海闵行区民办弘梅小学</t>
  </si>
  <si>
    <t>消耗性材料数</t>
    <phoneticPr fontId="3" type="noConversion"/>
  </si>
  <si>
    <t>体检费</t>
    <phoneticPr fontId="3" type="noConversion"/>
  </si>
  <si>
    <t>2023年农民工学校生均补贴预算表</t>
    <phoneticPr fontId="1" type="noConversion"/>
  </si>
  <si>
    <t>学生数</t>
    <phoneticPr fontId="1" type="noConversion"/>
  </si>
  <si>
    <t>生均标准</t>
    <phoneticPr fontId="3" type="noConversion"/>
  </si>
  <si>
    <t>生均金额</t>
    <phoneticPr fontId="3" type="noConversion"/>
  </si>
  <si>
    <t>弘梅小学</t>
  </si>
  <si>
    <t>2023年农民工学校义务教育资助调整预算表</t>
    <phoneticPr fontId="1" type="noConversion"/>
  </si>
  <si>
    <t>一年级</t>
  </si>
  <si>
    <t>二年级</t>
  </si>
  <si>
    <t>三年级</t>
  </si>
  <si>
    <t>四年级</t>
  </si>
  <si>
    <t>五年级</t>
  </si>
  <si>
    <t>2018年下半年学生人数</t>
  </si>
  <si>
    <t>学生人数</t>
    <phoneticPr fontId="1" type="noConversion"/>
  </si>
  <si>
    <t>金额</t>
    <phoneticPr fontId="1" type="noConversion"/>
  </si>
  <si>
    <t>班级数</t>
  </si>
  <si>
    <t>学生数</t>
  </si>
  <si>
    <t>2023闵行区随迁子女学校减免书簿预算表</t>
    <phoneticPr fontId="1" type="noConversion"/>
  </si>
  <si>
    <t>补贴标准元/生/半年</t>
  </si>
  <si>
    <t>金额（元）</t>
  </si>
  <si>
    <t>上海闵行区世纪苑樱桃子幼儿园</t>
  </si>
  <si>
    <t>上海闵行区望族苑幼稚园</t>
  </si>
  <si>
    <t>上海市闵行好时光金拇指幼儿园</t>
  </si>
  <si>
    <t>上海闵行樱桃子幼稚园</t>
  </si>
  <si>
    <t>上海闵行协和罗阳幼儿园</t>
  </si>
  <si>
    <t>上海闵行区学乐星晓苗幼儿园</t>
  </si>
  <si>
    <t>上海闵行区金孔雀幼儿园</t>
  </si>
  <si>
    <t>幼儿园二级</t>
    <phoneticPr fontId="3" type="noConversion"/>
  </si>
  <si>
    <t>幼儿园一级</t>
    <phoneticPr fontId="3" type="noConversion"/>
  </si>
  <si>
    <t>梅陇小计</t>
    <phoneticPr fontId="3" type="noConversion"/>
  </si>
  <si>
    <r>
      <t>2</t>
    </r>
    <r>
      <rPr>
        <sz val="9"/>
        <rFont val="宋体"/>
        <family val="3"/>
        <charset val="134"/>
      </rPr>
      <t>021年9-2022年1月小区生情况</t>
    </r>
    <phoneticPr fontId="3" type="noConversion"/>
  </si>
  <si>
    <t>2023年2月-2023年6月</t>
    <phoneticPr fontId="3" type="noConversion"/>
  </si>
  <si>
    <r>
      <t>2023年9月-202</t>
    </r>
    <r>
      <rPr>
        <sz val="9"/>
        <rFont val="宋体"/>
        <family val="3"/>
        <charset val="134"/>
      </rPr>
      <t>3年12月</t>
    </r>
    <phoneticPr fontId="3" type="noConversion"/>
  </si>
  <si>
    <t>总计</t>
    <phoneticPr fontId="3" type="noConversion"/>
  </si>
  <si>
    <t>小区生月平均人数</t>
    <phoneticPr fontId="3" type="noConversion"/>
  </si>
  <si>
    <t>乡镇</t>
    <phoneticPr fontId="3" type="noConversion"/>
  </si>
  <si>
    <t>学校</t>
    <phoneticPr fontId="3" type="noConversion"/>
  </si>
  <si>
    <t>70%下达</t>
    <phoneticPr fontId="3" type="noConversion"/>
  </si>
  <si>
    <t>2023年镇级小区生补贴预算表</t>
    <phoneticPr fontId="3" type="noConversion"/>
  </si>
  <si>
    <t>2023年镇管学校保安经费预算表</t>
    <phoneticPr fontId="3" type="noConversion"/>
  </si>
  <si>
    <t>2023年镇管学校视频联网预算表</t>
    <phoneticPr fontId="1" type="noConversion"/>
  </si>
  <si>
    <t>镇属</t>
    <phoneticPr fontId="1" type="noConversion"/>
  </si>
  <si>
    <t>一次分配合计</t>
    <phoneticPr fontId="1" type="noConversion"/>
  </si>
  <si>
    <t>其中：教育局</t>
    <phoneticPr fontId="1" type="noConversion"/>
  </si>
  <si>
    <t>社保公积金
（35.756%）</t>
    <phoneticPr fontId="1" type="noConversion"/>
  </si>
  <si>
    <r>
      <rPr>
        <sz val="11"/>
        <rFont val="宋体"/>
        <family val="3"/>
        <charset val="134"/>
      </rPr>
      <t>学校名称</t>
    </r>
    <phoneticPr fontId="3" type="noConversion"/>
  </si>
  <si>
    <r>
      <rPr>
        <sz val="11"/>
        <color indexed="8"/>
        <rFont val="宋体"/>
        <family val="3"/>
        <charset val="134"/>
      </rPr>
      <t>所属街镇</t>
    </r>
    <phoneticPr fontId="3" type="noConversion"/>
  </si>
  <si>
    <t>校区门数</t>
    <phoneticPr fontId="3" type="noConversion"/>
  </si>
  <si>
    <r>
      <rPr>
        <sz val="11"/>
        <rFont val="宋体"/>
        <family val="3"/>
        <charset val="134"/>
      </rPr>
      <t>在岗人数</t>
    </r>
    <phoneticPr fontId="3" type="noConversion"/>
  </si>
  <si>
    <t>世纪幼儿园</t>
  </si>
  <si>
    <t>梅陇小计</t>
    <phoneticPr fontId="3" type="noConversion"/>
  </si>
  <si>
    <t>农民工小学</t>
    <phoneticPr fontId="1" type="noConversion"/>
  </si>
  <si>
    <t>小学金额
（175元/学期*2）</t>
    <phoneticPr fontId="3" type="noConversion"/>
  </si>
  <si>
    <t>初中金额
（215元/学期*2）</t>
    <phoneticPr fontId="3" type="noConversion"/>
  </si>
  <si>
    <t>七宝金都</t>
    <phoneticPr fontId="1" type="noConversion"/>
  </si>
  <si>
    <t>下半年金额</t>
    <phoneticPr fontId="1" type="noConversion"/>
  </si>
  <si>
    <t>中学</t>
    <phoneticPr fontId="1" type="noConversion"/>
  </si>
  <si>
    <t>梅陇</t>
    <phoneticPr fontId="1" type="noConversion"/>
  </si>
  <si>
    <t>金都中学</t>
    <phoneticPr fontId="1" type="noConversion"/>
  </si>
  <si>
    <t>学段</t>
    <phoneticPr fontId="1" type="noConversion"/>
  </si>
  <si>
    <t>全年</t>
    <phoneticPr fontId="1" type="noConversion"/>
  </si>
  <si>
    <t>建档立卡贫困家庭学生</t>
    <phoneticPr fontId="1" type="noConversion"/>
  </si>
  <si>
    <t>低保家庭学生</t>
    <phoneticPr fontId="1" type="noConversion"/>
  </si>
  <si>
    <t>适龄孤儿</t>
    <phoneticPr fontId="1" type="noConversion"/>
  </si>
  <si>
    <t>残疾学生</t>
    <phoneticPr fontId="1" type="noConversion"/>
  </si>
  <si>
    <t>合计</t>
    <phoneticPr fontId="1" type="noConversion"/>
  </si>
  <si>
    <t>梅陇</t>
    <phoneticPr fontId="1" type="noConversion"/>
  </si>
  <si>
    <t>弘梅第二小学</t>
    <phoneticPr fontId="1" type="noConversion"/>
  </si>
  <si>
    <t>梅陇小计</t>
    <phoneticPr fontId="1" type="noConversion"/>
  </si>
  <si>
    <t>2022年第一学期各资助类型金额</t>
    <phoneticPr fontId="1" type="noConversion"/>
  </si>
  <si>
    <t>序号</t>
  </si>
  <si>
    <t>修缮内容</t>
  </si>
  <si>
    <t>单位</t>
  </si>
  <si>
    <t>申报金额（元）</t>
  </si>
  <si>
    <t>审核金额（元）</t>
  </si>
  <si>
    <t>工程量</t>
  </si>
  <si>
    <t>单价</t>
  </si>
  <si>
    <t>合价</t>
  </si>
  <si>
    <t>㎡</t>
  </si>
  <si>
    <t>围墙</t>
  </si>
  <si>
    <t>教学楼</t>
  </si>
  <si>
    <t>项</t>
  </si>
  <si>
    <t>场地</t>
  </si>
  <si>
    <t>室外</t>
  </si>
  <si>
    <t xml:space="preserve"> 上海市闵行区教育局2022年镇管学校校舍修缮预算明细表（梅陇镇）</t>
    <phoneticPr fontId="6" type="noConversion"/>
  </si>
  <si>
    <t>修缮类型</t>
  </si>
  <si>
    <t>修缮对象</t>
  </si>
  <si>
    <t>原围墙拆除</t>
  </si>
  <si>
    <t>新砌围墙</t>
  </si>
  <si>
    <t>其他</t>
  </si>
  <si>
    <t>消防改造</t>
  </si>
  <si>
    <t>建安费小计</t>
  </si>
  <si>
    <t>二类费</t>
    <phoneticPr fontId="6" type="noConversion"/>
  </si>
  <si>
    <t>预备费</t>
    <phoneticPr fontId="6" type="noConversion"/>
  </si>
  <si>
    <t>小计</t>
  </si>
  <si>
    <t>曹行中心幼儿园（蔷薇分园）</t>
  </si>
  <si>
    <t>外墙及围墙涂料防水维修改造</t>
  </si>
  <si>
    <t>局部基础修补</t>
  </si>
  <si>
    <t>新做15厚EPDM塑胶</t>
  </si>
  <si>
    <t>教学楼入口台阶</t>
  </si>
  <si>
    <t>电扩容</t>
  </si>
  <si>
    <t>电扩容（250KW→630KVW+90KW）</t>
  </si>
  <si>
    <t>配电房改建</t>
  </si>
  <si>
    <t>上海中医药大学附属闵行晶城中学</t>
  </si>
  <si>
    <t>上海中医药大学附属闵行蔷薇小学</t>
  </si>
  <si>
    <t>复旦实验</t>
    <phoneticPr fontId="1" type="noConversion"/>
  </si>
  <si>
    <t>镇属</t>
    <phoneticPr fontId="6" type="noConversion"/>
  </si>
  <si>
    <t>梅陇</t>
    <phoneticPr fontId="6" type="noConversion"/>
  </si>
  <si>
    <t>复旦大学附属闵行实验学校</t>
  </si>
  <si>
    <t>上海市七宝中学附属闵行金都实验中学</t>
  </si>
  <si>
    <t>2022年已下达金额</t>
    <phoneticPr fontId="1" type="noConversion"/>
  </si>
  <si>
    <t>核定金额</t>
    <phoneticPr fontId="6" type="noConversion"/>
  </si>
  <si>
    <t>清算金额</t>
    <phoneticPr fontId="1" type="noConversion"/>
  </si>
  <si>
    <t>梅陇</t>
    <phoneticPr fontId="6" type="noConversion"/>
  </si>
  <si>
    <t>2022年镇管学校延时服务核定表（补充公用经费）</t>
    <phoneticPr fontId="6" type="noConversion"/>
  </si>
  <si>
    <t>离职补偿</t>
    <phoneticPr fontId="1" type="noConversion"/>
  </si>
  <si>
    <t>合计预下达</t>
    <phoneticPr fontId="1" type="noConversion"/>
  </si>
  <si>
    <t>预下达</t>
    <phoneticPr fontId="1" type="noConversion"/>
  </si>
  <si>
    <t>2023年教育费附加镇级使用部分第一次分配附表</t>
    <phoneticPr fontId="1" type="noConversion"/>
  </si>
  <si>
    <t>单位：元</t>
    <phoneticPr fontId="3" type="noConversion"/>
  </si>
  <si>
    <t>序号</t>
    <phoneticPr fontId="3" type="noConversion"/>
  </si>
  <si>
    <t>项目</t>
    <phoneticPr fontId="3" type="noConversion"/>
  </si>
  <si>
    <t>其中：乡镇</t>
    <phoneticPr fontId="1" type="noConversion"/>
  </si>
  <si>
    <t>补充公用经费</t>
    <phoneticPr fontId="1" type="noConversion"/>
  </si>
  <si>
    <t>义务教育减免书簿费</t>
    <phoneticPr fontId="1" type="noConversion"/>
  </si>
  <si>
    <t>义务教育营养午餐</t>
    <phoneticPr fontId="1" type="noConversion"/>
  </si>
  <si>
    <t>义务教育学生资助</t>
    <phoneticPr fontId="1" type="noConversion"/>
  </si>
  <si>
    <t>保安经费</t>
    <phoneticPr fontId="3" type="noConversion"/>
  </si>
  <si>
    <t>视频联网</t>
    <phoneticPr fontId="1" type="noConversion"/>
  </si>
  <si>
    <t>农民工学校补贴</t>
    <phoneticPr fontId="1" type="noConversion"/>
  </si>
  <si>
    <t>农民工学校学生资助</t>
    <phoneticPr fontId="1" type="noConversion"/>
  </si>
  <si>
    <t>农民工学校减免书簿费</t>
    <phoneticPr fontId="1" type="noConversion"/>
  </si>
  <si>
    <t>校舍维修</t>
    <phoneticPr fontId="1" type="noConversion"/>
  </si>
  <si>
    <t>梅陇镇：</t>
    <phoneticPr fontId="3" type="noConversion"/>
  </si>
  <si>
    <t>民办幼儿园小区生补贴</t>
    <phoneticPr fontId="1" type="noConversion"/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</si>
</sst>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[$-F800]dddd\,\ mmmm\ dd\,\ yyyy"/>
    <numFmt numFmtId="177" formatCode="0.00_ "/>
    <numFmt numFmtId="178" formatCode="0.00_);[Red]\(0.00\)"/>
    <numFmt numFmtId="179" formatCode="0.0_ "/>
    <numFmt numFmtId="180" formatCode="0_);\(0\)"/>
    <numFmt numFmtId="181" formatCode="0_);[Red]\(0\)"/>
    <numFmt numFmtId="182" formatCode="_-* #,##0_-;\-* #,##0_-;_-* &quot;-&quot;_-;_-@_-"/>
    <numFmt numFmtId="183" formatCode="#,##0.0"/>
    <numFmt numFmtId="184" formatCode="#,##0.0_ "/>
    <numFmt numFmtId="185" formatCode="[$-409]d/mmm/yy;@"/>
  </numFmts>
  <fonts count="6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2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4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indexed="1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14"/>
      <color indexed="8"/>
      <name val="微软雅黑"/>
      <family val="2"/>
      <charset val="134"/>
    </font>
    <font>
      <sz val="14"/>
      <name val="宋体"/>
      <family val="3"/>
      <charset val="134"/>
    </font>
    <font>
      <sz val="16"/>
      <name val="宋体"/>
      <family val="3"/>
      <charset val="134"/>
      <scheme val="minor"/>
    </font>
    <font>
      <sz val="16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楷体_GB2312"/>
      <family val="3"/>
      <charset val="134"/>
    </font>
    <font>
      <sz val="14"/>
      <color theme="1"/>
      <name val="宋体"/>
      <family val="3"/>
      <charset val="134"/>
      <scheme val="minor"/>
    </font>
    <font>
      <b/>
      <sz val="7.5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>
      <alignment vertical="center"/>
    </xf>
    <xf numFmtId="176" fontId="2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2" fillId="0" borderId="0">
      <alignment vertical="center"/>
    </xf>
    <xf numFmtId="176" fontId="2" fillId="0" borderId="0">
      <alignment vertical="center"/>
    </xf>
    <xf numFmtId="176" fontId="7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0" fontId="29" fillId="0" borderId="0">
      <alignment vertical="center"/>
    </xf>
    <xf numFmtId="176" fontId="11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176" fontId="14" fillId="0" borderId="0"/>
    <xf numFmtId="0" fontId="7" fillId="0" borderId="0">
      <alignment vertical="center"/>
    </xf>
    <xf numFmtId="0" fontId="14" fillId="0" borderId="0"/>
    <xf numFmtId="182" fontId="14" fillId="0" borderId="0" applyFont="0" applyFill="0" applyBorder="0" applyAlignment="0" applyProtection="0">
      <alignment vertical="center"/>
    </xf>
    <xf numFmtId="182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185" fontId="14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5" fillId="2" borderId="0" xfId="0" applyNumberFormat="1" applyFont="1" applyFill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>
      <alignment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8" fontId="10" fillId="4" borderId="1" xfId="2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0" fillId="0" borderId="1" xfId="2" applyNumberFormat="1" applyFont="1" applyFill="1" applyBorder="1" applyAlignment="1">
      <alignment horizontal="center" vertical="center"/>
    </xf>
    <xf numFmtId="178" fontId="8" fillId="4" borderId="0" xfId="2" applyNumberFormat="1" applyFont="1" applyFill="1" applyAlignment="1">
      <alignment horizontal="center" vertical="center"/>
    </xf>
    <xf numFmtId="178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8" fontId="10" fillId="2" borderId="1" xfId="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1" fillId="6" borderId="3" xfId="0" applyNumberFormat="1" applyFont="1" applyFill="1" applyBorder="1" applyAlignment="1">
      <alignment horizontal="center" vertical="center"/>
    </xf>
    <xf numFmtId="0" fontId="21" fillId="0" borderId="0" xfId="0" applyNumberFormat="1" applyFont="1">
      <alignment vertical="center"/>
    </xf>
    <xf numFmtId="0" fontId="3" fillId="2" borderId="1" xfId="4" applyNumberFormat="1" applyFont="1" applyFill="1" applyBorder="1" applyAlignment="1">
      <alignment vertical="center" wrapText="1"/>
    </xf>
    <xf numFmtId="176" fontId="23" fillId="0" borderId="0" xfId="0" applyNumberFormat="1" applyFont="1">
      <alignment vertical="center"/>
    </xf>
    <xf numFmtId="0" fontId="24" fillId="3" borderId="1" xfId="10" applyNumberFormat="1" applyFont="1" applyFill="1" applyBorder="1" applyAlignment="1">
      <alignment horizontal="center" vertical="center" wrapText="1"/>
    </xf>
    <xf numFmtId="0" fontId="25" fillId="3" borderId="1" xfId="10" applyNumberFormat="1" applyFont="1" applyFill="1" applyBorder="1" applyAlignment="1">
      <alignment horizontal="center" vertical="center" wrapText="1"/>
    </xf>
    <xf numFmtId="0" fontId="22" fillId="0" borderId="1" xfId="11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177" fontId="1" fillId="0" borderId="1" xfId="0" applyNumberFormat="1" applyFont="1" applyBorder="1">
      <alignment vertical="center"/>
    </xf>
    <xf numFmtId="0" fontId="26" fillId="0" borderId="1" xfId="11" applyFont="1" applyBorder="1" applyAlignment="1">
      <alignment horizontal="center" vertical="center"/>
    </xf>
    <xf numFmtId="0" fontId="27" fillId="0" borderId="1" xfId="12" applyFont="1" applyBorder="1" applyAlignment="1">
      <alignment horizontal="center" vertical="center"/>
    </xf>
    <xf numFmtId="0" fontId="6" fillId="2" borderId="1" xfId="13" applyNumberFormat="1" applyFont="1" applyFill="1" applyBorder="1" applyAlignment="1">
      <alignment horizontal="left" vertical="center"/>
    </xf>
    <xf numFmtId="0" fontId="23" fillId="0" borderId="0" xfId="0" applyNumberFormat="1" applyFont="1">
      <alignment vertical="center"/>
    </xf>
    <xf numFmtId="176" fontId="23" fillId="0" borderId="1" xfId="0" applyNumberFormat="1" applyFont="1" applyBorder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1" fillId="2" borderId="1" xfId="14" applyNumberFormat="1" applyFont="1" applyFill="1" applyBorder="1" applyAlignment="1">
      <alignment horizontal="right" vertical="center"/>
    </xf>
    <xf numFmtId="0" fontId="31" fillId="0" borderId="1" xfId="14" applyFont="1" applyBorder="1" applyAlignment="1">
      <alignment horizontal="right" vertical="center"/>
    </xf>
    <xf numFmtId="177" fontId="26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vertical="center"/>
    </xf>
    <xf numFmtId="0" fontId="34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5" fillId="2" borderId="1" xfId="15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6" fillId="0" borderId="0" xfId="0" applyNumberFormat="1" applyFont="1" applyAlignment="1">
      <alignment vertical="center"/>
    </xf>
    <xf numFmtId="0" fontId="2" fillId="0" borderId="0" xfId="11">
      <alignment vertical="center"/>
    </xf>
    <xf numFmtId="0" fontId="2" fillId="0" borderId="0" xfId="11" applyFont="1">
      <alignment vertical="center"/>
    </xf>
    <xf numFmtId="0" fontId="3" fillId="3" borderId="1" xfId="3" applyFont="1" applyFill="1" applyBorder="1" applyAlignment="1">
      <alignment horizontal="center" vertical="center"/>
    </xf>
    <xf numFmtId="0" fontId="6" fillId="3" borderId="1" xfId="16" applyNumberFormat="1" applyFont="1" applyFill="1" applyBorder="1" applyAlignment="1">
      <alignment horizontal="center" vertical="center" wrapText="1"/>
    </xf>
    <xf numFmtId="0" fontId="6" fillId="2" borderId="1" xfId="16" applyNumberFormat="1" applyFont="1" applyFill="1" applyBorder="1" applyAlignment="1">
      <alignment horizontal="center" vertical="center" wrapText="1"/>
    </xf>
    <xf numFmtId="0" fontId="6" fillId="2" borderId="1" xfId="17" applyFont="1" applyFill="1" applyBorder="1" applyAlignment="1">
      <alignment horizontal="center" vertical="center"/>
    </xf>
    <xf numFmtId="0" fontId="6" fillId="2" borderId="1" xfId="17" applyNumberFormat="1" applyFont="1" applyFill="1" applyBorder="1" applyAlignment="1">
      <alignment horizontal="center" vertical="center" wrapText="1"/>
    </xf>
    <xf numFmtId="0" fontId="6" fillId="3" borderId="1" xfId="17" applyFont="1" applyFill="1" applyBorder="1" applyAlignment="1">
      <alignment horizontal="center" vertical="center"/>
    </xf>
    <xf numFmtId="0" fontId="6" fillId="3" borderId="1" xfId="17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81" fontId="5" fillId="2" borderId="1" xfId="11" applyNumberFormat="1" applyFont="1" applyFill="1" applyBorder="1" applyAlignment="1">
      <alignment horizontal="center" vertical="center" wrapText="1"/>
    </xf>
    <xf numFmtId="181" fontId="5" fillId="3" borderId="1" xfId="11" applyNumberFormat="1" applyFont="1" applyFill="1" applyBorder="1" applyAlignment="1">
      <alignment horizontal="center" vertical="center" wrapText="1"/>
    </xf>
    <xf numFmtId="0" fontId="16" fillId="2" borderId="1" xfId="16" applyNumberFormat="1" applyFont="1" applyFill="1" applyBorder="1" applyAlignment="1">
      <alignment horizontal="center" vertical="center" wrapText="1"/>
    </xf>
    <xf numFmtId="0" fontId="38" fillId="2" borderId="1" xfId="11" applyFont="1" applyFill="1" applyBorder="1" applyAlignment="1">
      <alignment horizontal="center" vertical="center" wrapText="1"/>
    </xf>
    <xf numFmtId="0" fontId="6" fillId="2" borderId="1" xfId="16" applyNumberFormat="1" applyFont="1" applyFill="1" applyBorder="1" applyAlignment="1">
      <alignment horizontal="center" vertical="center"/>
    </xf>
    <xf numFmtId="180" fontId="37" fillId="2" borderId="1" xfId="3" applyNumberFormat="1" applyFont="1" applyFill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38" fillId="3" borderId="1" xfId="11" applyFont="1" applyFill="1" applyBorder="1" applyAlignment="1">
      <alignment horizontal="center" vertical="center" wrapText="1"/>
    </xf>
    <xf numFmtId="0" fontId="6" fillId="3" borderId="1" xfId="16" applyNumberFormat="1" applyFont="1" applyFill="1" applyBorder="1" applyAlignment="1">
      <alignment horizontal="center" vertical="center"/>
    </xf>
    <xf numFmtId="0" fontId="16" fillId="2" borderId="1" xfId="17" applyFont="1" applyFill="1" applyBorder="1" applyAlignment="1">
      <alignment horizontal="center" vertical="center" wrapText="1"/>
    </xf>
    <xf numFmtId="180" fontId="37" fillId="3" borderId="1" xfId="3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3" borderId="1" xfId="4" applyNumberFormat="1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11" fillId="3" borderId="1" xfId="4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178" fontId="24" fillId="4" borderId="1" xfId="2" applyNumberFormat="1" applyFont="1" applyFill="1" applyBorder="1" applyAlignment="1">
      <alignment horizontal="center" vertical="center" wrapText="1"/>
    </xf>
    <xf numFmtId="178" fontId="24" fillId="4" borderId="1" xfId="0" applyNumberFormat="1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11" fillId="6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1" fillId="0" borderId="1" xfId="0" applyNumberFormat="1" applyFont="1" applyBorder="1" applyAlignment="1">
      <alignment horizontal="center" vertical="center"/>
    </xf>
    <xf numFmtId="0" fontId="11" fillId="4" borderId="1" xfId="4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0" fontId="22" fillId="2" borderId="1" xfId="8" applyNumberFormat="1" applyFont="1" applyFill="1" applyBorder="1" applyAlignment="1">
      <alignment horizontal="center" vertical="center"/>
    </xf>
    <xf numFmtId="0" fontId="11" fillId="2" borderId="1" xfId="4" applyNumberFormat="1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center" vertical="center"/>
    </xf>
    <xf numFmtId="0" fontId="22" fillId="3" borderId="1" xfId="0" applyNumberFormat="1" applyFont="1" applyFill="1" applyBorder="1" applyAlignment="1">
      <alignment horizontal="center" vertical="center"/>
    </xf>
    <xf numFmtId="0" fontId="11" fillId="3" borderId="1" xfId="4" applyNumberFormat="1" applyFont="1" applyFill="1" applyBorder="1" applyAlignment="1">
      <alignment horizontal="center" vertical="center" wrapText="1"/>
    </xf>
    <xf numFmtId="0" fontId="22" fillId="3" borderId="1" xfId="8" applyNumberFormat="1" applyFont="1" applyFill="1" applyBorder="1" applyAlignment="1">
      <alignment horizontal="center" vertical="center"/>
    </xf>
    <xf numFmtId="176" fontId="28" fillId="3" borderId="1" xfId="0" applyNumberFormat="1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6" fillId="3" borderId="1" xfId="13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31" fillId="3" borderId="1" xfId="14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31" fillId="3" borderId="1" xfId="14" applyNumberFormat="1" applyFont="1" applyFill="1" applyBorder="1" applyAlignment="1">
      <alignment horizontal="right" vertical="center"/>
    </xf>
    <xf numFmtId="0" fontId="31" fillId="3" borderId="1" xfId="14" applyFont="1" applyFill="1" applyBorder="1" applyAlignment="1">
      <alignment horizontal="right" vertical="center"/>
    </xf>
    <xf numFmtId="177" fontId="26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50" fillId="3" borderId="1" xfId="10" applyNumberFormat="1" applyFont="1" applyFill="1" applyBorder="1" applyAlignment="1">
      <alignment horizontal="center" vertical="center" wrapText="1"/>
    </xf>
    <xf numFmtId="176" fontId="49" fillId="0" borderId="1" xfId="0" applyNumberFormat="1" applyFont="1" applyBorder="1" applyAlignment="1">
      <alignment horizontal="center" vertical="center"/>
    </xf>
    <xf numFmtId="177" fontId="49" fillId="0" borderId="1" xfId="0" applyNumberFormat="1" applyFont="1" applyBorder="1" applyAlignment="1">
      <alignment horizontal="center" vertical="center"/>
    </xf>
    <xf numFmtId="177" fontId="49" fillId="3" borderId="1" xfId="0" applyNumberFormat="1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4" fillId="2" borderId="1" xfId="7" applyNumberFormat="1" applyFont="1" applyFill="1" applyBorder="1" applyAlignment="1" applyProtection="1">
      <alignment horizontal="center" vertical="center" wrapText="1"/>
    </xf>
    <xf numFmtId="181" fontId="54" fillId="2" borderId="1" xfId="7" applyNumberFormat="1" applyFont="1" applyFill="1" applyBorder="1" applyAlignment="1" applyProtection="1">
      <alignment horizontal="center" vertical="center" wrapText="1"/>
    </xf>
    <xf numFmtId="0" fontId="54" fillId="2" borderId="1" xfId="0" applyFont="1" applyFill="1" applyBorder="1" applyAlignment="1" applyProtection="1">
      <alignment horizontal="center" vertical="center" wrapText="1"/>
    </xf>
    <xf numFmtId="178" fontId="54" fillId="2" borderId="1" xfId="0" applyNumberFormat="1" applyFont="1" applyFill="1" applyBorder="1" applyAlignment="1" applyProtection="1">
      <alignment horizontal="center" vertical="center" wrapText="1"/>
    </xf>
    <xf numFmtId="0" fontId="55" fillId="2" borderId="0" xfId="0" applyFont="1" applyFill="1" applyAlignment="1">
      <alignment horizontal="center" vertical="center"/>
    </xf>
    <xf numFmtId="181" fontId="56" fillId="2" borderId="1" xfId="22" applyNumberFormat="1" applyFont="1" applyFill="1" applyBorder="1" applyAlignment="1" applyProtection="1">
      <alignment horizontal="center" vertical="center" wrapText="1"/>
    </xf>
    <xf numFmtId="178" fontId="56" fillId="2" borderId="1" xfId="22" applyNumberFormat="1" applyFont="1" applyFill="1" applyBorder="1" applyAlignment="1" applyProtection="1">
      <alignment horizontal="center" vertical="center" wrapText="1"/>
    </xf>
    <xf numFmtId="0" fontId="56" fillId="2" borderId="1" xfId="0" applyFont="1" applyFill="1" applyBorder="1" applyAlignment="1" applyProtection="1">
      <alignment horizontal="center" vertical="center" wrapText="1"/>
    </xf>
    <xf numFmtId="181" fontId="54" fillId="2" borderId="1" xfId="22" applyNumberFormat="1" applyFont="1" applyFill="1" applyBorder="1" applyAlignment="1" applyProtection="1">
      <alignment horizontal="center" vertical="center" wrapText="1"/>
    </xf>
    <xf numFmtId="178" fontId="54" fillId="2" borderId="1" xfId="22" applyNumberFormat="1" applyFont="1" applyFill="1" applyBorder="1" applyAlignment="1" applyProtection="1">
      <alignment horizontal="center" vertical="center" wrapText="1"/>
    </xf>
    <xf numFmtId="0" fontId="56" fillId="2" borderId="1" xfId="7" applyNumberFormat="1" applyFont="1" applyFill="1" applyBorder="1" applyAlignment="1" applyProtection="1">
      <alignment horizontal="center" vertical="center" wrapText="1"/>
    </xf>
    <xf numFmtId="181" fontId="56" fillId="2" borderId="1" xfId="7" applyNumberFormat="1" applyFont="1" applyFill="1" applyBorder="1" applyAlignment="1" applyProtection="1">
      <alignment horizontal="center" vertical="center" wrapText="1"/>
    </xf>
    <xf numFmtId="178" fontId="56" fillId="2" borderId="1" xfId="11" applyNumberFormat="1" applyFont="1" applyFill="1" applyBorder="1" applyAlignment="1" applyProtection="1">
      <alignment horizontal="center" vertical="center" wrapText="1"/>
    </xf>
    <xf numFmtId="178" fontId="56" fillId="2" borderId="1" xfId="7" applyNumberFormat="1" applyFont="1" applyFill="1" applyBorder="1" applyAlignment="1" applyProtection="1">
      <alignment horizontal="center" vertical="center" wrapText="1"/>
    </xf>
    <xf numFmtId="178" fontId="54" fillId="2" borderId="1" xfId="11" applyNumberFormat="1" applyFont="1" applyFill="1" applyBorder="1" applyAlignment="1" applyProtection="1">
      <alignment horizontal="center" vertical="center" wrapText="1"/>
    </xf>
    <xf numFmtId="178" fontId="54" fillId="2" borderId="1" xfId="23" applyNumberFormat="1" applyFont="1" applyFill="1" applyBorder="1" applyAlignment="1" applyProtection="1">
      <alignment horizontal="center" vertical="center" wrapText="1"/>
    </xf>
    <xf numFmtId="0" fontId="53" fillId="2" borderId="0" xfId="0" applyFont="1" applyFill="1" applyAlignment="1" applyProtection="1">
      <alignment horizontal="center" vertical="center" wrapText="1"/>
    </xf>
    <xf numFmtId="181" fontId="53" fillId="2" borderId="0" xfId="0" applyNumberFormat="1" applyFont="1" applyFill="1" applyAlignment="1" applyProtection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 wrapText="1"/>
    </xf>
    <xf numFmtId="177" fontId="6" fillId="2" borderId="10" xfId="0" applyNumberFormat="1" applyFont="1" applyFill="1" applyBorder="1" applyAlignment="1">
      <alignment horizontal="center" vertical="center"/>
    </xf>
    <xf numFmtId="177" fontId="5" fillId="2" borderId="10" xfId="0" applyNumberFormat="1" applyFont="1" applyFill="1" applyBorder="1">
      <alignment vertical="center"/>
    </xf>
    <xf numFmtId="0" fontId="39" fillId="0" borderId="10" xfId="0" applyFon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183" fontId="37" fillId="2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39" fillId="0" borderId="10" xfId="0" applyFont="1" applyBorder="1">
      <alignment vertical="center"/>
    </xf>
    <xf numFmtId="0" fontId="37" fillId="0" borderId="10" xfId="0" applyNumberFormat="1" applyFont="1" applyFill="1" applyBorder="1">
      <alignment vertical="center"/>
    </xf>
    <xf numFmtId="183" fontId="15" fillId="2" borderId="10" xfId="0" applyNumberFormat="1" applyFont="1" applyFill="1" applyBorder="1">
      <alignment vertical="center"/>
    </xf>
    <xf numFmtId="184" fontId="39" fillId="0" borderId="10" xfId="0" applyNumberFormat="1" applyFont="1" applyBorder="1">
      <alignment vertical="center"/>
    </xf>
    <xf numFmtId="0" fontId="58" fillId="0" borderId="10" xfId="0" applyFont="1" applyBorder="1">
      <alignment vertical="center"/>
    </xf>
    <xf numFmtId="177" fontId="6" fillId="2" borderId="10" xfId="0" applyNumberFormat="1" applyFont="1" applyFill="1" applyBorder="1">
      <alignment vertical="center"/>
    </xf>
    <xf numFmtId="0" fontId="52" fillId="2" borderId="9" xfId="0" applyFont="1" applyFill="1" applyBorder="1" applyAlignment="1">
      <alignment horizontal="center" vertical="center"/>
    </xf>
    <xf numFmtId="0" fontId="60" fillId="0" borderId="0" xfId="0" applyNumberFormat="1" applyFont="1" applyBorder="1" applyAlignment="1">
      <alignment horizontal="right" vertical="center"/>
    </xf>
    <xf numFmtId="0" fontId="61" fillId="0" borderId="9" xfId="0" applyNumberFormat="1" applyFont="1" applyBorder="1" applyAlignment="1">
      <alignment horizontal="center" vertical="center"/>
    </xf>
    <xf numFmtId="0" fontId="61" fillId="0" borderId="9" xfId="0" applyNumberFormat="1" applyFont="1" applyFill="1" applyBorder="1" applyAlignment="1">
      <alignment horizontal="center" vertical="center"/>
    </xf>
    <xf numFmtId="177" fontId="61" fillId="0" borderId="9" xfId="0" applyNumberFormat="1" applyFont="1" applyFill="1" applyBorder="1" applyAlignment="1">
      <alignment horizontal="right" vertical="center"/>
    </xf>
    <xf numFmtId="0" fontId="61" fillId="0" borderId="9" xfId="0" applyNumberFormat="1" applyFont="1" applyBorder="1" applyAlignment="1">
      <alignment horizontal="center" vertical="center" wrapText="1"/>
    </xf>
    <xf numFmtId="177" fontId="62" fillId="0" borderId="9" xfId="0" applyNumberFormat="1" applyFon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61" fillId="0" borderId="9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59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60" fillId="0" borderId="2" xfId="0" applyNumberFormat="1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9" fontId="5" fillId="3" borderId="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vertical="center"/>
    </xf>
    <xf numFmtId="0" fontId="43" fillId="4" borderId="0" xfId="0" applyFont="1" applyFill="1" applyBorder="1" applyAlignment="1">
      <alignment horizontal="center" vertical="center"/>
    </xf>
    <xf numFmtId="0" fontId="41" fillId="4" borderId="3" xfId="0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4" fillId="0" borderId="2" xfId="0" applyNumberFormat="1" applyFont="1" applyBorder="1" applyAlignment="1">
      <alignment horizontal="center" vertical="center"/>
    </xf>
    <xf numFmtId="0" fontId="45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4" fillId="3" borderId="1" xfId="4" applyNumberFormat="1" applyFont="1" applyFill="1" applyBorder="1" applyAlignment="1">
      <alignment horizontal="center" vertical="center"/>
    </xf>
    <xf numFmtId="0" fontId="23" fillId="0" borderId="1" xfId="10" applyNumberFormat="1" applyFont="1" applyBorder="1" applyAlignment="1">
      <alignment horizontal="center" vertical="center"/>
    </xf>
    <xf numFmtId="176" fontId="46" fillId="0" borderId="2" xfId="0" applyNumberFormat="1" applyFont="1" applyBorder="1" applyAlignment="1">
      <alignment horizontal="center" vertical="center"/>
    </xf>
    <xf numFmtId="0" fontId="24" fillId="3" borderId="1" xfId="10" applyNumberFormat="1" applyFont="1" applyFill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/>
    </xf>
    <xf numFmtId="0" fontId="32" fillId="0" borderId="0" xfId="14" applyNumberFormat="1" applyFont="1" applyBorder="1" applyAlignment="1">
      <alignment horizontal="left" vertical="center" wrapText="1"/>
    </xf>
    <xf numFmtId="0" fontId="30" fillId="0" borderId="2" xfId="14" applyNumberFormat="1" applyFont="1" applyBorder="1" applyAlignment="1">
      <alignment horizontal="center" vertical="center" wrapText="1"/>
    </xf>
    <xf numFmtId="176" fontId="4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1" fillId="3" borderId="1" xfId="4" applyNumberFormat="1" applyFont="1" applyFill="1" applyBorder="1" applyAlignment="1">
      <alignment horizontal="center" vertical="center"/>
    </xf>
    <xf numFmtId="0" fontId="49" fillId="3" borderId="1" xfId="10" applyNumberFormat="1" applyFont="1" applyFill="1" applyBorder="1" applyAlignment="1">
      <alignment horizontal="center" vertical="center"/>
    </xf>
    <xf numFmtId="176" fontId="49" fillId="3" borderId="1" xfId="0" applyNumberFormat="1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8" fillId="0" borderId="2" xfId="0" applyNumberFormat="1" applyFont="1" applyBorder="1" applyAlignment="1">
      <alignment horizontal="center" vertical="center"/>
    </xf>
    <xf numFmtId="0" fontId="33" fillId="0" borderId="2" xfId="0" applyNumberFormat="1" applyFont="1" applyBorder="1" applyAlignment="1">
      <alignment vertical="center"/>
    </xf>
    <xf numFmtId="0" fontId="34" fillId="3" borderId="1" xfId="0" applyNumberFormat="1" applyFont="1" applyFill="1" applyBorder="1" applyAlignment="1">
      <alignment horizontal="center" vertical="center"/>
    </xf>
    <xf numFmtId="0" fontId="34" fillId="3" borderId="1" xfId="0" applyNumberFormat="1" applyFont="1" applyFill="1" applyBorder="1" applyAlignment="1">
      <alignment horizontal="center" vertical="center" wrapText="1"/>
    </xf>
    <xf numFmtId="180" fontId="3" fillId="3" borderId="1" xfId="3" applyNumberFormat="1" applyFont="1" applyFill="1" applyBorder="1" applyAlignment="1">
      <alignment horizontal="center" vertical="center"/>
    </xf>
    <xf numFmtId="9" fontId="6" fillId="3" borderId="3" xfId="11" applyNumberFormat="1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33" fillId="0" borderId="2" xfId="11" applyFon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57" fontId="6" fillId="3" borderId="1" xfId="11" applyNumberFormat="1" applyFont="1" applyFill="1" applyBorder="1" applyAlignment="1">
      <alignment horizontal="center" vertical="center" wrapText="1"/>
    </xf>
    <xf numFmtId="0" fontId="6" fillId="3" borderId="1" xfId="11" applyNumberFormat="1" applyFont="1" applyFill="1" applyBorder="1" applyAlignment="1">
      <alignment horizontal="center" vertical="center" wrapText="1"/>
    </xf>
    <xf numFmtId="179" fontId="6" fillId="3" borderId="1" xfId="11" applyNumberFormat="1" applyFont="1" applyFill="1" applyBorder="1" applyAlignment="1">
      <alignment horizontal="center" vertical="center" wrapText="1"/>
    </xf>
    <xf numFmtId="0" fontId="52" fillId="0" borderId="9" xfId="0" applyFont="1" applyFill="1" applyBorder="1" applyAlignment="1">
      <alignment horizontal="center" vertical="center"/>
    </xf>
    <xf numFmtId="0" fontId="52" fillId="2" borderId="11" xfId="0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51" fillId="2" borderId="2" xfId="0" applyFont="1" applyFill="1" applyBorder="1" applyAlignment="1" applyProtection="1">
      <alignment horizontal="center" vertical="center" wrapText="1"/>
    </xf>
    <xf numFmtId="0" fontId="51" fillId="2" borderId="2" xfId="0" applyFont="1" applyFill="1" applyBorder="1" applyAlignment="1">
      <alignment horizontal="center" vertical="center" wrapText="1"/>
    </xf>
    <xf numFmtId="0" fontId="54" fillId="2" borderId="1" xfId="7" applyNumberFormat="1" applyFont="1" applyFill="1" applyBorder="1" applyAlignment="1" applyProtection="1">
      <alignment horizontal="center" vertical="center" wrapText="1"/>
    </xf>
    <xf numFmtId="0" fontId="54" fillId="2" borderId="1" xfId="0" applyFont="1" applyFill="1" applyBorder="1" applyAlignment="1" applyProtection="1">
      <alignment horizontal="center" vertical="center" wrapText="1"/>
    </xf>
    <xf numFmtId="181" fontId="54" fillId="2" borderId="1" xfId="0" applyNumberFormat="1" applyFont="1" applyFill="1" applyBorder="1" applyAlignment="1" applyProtection="1">
      <alignment horizontal="center" vertical="center" wrapText="1"/>
    </xf>
    <xf numFmtId="181" fontId="56" fillId="2" borderId="1" xfId="22" applyNumberFormat="1" applyFont="1" applyFill="1" applyBorder="1" applyAlignment="1" applyProtection="1">
      <alignment horizontal="center" vertical="center" wrapText="1"/>
    </xf>
    <xf numFmtId="0" fontId="56" fillId="2" borderId="1" xfId="0" applyFont="1" applyFill="1" applyBorder="1" applyAlignment="1" applyProtection="1">
      <alignment horizontal="center" vertical="center" wrapText="1"/>
    </xf>
    <xf numFmtId="181" fontId="54" fillId="2" borderId="1" xfId="22" applyNumberFormat="1" applyFont="1" applyFill="1" applyBorder="1" applyAlignment="1" applyProtection="1">
      <alignment horizontal="center" vertical="center" wrapText="1"/>
    </xf>
    <xf numFmtId="181" fontId="54" fillId="2" borderId="1" xfId="7" applyNumberFormat="1" applyFont="1" applyFill="1" applyBorder="1" applyAlignment="1" applyProtection="1">
      <alignment horizontal="center" vertical="center" wrapText="1"/>
    </xf>
    <xf numFmtId="178" fontId="56" fillId="2" borderId="1" xfId="11" applyNumberFormat="1" applyFont="1" applyFill="1" applyBorder="1" applyAlignment="1" applyProtection="1">
      <alignment horizontal="center" vertical="center" wrapText="1"/>
    </xf>
    <xf numFmtId="178" fontId="56" fillId="2" borderId="1" xfId="22" applyNumberFormat="1" applyFont="1" applyFill="1" applyBorder="1" applyAlignment="1" applyProtection="1">
      <alignment horizontal="center" vertical="center" wrapText="1"/>
    </xf>
  </cellXfs>
  <cellStyles count="31">
    <cellStyle name="常规" xfId="0" builtinId="0"/>
    <cellStyle name="常规 10" xfId="4"/>
    <cellStyle name="常规 107" xfId="1"/>
    <cellStyle name="常规 11" xfId="5"/>
    <cellStyle name="常规 11 9" xfId="8"/>
    <cellStyle name="常规 2" xfId="7"/>
    <cellStyle name="常规 2 2" xfId="29"/>
    <cellStyle name="常规 2 24" xfId="13"/>
    <cellStyle name="常规 2 3" xfId="11"/>
    <cellStyle name="常规 292 2" xfId="21"/>
    <cellStyle name="常规 293" xfId="10"/>
    <cellStyle name="常规 294" xfId="28"/>
    <cellStyle name="常规 3" xfId="25"/>
    <cellStyle name="常规 3 2 2" xfId="26"/>
    <cellStyle name="常规 3 4" xfId="6"/>
    <cellStyle name="常规 3 4 9" xfId="9"/>
    <cellStyle name="常规 3 5" xfId="27"/>
    <cellStyle name="常规 4" xfId="15"/>
    <cellStyle name="常规 5" xfId="14"/>
    <cellStyle name="常规 6" xfId="16"/>
    <cellStyle name="常规 6 2" xfId="12"/>
    <cellStyle name="常规 8" xfId="3"/>
    <cellStyle name="常规 8 2" xfId="18"/>
    <cellStyle name="常规 8 2 2" xfId="19"/>
    <cellStyle name="常规 8 2 7" xfId="20"/>
    <cellStyle name="常规 9" xfId="17"/>
    <cellStyle name="常规_Sheet1" xfId="22"/>
    <cellStyle name="千位分隔" xfId="2" builtinId="3"/>
    <cellStyle name="千位分隔 12 3 3" xfId="30"/>
    <cellStyle name="千位分隔[0] 2" xfId="24"/>
    <cellStyle name="千位分隔[0] 3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5" sqref="E15"/>
    </sheetView>
  </sheetViews>
  <sheetFormatPr defaultColWidth="9" defaultRowHeight="13.5"/>
  <cols>
    <col min="1" max="1" width="5.625" style="92" customWidth="1"/>
    <col min="2" max="2" width="25.625" style="194" customWidth="1"/>
    <col min="3" max="4" width="20.625" style="92" customWidth="1"/>
    <col min="5" max="5" width="25.625" style="92" customWidth="1"/>
    <col min="6" max="6" width="20.5" style="92" bestFit="1" customWidth="1"/>
    <col min="7" max="7" width="18.625" style="92" hidden="1" customWidth="1"/>
    <col min="8" max="8" width="18.375" style="92" bestFit="1" customWidth="1"/>
    <col min="9" max="9" width="14.375" style="92" hidden="1" customWidth="1"/>
    <col min="10" max="10" width="14.25" style="92" hidden="1" customWidth="1"/>
    <col min="11" max="254" width="9" style="92"/>
    <col min="255" max="255" width="6.625" style="92" customWidth="1"/>
    <col min="256" max="257" width="21.625" style="92" customWidth="1"/>
    <col min="258" max="258" width="16.125" style="92" bestFit="1" customWidth="1"/>
    <col min="259" max="259" width="13.875" style="92" bestFit="1" customWidth="1"/>
    <col min="260" max="260" width="17.25" style="92" bestFit="1" customWidth="1"/>
    <col min="261" max="262" width="20.5" style="92" bestFit="1" customWidth="1"/>
    <col min="263" max="263" width="0" style="92" hidden="1" customWidth="1"/>
    <col min="264" max="264" width="18.375" style="92" bestFit="1" customWidth="1"/>
    <col min="265" max="266" width="0" style="92" hidden="1" customWidth="1"/>
    <col min="267" max="510" width="9" style="92"/>
    <col min="511" max="511" width="6.625" style="92" customWidth="1"/>
    <col min="512" max="513" width="21.625" style="92" customWidth="1"/>
    <col min="514" max="514" width="16.125" style="92" bestFit="1" customWidth="1"/>
    <col min="515" max="515" width="13.875" style="92" bestFit="1" customWidth="1"/>
    <col min="516" max="516" width="17.25" style="92" bestFit="1" customWidth="1"/>
    <col min="517" max="518" width="20.5" style="92" bestFit="1" customWidth="1"/>
    <col min="519" max="519" width="0" style="92" hidden="1" customWidth="1"/>
    <col min="520" max="520" width="18.375" style="92" bestFit="1" customWidth="1"/>
    <col min="521" max="522" width="0" style="92" hidden="1" customWidth="1"/>
    <col min="523" max="766" width="9" style="92"/>
    <col min="767" max="767" width="6.625" style="92" customWidth="1"/>
    <col min="768" max="769" width="21.625" style="92" customWidth="1"/>
    <col min="770" max="770" width="16.125" style="92" bestFit="1" customWidth="1"/>
    <col min="771" max="771" width="13.875" style="92" bestFit="1" customWidth="1"/>
    <col min="772" max="772" width="17.25" style="92" bestFit="1" customWidth="1"/>
    <col min="773" max="774" width="20.5" style="92" bestFit="1" customWidth="1"/>
    <col min="775" max="775" width="0" style="92" hidden="1" customWidth="1"/>
    <col min="776" max="776" width="18.375" style="92" bestFit="1" customWidth="1"/>
    <col min="777" max="778" width="0" style="92" hidden="1" customWidth="1"/>
    <col min="779" max="1022" width="9" style="92"/>
    <col min="1023" max="1023" width="6.625" style="92" customWidth="1"/>
    <col min="1024" max="1025" width="21.625" style="92" customWidth="1"/>
    <col min="1026" max="1026" width="16.125" style="92" bestFit="1" customWidth="1"/>
    <col min="1027" max="1027" width="13.875" style="92" bestFit="1" customWidth="1"/>
    <col min="1028" max="1028" width="17.25" style="92" bestFit="1" customWidth="1"/>
    <col min="1029" max="1030" width="20.5" style="92" bestFit="1" customWidth="1"/>
    <col min="1031" max="1031" width="0" style="92" hidden="1" customWidth="1"/>
    <col min="1032" max="1032" width="18.375" style="92" bestFit="1" customWidth="1"/>
    <col min="1033" max="1034" width="0" style="92" hidden="1" customWidth="1"/>
    <col min="1035" max="1278" width="9" style="92"/>
    <col min="1279" max="1279" width="6.625" style="92" customWidth="1"/>
    <col min="1280" max="1281" width="21.625" style="92" customWidth="1"/>
    <col min="1282" max="1282" width="16.125" style="92" bestFit="1" customWidth="1"/>
    <col min="1283" max="1283" width="13.875" style="92" bestFit="1" customWidth="1"/>
    <col min="1284" max="1284" width="17.25" style="92" bestFit="1" customWidth="1"/>
    <col min="1285" max="1286" width="20.5" style="92" bestFit="1" customWidth="1"/>
    <col min="1287" max="1287" width="0" style="92" hidden="1" customWidth="1"/>
    <col min="1288" max="1288" width="18.375" style="92" bestFit="1" customWidth="1"/>
    <col min="1289" max="1290" width="0" style="92" hidden="1" customWidth="1"/>
    <col min="1291" max="1534" width="9" style="92"/>
    <col min="1535" max="1535" width="6.625" style="92" customWidth="1"/>
    <col min="1536" max="1537" width="21.625" style="92" customWidth="1"/>
    <col min="1538" max="1538" width="16.125" style="92" bestFit="1" customWidth="1"/>
    <col min="1539" max="1539" width="13.875" style="92" bestFit="1" customWidth="1"/>
    <col min="1540" max="1540" width="17.25" style="92" bestFit="1" customWidth="1"/>
    <col min="1541" max="1542" width="20.5" style="92" bestFit="1" customWidth="1"/>
    <col min="1543" max="1543" width="0" style="92" hidden="1" customWidth="1"/>
    <col min="1544" max="1544" width="18.375" style="92" bestFit="1" customWidth="1"/>
    <col min="1545" max="1546" width="0" style="92" hidden="1" customWidth="1"/>
    <col min="1547" max="1790" width="9" style="92"/>
    <col min="1791" max="1791" width="6.625" style="92" customWidth="1"/>
    <col min="1792" max="1793" width="21.625" style="92" customWidth="1"/>
    <col min="1794" max="1794" width="16.125" style="92" bestFit="1" customWidth="1"/>
    <col min="1795" max="1795" width="13.875" style="92" bestFit="1" customWidth="1"/>
    <col min="1796" max="1796" width="17.25" style="92" bestFit="1" customWidth="1"/>
    <col min="1797" max="1798" width="20.5" style="92" bestFit="1" customWidth="1"/>
    <col min="1799" max="1799" width="0" style="92" hidden="1" customWidth="1"/>
    <col min="1800" max="1800" width="18.375" style="92" bestFit="1" customWidth="1"/>
    <col min="1801" max="1802" width="0" style="92" hidden="1" customWidth="1"/>
    <col min="1803" max="2046" width="9" style="92"/>
    <col min="2047" max="2047" width="6.625" style="92" customWidth="1"/>
    <col min="2048" max="2049" width="21.625" style="92" customWidth="1"/>
    <col min="2050" max="2050" width="16.125" style="92" bestFit="1" customWidth="1"/>
    <col min="2051" max="2051" width="13.875" style="92" bestFit="1" customWidth="1"/>
    <col min="2052" max="2052" width="17.25" style="92" bestFit="1" customWidth="1"/>
    <col min="2053" max="2054" width="20.5" style="92" bestFit="1" customWidth="1"/>
    <col min="2055" max="2055" width="0" style="92" hidden="1" customWidth="1"/>
    <col min="2056" max="2056" width="18.375" style="92" bestFit="1" customWidth="1"/>
    <col min="2057" max="2058" width="0" style="92" hidden="1" customWidth="1"/>
    <col min="2059" max="2302" width="9" style="92"/>
    <col min="2303" max="2303" width="6.625" style="92" customWidth="1"/>
    <col min="2304" max="2305" width="21.625" style="92" customWidth="1"/>
    <col min="2306" max="2306" width="16.125" style="92" bestFit="1" customWidth="1"/>
    <col min="2307" max="2307" width="13.875" style="92" bestFit="1" customWidth="1"/>
    <col min="2308" max="2308" width="17.25" style="92" bestFit="1" customWidth="1"/>
    <col min="2309" max="2310" width="20.5" style="92" bestFit="1" customWidth="1"/>
    <col min="2311" max="2311" width="0" style="92" hidden="1" customWidth="1"/>
    <col min="2312" max="2312" width="18.375" style="92" bestFit="1" customWidth="1"/>
    <col min="2313" max="2314" width="0" style="92" hidden="1" customWidth="1"/>
    <col min="2315" max="2558" width="9" style="92"/>
    <col min="2559" max="2559" width="6.625" style="92" customWidth="1"/>
    <col min="2560" max="2561" width="21.625" style="92" customWidth="1"/>
    <col min="2562" max="2562" width="16.125" style="92" bestFit="1" customWidth="1"/>
    <col min="2563" max="2563" width="13.875" style="92" bestFit="1" customWidth="1"/>
    <col min="2564" max="2564" width="17.25" style="92" bestFit="1" customWidth="1"/>
    <col min="2565" max="2566" width="20.5" style="92" bestFit="1" customWidth="1"/>
    <col min="2567" max="2567" width="0" style="92" hidden="1" customWidth="1"/>
    <col min="2568" max="2568" width="18.375" style="92" bestFit="1" customWidth="1"/>
    <col min="2569" max="2570" width="0" style="92" hidden="1" customWidth="1"/>
    <col min="2571" max="2814" width="9" style="92"/>
    <col min="2815" max="2815" width="6.625" style="92" customWidth="1"/>
    <col min="2816" max="2817" width="21.625" style="92" customWidth="1"/>
    <col min="2818" max="2818" width="16.125" style="92" bestFit="1" customWidth="1"/>
    <col min="2819" max="2819" width="13.875" style="92" bestFit="1" customWidth="1"/>
    <col min="2820" max="2820" width="17.25" style="92" bestFit="1" customWidth="1"/>
    <col min="2821" max="2822" width="20.5" style="92" bestFit="1" customWidth="1"/>
    <col min="2823" max="2823" width="0" style="92" hidden="1" customWidth="1"/>
    <col min="2824" max="2824" width="18.375" style="92" bestFit="1" customWidth="1"/>
    <col min="2825" max="2826" width="0" style="92" hidden="1" customWidth="1"/>
    <col min="2827" max="3070" width="9" style="92"/>
    <col min="3071" max="3071" width="6.625" style="92" customWidth="1"/>
    <col min="3072" max="3073" width="21.625" style="92" customWidth="1"/>
    <col min="3074" max="3074" width="16.125" style="92" bestFit="1" customWidth="1"/>
    <col min="3075" max="3075" width="13.875" style="92" bestFit="1" customWidth="1"/>
    <col min="3076" max="3076" width="17.25" style="92" bestFit="1" customWidth="1"/>
    <col min="3077" max="3078" width="20.5" style="92" bestFit="1" customWidth="1"/>
    <col min="3079" max="3079" width="0" style="92" hidden="1" customWidth="1"/>
    <col min="3080" max="3080" width="18.375" style="92" bestFit="1" customWidth="1"/>
    <col min="3081" max="3082" width="0" style="92" hidden="1" customWidth="1"/>
    <col min="3083" max="3326" width="9" style="92"/>
    <col min="3327" max="3327" width="6.625" style="92" customWidth="1"/>
    <col min="3328" max="3329" width="21.625" style="92" customWidth="1"/>
    <col min="3330" max="3330" width="16.125" style="92" bestFit="1" customWidth="1"/>
    <col min="3331" max="3331" width="13.875" style="92" bestFit="1" customWidth="1"/>
    <col min="3332" max="3332" width="17.25" style="92" bestFit="1" customWidth="1"/>
    <col min="3333" max="3334" width="20.5" style="92" bestFit="1" customWidth="1"/>
    <col min="3335" max="3335" width="0" style="92" hidden="1" customWidth="1"/>
    <col min="3336" max="3336" width="18.375" style="92" bestFit="1" customWidth="1"/>
    <col min="3337" max="3338" width="0" style="92" hidden="1" customWidth="1"/>
    <col min="3339" max="3582" width="9" style="92"/>
    <col min="3583" max="3583" width="6.625" style="92" customWidth="1"/>
    <col min="3584" max="3585" width="21.625" style="92" customWidth="1"/>
    <col min="3586" max="3586" width="16.125" style="92" bestFit="1" customWidth="1"/>
    <col min="3587" max="3587" width="13.875" style="92" bestFit="1" customWidth="1"/>
    <col min="3588" max="3588" width="17.25" style="92" bestFit="1" customWidth="1"/>
    <col min="3589" max="3590" width="20.5" style="92" bestFit="1" customWidth="1"/>
    <col min="3591" max="3591" width="0" style="92" hidden="1" customWidth="1"/>
    <col min="3592" max="3592" width="18.375" style="92" bestFit="1" customWidth="1"/>
    <col min="3593" max="3594" width="0" style="92" hidden="1" customWidth="1"/>
    <col min="3595" max="3838" width="9" style="92"/>
    <col min="3839" max="3839" width="6.625" style="92" customWidth="1"/>
    <col min="3840" max="3841" width="21.625" style="92" customWidth="1"/>
    <col min="3842" max="3842" width="16.125" style="92" bestFit="1" customWidth="1"/>
    <col min="3843" max="3843" width="13.875" style="92" bestFit="1" customWidth="1"/>
    <col min="3844" max="3844" width="17.25" style="92" bestFit="1" customWidth="1"/>
    <col min="3845" max="3846" width="20.5" style="92" bestFit="1" customWidth="1"/>
    <col min="3847" max="3847" width="0" style="92" hidden="1" customWidth="1"/>
    <col min="3848" max="3848" width="18.375" style="92" bestFit="1" customWidth="1"/>
    <col min="3849" max="3850" width="0" style="92" hidden="1" customWidth="1"/>
    <col min="3851" max="4094" width="9" style="92"/>
    <col min="4095" max="4095" width="6.625" style="92" customWidth="1"/>
    <col min="4096" max="4097" width="21.625" style="92" customWidth="1"/>
    <col min="4098" max="4098" width="16.125" style="92" bestFit="1" customWidth="1"/>
    <col min="4099" max="4099" width="13.875" style="92" bestFit="1" customWidth="1"/>
    <col min="4100" max="4100" width="17.25" style="92" bestFit="1" customWidth="1"/>
    <col min="4101" max="4102" width="20.5" style="92" bestFit="1" customWidth="1"/>
    <col min="4103" max="4103" width="0" style="92" hidden="1" customWidth="1"/>
    <col min="4104" max="4104" width="18.375" style="92" bestFit="1" customWidth="1"/>
    <col min="4105" max="4106" width="0" style="92" hidden="1" customWidth="1"/>
    <col min="4107" max="4350" width="9" style="92"/>
    <col min="4351" max="4351" width="6.625" style="92" customWidth="1"/>
    <col min="4352" max="4353" width="21.625" style="92" customWidth="1"/>
    <col min="4354" max="4354" width="16.125" style="92" bestFit="1" customWidth="1"/>
    <col min="4355" max="4355" width="13.875" style="92" bestFit="1" customWidth="1"/>
    <col min="4356" max="4356" width="17.25" style="92" bestFit="1" customWidth="1"/>
    <col min="4357" max="4358" width="20.5" style="92" bestFit="1" customWidth="1"/>
    <col min="4359" max="4359" width="0" style="92" hidden="1" customWidth="1"/>
    <col min="4360" max="4360" width="18.375" style="92" bestFit="1" customWidth="1"/>
    <col min="4361" max="4362" width="0" style="92" hidden="1" customWidth="1"/>
    <col min="4363" max="4606" width="9" style="92"/>
    <col min="4607" max="4607" width="6.625" style="92" customWidth="1"/>
    <col min="4608" max="4609" width="21.625" style="92" customWidth="1"/>
    <col min="4610" max="4610" width="16.125" style="92" bestFit="1" customWidth="1"/>
    <col min="4611" max="4611" width="13.875" style="92" bestFit="1" customWidth="1"/>
    <col min="4612" max="4612" width="17.25" style="92" bestFit="1" customWidth="1"/>
    <col min="4613" max="4614" width="20.5" style="92" bestFit="1" customWidth="1"/>
    <col min="4615" max="4615" width="0" style="92" hidden="1" customWidth="1"/>
    <col min="4616" max="4616" width="18.375" style="92" bestFit="1" customWidth="1"/>
    <col min="4617" max="4618" width="0" style="92" hidden="1" customWidth="1"/>
    <col min="4619" max="4862" width="9" style="92"/>
    <col min="4863" max="4863" width="6.625" style="92" customWidth="1"/>
    <col min="4864" max="4865" width="21.625" style="92" customWidth="1"/>
    <col min="4866" max="4866" width="16.125" style="92" bestFit="1" customWidth="1"/>
    <col min="4867" max="4867" width="13.875" style="92" bestFit="1" customWidth="1"/>
    <col min="4868" max="4868" width="17.25" style="92" bestFit="1" customWidth="1"/>
    <col min="4869" max="4870" width="20.5" style="92" bestFit="1" customWidth="1"/>
    <col min="4871" max="4871" width="0" style="92" hidden="1" customWidth="1"/>
    <col min="4872" max="4872" width="18.375" style="92" bestFit="1" customWidth="1"/>
    <col min="4873" max="4874" width="0" style="92" hidden="1" customWidth="1"/>
    <col min="4875" max="5118" width="9" style="92"/>
    <col min="5119" max="5119" width="6.625" style="92" customWidth="1"/>
    <col min="5120" max="5121" width="21.625" style="92" customWidth="1"/>
    <col min="5122" max="5122" width="16.125" style="92" bestFit="1" customWidth="1"/>
    <col min="5123" max="5123" width="13.875" style="92" bestFit="1" customWidth="1"/>
    <col min="5124" max="5124" width="17.25" style="92" bestFit="1" customWidth="1"/>
    <col min="5125" max="5126" width="20.5" style="92" bestFit="1" customWidth="1"/>
    <col min="5127" max="5127" width="0" style="92" hidden="1" customWidth="1"/>
    <col min="5128" max="5128" width="18.375" style="92" bestFit="1" customWidth="1"/>
    <col min="5129" max="5130" width="0" style="92" hidden="1" customWidth="1"/>
    <col min="5131" max="5374" width="9" style="92"/>
    <col min="5375" max="5375" width="6.625" style="92" customWidth="1"/>
    <col min="5376" max="5377" width="21.625" style="92" customWidth="1"/>
    <col min="5378" max="5378" width="16.125" style="92" bestFit="1" customWidth="1"/>
    <col min="5379" max="5379" width="13.875" style="92" bestFit="1" customWidth="1"/>
    <col min="5380" max="5380" width="17.25" style="92" bestFit="1" customWidth="1"/>
    <col min="5381" max="5382" width="20.5" style="92" bestFit="1" customWidth="1"/>
    <col min="5383" max="5383" width="0" style="92" hidden="1" customWidth="1"/>
    <col min="5384" max="5384" width="18.375" style="92" bestFit="1" customWidth="1"/>
    <col min="5385" max="5386" width="0" style="92" hidden="1" customWidth="1"/>
    <col min="5387" max="5630" width="9" style="92"/>
    <col min="5631" max="5631" width="6.625" style="92" customWidth="1"/>
    <col min="5632" max="5633" width="21.625" style="92" customWidth="1"/>
    <col min="5634" max="5634" width="16.125" style="92" bestFit="1" customWidth="1"/>
    <col min="5635" max="5635" width="13.875" style="92" bestFit="1" customWidth="1"/>
    <col min="5636" max="5636" width="17.25" style="92" bestFit="1" customWidth="1"/>
    <col min="5637" max="5638" width="20.5" style="92" bestFit="1" customWidth="1"/>
    <col min="5639" max="5639" width="0" style="92" hidden="1" customWidth="1"/>
    <col min="5640" max="5640" width="18.375" style="92" bestFit="1" customWidth="1"/>
    <col min="5641" max="5642" width="0" style="92" hidden="1" customWidth="1"/>
    <col min="5643" max="5886" width="9" style="92"/>
    <col min="5887" max="5887" width="6.625" style="92" customWidth="1"/>
    <col min="5888" max="5889" width="21.625" style="92" customWidth="1"/>
    <col min="5890" max="5890" width="16.125" style="92" bestFit="1" customWidth="1"/>
    <col min="5891" max="5891" width="13.875" style="92" bestFit="1" customWidth="1"/>
    <col min="5892" max="5892" width="17.25" style="92" bestFit="1" customWidth="1"/>
    <col min="5893" max="5894" width="20.5" style="92" bestFit="1" customWidth="1"/>
    <col min="5895" max="5895" width="0" style="92" hidden="1" customWidth="1"/>
    <col min="5896" max="5896" width="18.375" style="92" bestFit="1" customWidth="1"/>
    <col min="5897" max="5898" width="0" style="92" hidden="1" customWidth="1"/>
    <col min="5899" max="6142" width="9" style="92"/>
    <col min="6143" max="6143" width="6.625" style="92" customWidth="1"/>
    <col min="6144" max="6145" width="21.625" style="92" customWidth="1"/>
    <col min="6146" max="6146" width="16.125" style="92" bestFit="1" customWidth="1"/>
    <col min="6147" max="6147" width="13.875" style="92" bestFit="1" customWidth="1"/>
    <col min="6148" max="6148" width="17.25" style="92" bestFit="1" customWidth="1"/>
    <col min="6149" max="6150" width="20.5" style="92" bestFit="1" customWidth="1"/>
    <col min="6151" max="6151" width="0" style="92" hidden="1" customWidth="1"/>
    <col min="6152" max="6152" width="18.375" style="92" bestFit="1" customWidth="1"/>
    <col min="6153" max="6154" width="0" style="92" hidden="1" customWidth="1"/>
    <col min="6155" max="6398" width="9" style="92"/>
    <col min="6399" max="6399" width="6.625" style="92" customWidth="1"/>
    <col min="6400" max="6401" width="21.625" style="92" customWidth="1"/>
    <col min="6402" max="6402" width="16.125" style="92" bestFit="1" customWidth="1"/>
    <col min="6403" max="6403" width="13.875" style="92" bestFit="1" customWidth="1"/>
    <col min="6404" max="6404" width="17.25" style="92" bestFit="1" customWidth="1"/>
    <col min="6405" max="6406" width="20.5" style="92" bestFit="1" customWidth="1"/>
    <col min="6407" max="6407" width="0" style="92" hidden="1" customWidth="1"/>
    <col min="6408" max="6408" width="18.375" style="92" bestFit="1" customWidth="1"/>
    <col min="6409" max="6410" width="0" style="92" hidden="1" customWidth="1"/>
    <col min="6411" max="6654" width="9" style="92"/>
    <col min="6655" max="6655" width="6.625" style="92" customWidth="1"/>
    <col min="6656" max="6657" width="21.625" style="92" customWidth="1"/>
    <col min="6658" max="6658" width="16.125" style="92" bestFit="1" customWidth="1"/>
    <col min="6659" max="6659" width="13.875" style="92" bestFit="1" customWidth="1"/>
    <col min="6660" max="6660" width="17.25" style="92" bestFit="1" customWidth="1"/>
    <col min="6661" max="6662" width="20.5" style="92" bestFit="1" customWidth="1"/>
    <col min="6663" max="6663" width="0" style="92" hidden="1" customWidth="1"/>
    <col min="6664" max="6664" width="18.375" style="92" bestFit="1" customWidth="1"/>
    <col min="6665" max="6666" width="0" style="92" hidden="1" customWidth="1"/>
    <col min="6667" max="6910" width="9" style="92"/>
    <col min="6911" max="6911" width="6.625" style="92" customWidth="1"/>
    <col min="6912" max="6913" width="21.625" style="92" customWidth="1"/>
    <col min="6914" max="6914" width="16.125" style="92" bestFit="1" customWidth="1"/>
    <col min="6915" max="6915" width="13.875" style="92" bestFit="1" customWidth="1"/>
    <col min="6916" max="6916" width="17.25" style="92" bestFit="1" customWidth="1"/>
    <col min="6917" max="6918" width="20.5" style="92" bestFit="1" customWidth="1"/>
    <col min="6919" max="6919" width="0" style="92" hidden="1" customWidth="1"/>
    <col min="6920" max="6920" width="18.375" style="92" bestFit="1" customWidth="1"/>
    <col min="6921" max="6922" width="0" style="92" hidden="1" customWidth="1"/>
    <col min="6923" max="7166" width="9" style="92"/>
    <col min="7167" max="7167" width="6.625" style="92" customWidth="1"/>
    <col min="7168" max="7169" width="21.625" style="92" customWidth="1"/>
    <col min="7170" max="7170" width="16.125" style="92" bestFit="1" customWidth="1"/>
    <col min="7171" max="7171" width="13.875" style="92" bestFit="1" customWidth="1"/>
    <col min="7172" max="7172" width="17.25" style="92" bestFit="1" customWidth="1"/>
    <col min="7173" max="7174" width="20.5" style="92" bestFit="1" customWidth="1"/>
    <col min="7175" max="7175" width="0" style="92" hidden="1" customWidth="1"/>
    <col min="7176" max="7176" width="18.375" style="92" bestFit="1" customWidth="1"/>
    <col min="7177" max="7178" width="0" style="92" hidden="1" customWidth="1"/>
    <col min="7179" max="7422" width="9" style="92"/>
    <col min="7423" max="7423" width="6.625" style="92" customWidth="1"/>
    <col min="7424" max="7425" width="21.625" style="92" customWidth="1"/>
    <col min="7426" max="7426" width="16.125" style="92" bestFit="1" customWidth="1"/>
    <col min="7427" max="7427" width="13.875" style="92" bestFit="1" customWidth="1"/>
    <col min="7428" max="7428" width="17.25" style="92" bestFit="1" customWidth="1"/>
    <col min="7429" max="7430" width="20.5" style="92" bestFit="1" customWidth="1"/>
    <col min="7431" max="7431" width="0" style="92" hidden="1" customWidth="1"/>
    <col min="7432" max="7432" width="18.375" style="92" bestFit="1" customWidth="1"/>
    <col min="7433" max="7434" width="0" style="92" hidden="1" customWidth="1"/>
    <col min="7435" max="7678" width="9" style="92"/>
    <col min="7679" max="7679" width="6.625" style="92" customWidth="1"/>
    <col min="7680" max="7681" width="21.625" style="92" customWidth="1"/>
    <col min="7682" max="7682" width="16.125" style="92" bestFit="1" customWidth="1"/>
    <col min="7683" max="7683" width="13.875" style="92" bestFit="1" customWidth="1"/>
    <col min="7684" max="7684" width="17.25" style="92" bestFit="1" customWidth="1"/>
    <col min="7685" max="7686" width="20.5" style="92" bestFit="1" customWidth="1"/>
    <col min="7687" max="7687" width="0" style="92" hidden="1" customWidth="1"/>
    <col min="7688" max="7688" width="18.375" style="92" bestFit="1" customWidth="1"/>
    <col min="7689" max="7690" width="0" style="92" hidden="1" customWidth="1"/>
    <col min="7691" max="7934" width="9" style="92"/>
    <col min="7935" max="7935" width="6.625" style="92" customWidth="1"/>
    <col min="7936" max="7937" width="21.625" style="92" customWidth="1"/>
    <col min="7938" max="7938" width="16.125" style="92" bestFit="1" customWidth="1"/>
    <col min="7939" max="7939" width="13.875" style="92" bestFit="1" customWidth="1"/>
    <col min="7940" max="7940" width="17.25" style="92" bestFit="1" customWidth="1"/>
    <col min="7941" max="7942" width="20.5" style="92" bestFit="1" customWidth="1"/>
    <col min="7943" max="7943" width="0" style="92" hidden="1" customWidth="1"/>
    <col min="7944" max="7944" width="18.375" style="92" bestFit="1" customWidth="1"/>
    <col min="7945" max="7946" width="0" style="92" hidden="1" customWidth="1"/>
    <col min="7947" max="8190" width="9" style="92"/>
    <col min="8191" max="8191" width="6.625" style="92" customWidth="1"/>
    <col min="8192" max="8193" width="21.625" style="92" customWidth="1"/>
    <col min="8194" max="8194" width="16.125" style="92" bestFit="1" customWidth="1"/>
    <col min="8195" max="8195" width="13.875" style="92" bestFit="1" customWidth="1"/>
    <col min="8196" max="8196" width="17.25" style="92" bestFit="1" customWidth="1"/>
    <col min="8197" max="8198" width="20.5" style="92" bestFit="1" customWidth="1"/>
    <col min="8199" max="8199" width="0" style="92" hidden="1" customWidth="1"/>
    <col min="8200" max="8200" width="18.375" style="92" bestFit="1" customWidth="1"/>
    <col min="8201" max="8202" width="0" style="92" hidden="1" customWidth="1"/>
    <col min="8203" max="8446" width="9" style="92"/>
    <col min="8447" max="8447" width="6.625" style="92" customWidth="1"/>
    <col min="8448" max="8449" width="21.625" style="92" customWidth="1"/>
    <col min="8450" max="8450" width="16.125" style="92" bestFit="1" customWidth="1"/>
    <col min="8451" max="8451" width="13.875" style="92" bestFit="1" customWidth="1"/>
    <col min="8452" max="8452" width="17.25" style="92" bestFit="1" customWidth="1"/>
    <col min="8453" max="8454" width="20.5" style="92" bestFit="1" customWidth="1"/>
    <col min="8455" max="8455" width="0" style="92" hidden="1" customWidth="1"/>
    <col min="8456" max="8456" width="18.375" style="92" bestFit="1" customWidth="1"/>
    <col min="8457" max="8458" width="0" style="92" hidden="1" customWidth="1"/>
    <col min="8459" max="8702" width="9" style="92"/>
    <col min="8703" max="8703" width="6.625" style="92" customWidth="1"/>
    <col min="8704" max="8705" width="21.625" style="92" customWidth="1"/>
    <col min="8706" max="8706" width="16.125" style="92" bestFit="1" customWidth="1"/>
    <col min="8707" max="8707" width="13.875" style="92" bestFit="1" customWidth="1"/>
    <col min="8708" max="8708" width="17.25" style="92" bestFit="1" customWidth="1"/>
    <col min="8709" max="8710" width="20.5" style="92" bestFit="1" customWidth="1"/>
    <col min="8711" max="8711" width="0" style="92" hidden="1" customWidth="1"/>
    <col min="8712" max="8712" width="18.375" style="92" bestFit="1" customWidth="1"/>
    <col min="8713" max="8714" width="0" style="92" hidden="1" customWidth="1"/>
    <col min="8715" max="8958" width="9" style="92"/>
    <col min="8959" max="8959" width="6.625" style="92" customWidth="1"/>
    <col min="8960" max="8961" width="21.625" style="92" customWidth="1"/>
    <col min="8962" max="8962" width="16.125" style="92" bestFit="1" customWidth="1"/>
    <col min="8963" max="8963" width="13.875" style="92" bestFit="1" customWidth="1"/>
    <col min="8964" max="8964" width="17.25" style="92" bestFit="1" customWidth="1"/>
    <col min="8965" max="8966" width="20.5" style="92" bestFit="1" customWidth="1"/>
    <col min="8967" max="8967" width="0" style="92" hidden="1" customWidth="1"/>
    <col min="8968" max="8968" width="18.375" style="92" bestFit="1" customWidth="1"/>
    <col min="8969" max="8970" width="0" style="92" hidden="1" customWidth="1"/>
    <col min="8971" max="9214" width="9" style="92"/>
    <col min="9215" max="9215" width="6.625" style="92" customWidth="1"/>
    <col min="9216" max="9217" width="21.625" style="92" customWidth="1"/>
    <col min="9218" max="9218" width="16.125" style="92" bestFit="1" customWidth="1"/>
    <col min="9219" max="9219" width="13.875" style="92" bestFit="1" customWidth="1"/>
    <col min="9220" max="9220" width="17.25" style="92" bestFit="1" customWidth="1"/>
    <col min="9221" max="9222" width="20.5" style="92" bestFit="1" customWidth="1"/>
    <col min="9223" max="9223" width="0" style="92" hidden="1" customWidth="1"/>
    <col min="9224" max="9224" width="18.375" style="92" bestFit="1" customWidth="1"/>
    <col min="9225" max="9226" width="0" style="92" hidden="1" customWidth="1"/>
    <col min="9227" max="9470" width="9" style="92"/>
    <col min="9471" max="9471" width="6.625" style="92" customWidth="1"/>
    <col min="9472" max="9473" width="21.625" style="92" customWidth="1"/>
    <col min="9474" max="9474" width="16.125" style="92" bestFit="1" customWidth="1"/>
    <col min="9475" max="9475" width="13.875" style="92" bestFit="1" customWidth="1"/>
    <col min="9476" max="9476" width="17.25" style="92" bestFit="1" customWidth="1"/>
    <col min="9477" max="9478" width="20.5" style="92" bestFit="1" customWidth="1"/>
    <col min="9479" max="9479" width="0" style="92" hidden="1" customWidth="1"/>
    <col min="9480" max="9480" width="18.375" style="92" bestFit="1" customWidth="1"/>
    <col min="9481" max="9482" width="0" style="92" hidden="1" customWidth="1"/>
    <col min="9483" max="9726" width="9" style="92"/>
    <col min="9727" max="9727" width="6.625" style="92" customWidth="1"/>
    <col min="9728" max="9729" width="21.625" style="92" customWidth="1"/>
    <col min="9730" max="9730" width="16.125" style="92" bestFit="1" customWidth="1"/>
    <col min="9731" max="9731" width="13.875" style="92" bestFit="1" customWidth="1"/>
    <col min="9732" max="9732" width="17.25" style="92" bestFit="1" customWidth="1"/>
    <col min="9733" max="9734" width="20.5" style="92" bestFit="1" customWidth="1"/>
    <col min="9735" max="9735" width="0" style="92" hidden="1" customWidth="1"/>
    <col min="9736" max="9736" width="18.375" style="92" bestFit="1" customWidth="1"/>
    <col min="9737" max="9738" width="0" style="92" hidden="1" customWidth="1"/>
    <col min="9739" max="9982" width="9" style="92"/>
    <col min="9983" max="9983" width="6.625" style="92" customWidth="1"/>
    <col min="9984" max="9985" width="21.625" style="92" customWidth="1"/>
    <col min="9986" max="9986" width="16.125" style="92" bestFit="1" customWidth="1"/>
    <col min="9987" max="9987" width="13.875" style="92" bestFit="1" customWidth="1"/>
    <col min="9988" max="9988" width="17.25" style="92" bestFit="1" customWidth="1"/>
    <col min="9989" max="9990" width="20.5" style="92" bestFit="1" customWidth="1"/>
    <col min="9991" max="9991" width="0" style="92" hidden="1" customWidth="1"/>
    <col min="9992" max="9992" width="18.375" style="92" bestFit="1" customWidth="1"/>
    <col min="9993" max="9994" width="0" style="92" hidden="1" customWidth="1"/>
    <col min="9995" max="10238" width="9" style="92"/>
    <col min="10239" max="10239" width="6.625" style="92" customWidth="1"/>
    <col min="10240" max="10241" width="21.625" style="92" customWidth="1"/>
    <col min="10242" max="10242" width="16.125" style="92" bestFit="1" customWidth="1"/>
    <col min="10243" max="10243" width="13.875" style="92" bestFit="1" customWidth="1"/>
    <col min="10244" max="10244" width="17.25" style="92" bestFit="1" customWidth="1"/>
    <col min="10245" max="10246" width="20.5" style="92" bestFit="1" customWidth="1"/>
    <col min="10247" max="10247" width="0" style="92" hidden="1" customWidth="1"/>
    <col min="10248" max="10248" width="18.375" style="92" bestFit="1" customWidth="1"/>
    <col min="10249" max="10250" width="0" style="92" hidden="1" customWidth="1"/>
    <col min="10251" max="10494" width="9" style="92"/>
    <col min="10495" max="10495" width="6.625" style="92" customWidth="1"/>
    <col min="10496" max="10497" width="21.625" style="92" customWidth="1"/>
    <col min="10498" max="10498" width="16.125" style="92" bestFit="1" customWidth="1"/>
    <col min="10499" max="10499" width="13.875" style="92" bestFit="1" customWidth="1"/>
    <col min="10500" max="10500" width="17.25" style="92" bestFit="1" customWidth="1"/>
    <col min="10501" max="10502" width="20.5" style="92" bestFit="1" customWidth="1"/>
    <col min="10503" max="10503" width="0" style="92" hidden="1" customWidth="1"/>
    <col min="10504" max="10504" width="18.375" style="92" bestFit="1" customWidth="1"/>
    <col min="10505" max="10506" width="0" style="92" hidden="1" customWidth="1"/>
    <col min="10507" max="10750" width="9" style="92"/>
    <col min="10751" max="10751" width="6.625" style="92" customWidth="1"/>
    <col min="10752" max="10753" width="21.625" style="92" customWidth="1"/>
    <col min="10754" max="10754" width="16.125" style="92" bestFit="1" customWidth="1"/>
    <col min="10755" max="10755" width="13.875" style="92" bestFit="1" customWidth="1"/>
    <col min="10756" max="10756" width="17.25" style="92" bestFit="1" customWidth="1"/>
    <col min="10757" max="10758" width="20.5" style="92" bestFit="1" customWidth="1"/>
    <col min="10759" max="10759" width="0" style="92" hidden="1" customWidth="1"/>
    <col min="10760" max="10760" width="18.375" style="92" bestFit="1" customWidth="1"/>
    <col min="10761" max="10762" width="0" style="92" hidden="1" customWidth="1"/>
    <col min="10763" max="11006" width="9" style="92"/>
    <col min="11007" max="11007" width="6.625" style="92" customWidth="1"/>
    <col min="11008" max="11009" width="21.625" style="92" customWidth="1"/>
    <col min="11010" max="11010" width="16.125" style="92" bestFit="1" customWidth="1"/>
    <col min="11011" max="11011" width="13.875" style="92" bestFit="1" customWidth="1"/>
    <col min="11012" max="11012" width="17.25" style="92" bestFit="1" customWidth="1"/>
    <col min="11013" max="11014" width="20.5" style="92" bestFit="1" customWidth="1"/>
    <col min="11015" max="11015" width="0" style="92" hidden="1" customWidth="1"/>
    <col min="11016" max="11016" width="18.375" style="92" bestFit="1" customWidth="1"/>
    <col min="11017" max="11018" width="0" style="92" hidden="1" customWidth="1"/>
    <col min="11019" max="11262" width="9" style="92"/>
    <col min="11263" max="11263" width="6.625" style="92" customWidth="1"/>
    <col min="11264" max="11265" width="21.625" style="92" customWidth="1"/>
    <col min="11266" max="11266" width="16.125" style="92" bestFit="1" customWidth="1"/>
    <col min="11267" max="11267" width="13.875" style="92" bestFit="1" customWidth="1"/>
    <col min="11268" max="11268" width="17.25" style="92" bestFit="1" customWidth="1"/>
    <col min="11269" max="11270" width="20.5" style="92" bestFit="1" customWidth="1"/>
    <col min="11271" max="11271" width="0" style="92" hidden="1" customWidth="1"/>
    <col min="11272" max="11272" width="18.375" style="92" bestFit="1" customWidth="1"/>
    <col min="11273" max="11274" width="0" style="92" hidden="1" customWidth="1"/>
    <col min="11275" max="11518" width="9" style="92"/>
    <col min="11519" max="11519" width="6.625" style="92" customWidth="1"/>
    <col min="11520" max="11521" width="21.625" style="92" customWidth="1"/>
    <col min="11522" max="11522" width="16.125" style="92" bestFit="1" customWidth="1"/>
    <col min="11523" max="11523" width="13.875" style="92" bestFit="1" customWidth="1"/>
    <col min="11524" max="11524" width="17.25" style="92" bestFit="1" customWidth="1"/>
    <col min="11525" max="11526" width="20.5" style="92" bestFit="1" customWidth="1"/>
    <col min="11527" max="11527" width="0" style="92" hidden="1" customWidth="1"/>
    <col min="11528" max="11528" width="18.375" style="92" bestFit="1" customWidth="1"/>
    <col min="11529" max="11530" width="0" style="92" hidden="1" customWidth="1"/>
    <col min="11531" max="11774" width="9" style="92"/>
    <col min="11775" max="11775" width="6.625" style="92" customWidth="1"/>
    <col min="11776" max="11777" width="21.625" style="92" customWidth="1"/>
    <col min="11778" max="11778" width="16.125" style="92" bestFit="1" customWidth="1"/>
    <col min="11779" max="11779" width="13.875" style="92" bestFit="1" customWidth="1"/>
    <col min="11780" max="11780" width="17.25" style="92" bestFit="1" customWidth="1"/>
    <col min="11781" max="11782" width="20.5" style="92" bestFit="1" customWidth="1"/>
    <col min="11783" max="11783" width="0" style="92" hidden="1" customWidth="1"/>
    <col min="11784" max="11784" width="18.375" style="92" bestFit="1" customWidth="1"/>
    <col min="11785" max="11786" width="0" style="92" hidden="1" customWidth="1"/>
    <col min="11787" max="12030" width="9" style="92"/>
    <col min="12031" max="12031" width="6.625" style="92" customWidth="1"/>
    <col min="12032" max="12033" width="21.625" style="92" customWidth="1"/>
    <col min="12034" max="12034" width="16.125" style="92" bestFit="1" customWidth="1"/>
    <col min="12035" max="12035" width="13.875" style="92" bestFit="1" customWidth="1"/>
    <col min="12036" max="12036" width="17.25" style="92" bestFit="1" customWidth="1"/>
    <col min="12037" max="12038" width="20.5" style="92" bestFit="1" customWidth="1"/>
    <col min="12039" max="12039" width="0" style="92" hidden="1" customWidth="1"/>
    <col min="12040" max="12040" width="18.375" style="92" bestFit="1" customWidth="1"/>
    <col min="12041" max="12042" width="0" style="92" hidden="1" customWidth="1"/>
    <col min="12043" max="12286" width="9" style="92"/>
    <col min="12287" max="12287" width="6.625" style="92" customWidth="1"/>
    <col min="12288" max="12289" width="21.625" style="92" customWidth="1"/>
    <col min="12290" max="12290" width="16.125" style="92" bestFit="1" customWidth="1"/>
    <col min="12291" max="12291" width="13.875" style="92" bestFit="1" customWidth="1"/>
    <col min="12292" max="12292" width="17.25" style="92" bestFit="1" customWidth="1"/>
    <col min="12293" max="12294" width="20.5" style="92" bestFit="1" customWidth="1"/>
    <col min="12295" max="12295" width="0" style="92" hidden="1" customWidth="1"/>
    <col min="12296" max="12296" width="18.375" style="92" bestFit="1" customWidth="1"/>
    <col min="12297" max="12298" width="0" style="92" hidden="1" customWidth="1"/>
    <col min="12299" max="12542" width="9" style="92"/>
    <col min="12543" max="12543" width="6.625" style="92" customWidth="1"/>
    <col min="12544" max="12545" width="21.625" style="92" customWidth="1"/>
    <col min="12546" max="12546" width="16.125" style="92" bestFit="1" customWidth="1"/>
    <col min="12547" max="12547" width="13.875" style="92" bestFit="1" customWidth="1"/>
    <col min="12548" max="12548" width="17.25" style="92" bestFit="1" customWidth="1"/>
    <col min="12549" max="12550" width="20.5" style="92" bestFit="1" customWidth="1"/>
    <col min="12551" max="12551" width="0" style="92" hidden="1" customWidth="1"/>
    <col min="12552" max="12552" width="18.375" style="92" bestFit="1" customWidth="1"/>
    <col min="12553" max="12554" width="0" style="92" hidden="1" customWidth="1"/>
    <col min="12555" max="12798" width="9" style="92"/>
    <col min="12799" max="12799" width="6.625" style="92" customWidth="1"/>
    <col min="12800" max="12801" width="21.625" style="92" customWidth="1"/>
    <col min="12802" max="12802" width="16.125" style="92" bestFit="1" customWidth="1"/>
    <col min="12803" max="12803" width="13.875" style="92" bestFit="1" customWidth="1"/>
    <col min="12804" max="12804" width="17.25" style="92" bestFit="1" customWidth="1"/>
    <col min="12805" max="12806" width="20.5" style="92" bestFit="1" customWidth="1"/>
    <col min="12807" max="12807" width="0" style="92" hidden="1" customWidth="1"/>
    <col min="12808" max="12808" width="18.375" style="92" bestFit="1" customWidth="1"/>
    <col min="12809" max="12810" width="0" style="92" hidden="1" customWidth="1"/>
    <col min="12811" max="13054" width="9" style="92"/>
    <col min="13055" max="13055" width="6.625" style="92" customWidth="1"/>
    <col min="13056" max="13057" width="21.625" style="92" customWidth="1"/>
    <col min="13058" max="13058" width="16.125" style="92" bestFit="1" customWidth="1"/>
    <col min="13059" max="13059" width="13.875" style="92" bestFit="1" customWidth="1"/>
    <col min="13060" max="13060" width="17.25" style="92" bestFit="1" customWidth="1"/>
    <col min="13061" max="13062" width="20.5" style="92" bestFit="1" customWidth="1"/>
    <col min="13063" max="13063" width="0" style="92" hidden="1" customWidth="1"/>
    <col min="13064" max="13064" width="18.375" style="92" bestFit="1" customWidth="1"/>
    <col min="13065" max="13066" width="0" style="92" hidden="1" customWidth="1"/>
    <col min="13067" max="13310" width="9" style="92"/>
    <col min="13311" max="13311" width="6.625" style="92" customWidth="1"/>
    <col min="13312" max="13313" width="21.625" style="92" customWidth="1"/>
    <col min="13314" max="13314" width="16.125" style="92" bestFit="1" customWidth="1"/>
    <col min="13315" max="13315" width="13.875" style="92" bestFit="1" customWidth="1"/>
    <col min="13316" max="13316" width="17.25" style="92" bestFit="1" customWidth="1"/>
    <col min="13317" max="13318" width="20.5" style="92" bestFit="1" customWidth="1"/>
    <col min="13319" max="13319" width="0" style="92" hidden="1" customWidth="1"/>
    <col min="13320" max="13320" width="18.375" style="92" bestFit="1" customWidth="1"/>
    <col min="13321" max="13322" width="0" style="92" hidden="1" customWidth="1"/>
    <col min="13323" max="13566" width="9" style="92"/>
    <col min="13567" max="13567" width="6.625" style="92" customWidth="1"/>
    <col min="13568" max="13569" width="21.625" style="92" customWidth="1"/>
    <col min="13570" max="13570" width="16.125" style="92" bestFit="1" customWidth="1"/>
    <col min="13571" max="13571" width="13.875" style="92" bestFit="1" customWidth="1"/>
    <col min="13572" max="13572" width="17.25" style="92" bestFit="1" customWidth="1"/>
    <col min="13573" max="13574" width="20.5" style="92" bestFit="1" customWidth="1"/>
    <col min="13575" max="13575" width="0" style="92" hidden="1" customWidth="1"/>
    <col min="13576" max="13576" width="18.375" style="92" bestFit="1" customWidth="1"/>
    <col min="13577" max="13578" width="0" style="92" hidden="1" customWidth="1"/>
    <col min="13579" max="13822" width="9" style="92"/>
    <col min="13823" max="13823" width="6.625" style="92" customWidth="1"/>
    <col min="13824" max="13825" width="21.625" style="92" customWidth="1"/>
    <col min="13826" max="13826" width="16.125" style="92" bestFit="1" customWidth="1"/>
    <col min="13827" max="13827" width="13.875" style="92" bestFit="1" customWidth="1"/>
    <col min="13828" max="13828" width="17.25" style="92" bestFit="1" customWidth="1"/>
    <col min="13829" max="13830" width="20.5" style="92" bestFit="1" customWidth="1"/>
    <col min="13831" max="13831" width="0" style="92" hidden="1" customWidth="1"/>
    <col min="13832" max="13832" width="18.375" style="92" bestFit="1" customWidth="1"/>
    <col min="13833" max="13834" width="0" style="92" hidden="1" customWidth="1"/>
    <col min="13835" max="14078" width="9" style="92"/>
    <col min="14079" max="14079" width="6.625" style="92" customWidth="1"/>
    <col min="14080" max="14081" width="21.625" style="92" customWidth="1"/>
    <col min="14082" max="14082" width="16.125" style="92" bestFit="1" customWidth="1"/>
    <col min="14083" max="14083" width="13.875" style="92" bestFit="1" customWidth="1"/>
    <col min="14084" max="14084" width="17.25" style="92" bestFit="1" customWidth="1"/>
    <col min="14085" max="14086" width="20.5" style="92" bestFit="1" customWidth="1"/>
    <col min="14087" max="14087" width="0" style="92" hidden="1" customWidth="1"/>
    <col min="14088" max="14088" width="18.375" style="92" bestFit="1" customWidth="1"/>
    <col min="14089" max="14090" width="0" style="92" hidden="1" customWidth="1"/>
    <col min="14091" max="14334" width="9" style="92"/>
    <col min="14335" max="14335" width="6.625" style="92" customWidth="1"/>
    <col min="14336" max="14337" width="21.625" style="92" customWidth="1"/>
    <col min="14338" max="14338" width="16.125" style="92" bestFit="1" customWidth="1"/>
    <col min="14339" max="14339" width="13.875" style="92" bestFit="1" customWidth="1"/>
    <col min="14340" max="14340" width="17.25" style="92" bestFit="1" customWidth="1"/>
    <col min="14341" max="14342" width="20.5" style="92" bestFit="1" customWidth="1"/>
    <col min="14343" max="14343" width="0" style="92" hidden="1" customWidth="1"/>
    <col min="14344" max="14344" width="18.375" style="92" bestFit="1" customWidth="1"/>
    <col min="14345" max="14346" width="0" style="92" hidden="1" customWidth="1"/>
    <col min="14347" max="14590" width="9" style="92"/>
    <col min="14591" max="14591" width="6.625" style="92" customWidth="1"/>
    <col min="14592" max="14593" width="21.625" style="92" customWidth="1"/>
    <col min="14594" max="14594" width="16.125" style="92" bestFit="1" customWidth="1"/>
    <col min="14595" max="14595" width="13.875" style="92" bestFit="1" customWidth="1"/>
    <col min="14596" max="14596" width="17.25" style="92" bestFit="1" customWidth="1"/>
    <col min="14597" max="14598" width="20.5" style="92" bestFit="1" customWidth="1"/>
    <col min="14599" max="14599" width="0" style="92" hidden="1" customWidth="1"/>
    <col min="14600" max="14600" width="18.375" style="92" bestFit="1" customWidth="1"/>
    <col min="14601" max="14602" width="0" style="92" hidden="1" customWidth="1"/>
    <col min="14603" max="14846" width="9" style="92"/>
    <col min="14847" max="14847" width="6.625" style="92" customWidth="1"/>
    <col min="14848" max="14849" width="21.625" style="92" customWidth="1"/>
    <col min="14850" max="14850" width="16.125" style="92" bestFit="1" customWidth="1"/>
    <col min="14851" max="14851" width="13.875" style="92" bestFit="1" customWidth="1"/>
    <col min="14852" max="14852" width="17.25" style="92" bestFit="1" customWidth="1"/>
    <col min="14853" max="14854" width="20.5" style="92" bestFit="1" customWidth="1"/>
    <col min="14855" max="14855" width="0" style="92" hidden="1" customWidth="1"/>
    <col min="14856" max="14856" width="18.375" style="92" bestFit="1" customWidth="1"/>
    <col min="14857" max="14858" width="0" style="92" hidden="1" customWidth="1"/>
    <col min="14859" max="15102" width="9" style="92"/>
    <col min="15103" max="15103" width="6.625" style="92" customWidth="1"/>
    <col min="15104" max="15105" width="21.625" style="92" customWidth="1"/>
    <col min="15106" max="15106" width="16.125" style="92" bestFit="1" customWidth="1"/>
    <col min="15107" max="15107" width="13.875" style="92" bestFit="1" customWidth="1"/>
    <col min="15108" max="15108" width="17.25" style="92" bestFit="1" customWidth="1"/>
    <col min="15109" max="15110" width="20.5" style="92" bestFit="1" customWidth="1"/>
    <col min="15111" max="15111" width="0" style="92" hidden="1" customWidth="1"/>
    <col min="15112" max="15112" width="18.375" style="92" bestFit="1" customWidth="1"/>
    <col min="15113" max="15114" width="0" style="92" hidden="1" customWidth="1"/>
    <col min="15115" max="15358" width="9" style="92"/>
    <col min="15359" max="15359" width="6.625" style="92" customWidth="1"/>
    <col min="15360" max="15361" width="21.625" style="92" customWidth="1"/>
    <col min="15362" max="15362" width="16.125" style="92" bestFit="1" customWidth="1"/>
    <col min="15363" max="15363" width="13.875" style="92" bestFit="1" customWidth="1"/>
    <col min="15364" max="15364" width="17.25" style="92" bestFit="1" customWidth="1"/>
    <col min="15365" max="15366" width="20.5" style="92" bestFit="1" customWidth="1"/>
    <col min="15367" max="15367" width="0" style="92" hidden="1" customWidth="1"/>
    <col min="15368" max="15368" width="18.375" style="92" bestFit="1" customWidth="1"/>
    <col min="15369" max="15370" width="0" style="92" hidden="1" customWidth="1"/>
    <col min="15371" max="15614" width="9" style="92"/>
    <col min="15615" max="15615" width="6.625" style="92" customWidth="1"/>
    <col min="15616" max="15617" width="21.625" style="92" customWidth="1"/>
    <col min="15618" max="15618" width="16.125" style="92" bestFit="1" customWidth="1"/>
    <col min="15619" max="15619" width="13.875" style="92" bestFit="1" customWidth="1"/>
    <col min="15620" max="15620" width="17.25" style="92" bestFit="1" customWidth="1"/>
    <col min="15621" max="15622" width="20.5" style="92" bestFit="1" customWidth="1"/>
    <col min="15623" max="15623" width="0" style="92" hidden="1" customWidth="1"/>
    <col min="15624" max="15624" width="18.375" style="92" bestFit="1" customWidth="1"/>
    <col min="15625" max="15626" width="0" style="92" hidden="1" customWidth="1"/>
    <col min="15627" max="15870" width="9" style="92"/>
    <col min="15871" max="15871" width="6.625" style="92" customWidth="1"/>
    <col min="15872" max="15873" width="21.625" style="92" customWidth="1"/>
    <col min="15874" max="15874" width="16.125" style="92" bestFit="1" customWidth="1"/>
    <col min="15875" max="15875" width="13.875" style="92" bestFit="1" customWidth="1"/>
    <col min="15876" max="15876" width="17.25" style="92" bestFit="1" customWidth="1"/>
    <col min="15877" max="15878" width="20.5" style="92" bestFit="1" customWidth="1"/>
    <col min="15879" max="15879" width="0" style="92" hidden="1" customWidth="1"/>
    <col min="15880" max="15880" width="18.375" style="92" bestFit="1" customWidth="1"/>
    <col min="15881" max="15882" width="0" style="92" hidden="1" customWidth="1"/>
    <col min="15883" max="16126" width="9" style="92"/>
    <col min="16127" max="16127" width="6.625" style="92" customWidth="1"/>
    <col min="16128" max="16129" width="21.625" style="92" customWidth="1"/>
    <col min="16130" max="16130" width="16.125" style="92" bestFit="1" customWidth="1"/>
    <col min="16131" max="16131" width="13.875" style="92" bestFit="1" customWidth="1"/>
    <col min="16132" max="16132" width="17.25" style="92" bestFit="1" customWidth="1"/>
    <col min="16133" max="16134" width="20.5" style="92" bestFit="1" customWidth="1"/>
    <col min="16135" max="16135" width="0" style="92" hidden="1" customWidth="1"/>
    <col min="16136" max="16136" width="18.375" style="92" bestFit="1" customWidth="1"/>
    <col min="16137" max="16138" width="0" style="92" hidden="1" customWidth="1"/>
    <col min="16139" max="16384" width="9" style="92"/>
  </cols>
  <sheetData>
    <row r="1" spans="1:5" ht="20.25">
      <c r="A1" s="195" t="s">
        <v>303</v>
      </c>
      <c r="B1" s="196"/>
      <c r="C1" s="196"/>
      <c r="D1" s="196"/>
      <c r="E1" s="196"/>
    </row>
    <row r="2" spans="1:5" ht="35.1" customHeight="1">
      <c r="A2" s="197" t="s">
        <v>318</v>
      </c>
      <c r="B2" s="198"/>
      <c r="E2" s="186" t="s">
        <v>304</v>
      </c>
    </row>
    <row r="3" spans="1:5" ht="30" customHeight="1">
      <c r="A3" s="187" t="s">
        <v>305</v>
      </c>
      <c r="B3" s="187" t="s">
        <v>306</v>
      </c>
      <c r="C3" s="188" t="s">
        <v>227</v>
      </c>
      <c r="D3" s="188" t="s">
        <v>228</v>
      </c>
      <c r="E3" s="188" t="s">
        <v>307</v>
      </c>
    </row>
    <row r="4" spans="1:5" ht="30" customHeight="1">
      <c r="A4" s="187">
        <v>1</v>
      </c>
      <c r="B4" s="187" t="s">
        <v>308</v>
      </c>
      <c r="C4" s="189">
        <f>补充公用经费!AP22+'清算2022补充公用经费（课后延时）'!E12</f>
        <v>25257899.600000001</v>
      </c>
      <c r="D4" s="189"/>
      <c r="E4" s="189">
        <f>C4-D4</f>
        <v>25257899.600000001</v>
      </c>
    </row>
    <row r="5" spans="1:5" ht="30" customHeight="1">
      <c r="A5" s="187">
        <v>2</v>
      </c>
      <c r="B5" s="190" t="s">
        <v>309</v>
      </c>
      <c r="C5" s="191">
        <f>公办义务教育减免书薄费!I11</f>
        <v>2639990</v>
      </c>
      <c r="D5" s="192"/>
      <c r="E5" s="189">
        <f t="shared" ref="E5:E14" si="0">C5-D5</f>
        <v>2639990</v>
      </c>
    </row>
    <row r="6" spans="1:5" ht="30" customHeight="1">
      <c r="A6" s="187">
        <v>3</v>
      </c>
      <c r="B6" s="190" t="s">
        <v>310</v>
      </c>
      <c r="C6" s="191">
        <f>公办义务教育营养午餐!E11</f>
        <v>1416450</v>
      </c>
      <c r="D6" s="192"/>
      <c r="E6" s="189">
        <f t="shared" si="0"/>
        <v>1416450</v>
      </c>
    </row>
    <row r="7" spans="1:5" ht="30" customHeight="1">
      <c r="A7" s="187">
        <v>4</v>
      </c>
      <c r="B7" s="190" t="s">
        <v>311</v>
      </c>
      <c r="C7" s="191">
        <f>公办义务教育资助!L13</f>
        <v>364826</v>
      </c>
      <c r="D7" s="192"/>
      <c r="E7" s="189">
        <f t="shared" si="0"/>
        <v>364826</v>
      </c>
    </row>
    <row r="8" spans="1:5" ht="30" customHeight="1">
      <c r="A8" s="187">
        <v>5</v>
      </c>
      <c r="B8" s="187" t="s">
        <v>312</v>
      </c>
      <c r="C8" s="191">
        <f>保安经费!L41</f>
        <v>11334750</v>
      </c>
      <c r="D8" s="191">
        <f>C8</f>
        <v>11334750</v>
      </c>
      <c r="E8" s="189">
        <f t="shared" si="0"/>
        <v>0</v>
      </c>
    </row>
    <row r="9" spans="1:5" ht="30" customHeight="1">
      <c r="A9" s="187">
        <v>6</v>
      </c>
      <c r="B9" s="187" t="s">
        <v>313</v>
      </c>
      <c r="C9" s="191">
        <f>视频联网!K33</f>
        <v>902340</v>
      </c>
      <c r="D9" s="191">
        <f t="shared" ref="D9:D13" si="1">C9</f>
        <v>902340</v>
      </c>
      <c r="E9" s="189">
        <f t="shared" si="0"/>
        <v>0</v>
      </c>
    </row>
    <row r="10" spans="1:5" ht="30" customHeight="1">
      <c r="A10" s="187">
        <v>7</v>
      </c>
      <c r="B10" s="187" t="s">
        <v>314</v>
      </c>
      <c r="C10" s="191">
        <f>农民工学校生均补贴!H5</f>
        <v>22988250</v>
      </c>
      <c r="D10" s="191">
        <f t="shared" si="1"/>
        <v>22988250</v>
      </c>
      <c r="E10" s="189">
        <f t="shared" si="0"/>
        <v>0</v>
      </c>
    </row>
    <row r="11" spans="1:5" ht="30" customHeight="1">
      <c r="A11" s="187">
        <v>8</v>
      </c>
      <c r="B11" s="187" t="s">
        <v>315</v>
      </c>
      <c r="C11" s="191">
        <f>农民工学校资助!L7</f>
        <v>179156</v>
      </c>
      <c r="D11" s="191">
        <f t="shared" si="1"/>
        <v>179156</v>
      </c>
      <c r="E11" s="189">
        <f t="shared" si="0"/>
        <v>0</v>
      </c>
    </row>
    <row r="12" spans="1:5" ht="30" customHeight="1">
      <c r="A12" s="187">
        <v>9</v>
      </c>
      <c r="B12" s="187" t="s">
        <v>316</v>
      </c>
      <c r="C12" s="191">
        <f>农民工学校减免书薄费!O6</f>
        <v>1051750</v>
      </c>
      <c r="D12" s="191">
        <f t="shared" si="1"/>
        <v>1051750</v>
      </c>
      <c r="E12" s="189">
        <f t="shared" si="0"/>
        <v>0</v>
      </c>
    </row>
    <row r="13" spans="1:5" ht="30" customHeight="1">
      <c r="A13" s="187">
        <v>10</v>
      </c>
      <c r="B13" s="187" t="s">
        <v>319</v>
      </c>
      <c r="C13" s="191">
        <f>小区生补贴!K11</f>
        <v>4514300</v>
      </c>
      <c r="D13" s="191">
        <f t="shared" si="1"/>
        <v>4514300</v>
      </c>
      <c r="E13" s="189">
        <f t="shared" si="0"/>
        <v>0</v>
      </c>
    </row>
    <row r="14" spans="1:5" ht="30" customHeight="1">
      <c r="A14" s="187">
        <v>11</v>
      </c>
      <c r="B14" s="187" t="s">
        <v>317</v>
      </c>
      <c r="C14" s="191">
        <f>梅陇校舍维修2022!M4</f>
        <v>2142534</v>
      </c>
      <c r="D14" s="191"/>
      <c r="E14" s="189">
        <f t="shared" si="0"/>
        <v>2142534</v>
      </c>
    </row>
    <row r="15" spans="1:5" ht="30" customHeight="1">
      <c r="A15" s="187"/>
      <c r="B15" s="187" t="s">
        <v>181</v>
      </c>
      <c r="C15" s="193">
        <f>SUM(C4:C14)</f>
        <v>72792245.599999994</v>
      </c>
      <c r="D15" s="193">
        <f>SUM(D4:D14)</f>
        <v>40970546</v>
      </c>
      <c r="E15" s="193">
        <f>SUM(E4:E14)</f>
        <v>31821699.600000001</v>
      </c>
    </row>
    <row r="16" spans="1:5" ht="30" customHeight="1"/>
    <row r="17" ht="30" customHeight="1"/>
  </sheetData>
  <mergeCells count="2">
    <mergeCell ref="A1:E1"/>
    <mergeCell ref="A2:B2"/>
  </mergeCells>
  <phoneticPr fontId="1" type="noConversion"/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M5" sqref="M5:M25"/>
    </sheetView>
  </sheetViews>
  <sheetFormatPr defaultRowHeight="13.5"/>
  <cols>
    <col min="1" max="1" width="16.5" style="44" customWidth="1"/>
    <col min="2" max="2" width="18.875" style="53" customWidth="1"/>
    <col min="3" max="3" width="8.625" style="53" customWidth="1"/>
    <col min="4" max="5" width="10.625" style="44" customWidth="1"/>
    <col min="6" max="7" width="10.625" style="44" hidden="1" customWidth="1"/>
    <col min="8" max="8" width="10.625" style="44" customWidth="1"/>
    <col min="9" max="10" width="10.625" style="44" hidden="1" customWidth="1"/>
    <col min="11" max="11" width="10.625" style="44" customWidth="1"/>
    <col min="12" max="12" width="16.75" style="44" customWidth="1"/>
    <col min="13" max="16384" width="9" style="44"/>
  </cols>
  <sheetData>
    <row r="1" spans="1:12" ht="28.5" customHeight="1">
      <c r="A1" s="242" t="s">
        <v>191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ht="13.5" customHeight="1">
      <c r="A2" s="244" t="s">
        <v>226</v>
      </c>
      <c r="B2" s="244" t="s">
        <v>158</v>
      </c>
      <c r="C2" s="244" t="s">
        <v>244</v>
      </c>
      <c r="D2" s="248" t="s">
        <v>254</v>
      </c>
      <c r="E2" s="248"/>
      <c r="F2" s="248"/>
      <c r="G2" s="248"/>
      <c r="H2" s="248"/>
      <c r="I2" s="248"/>
      <c r="J2" s="248"/>
      <c r="K2" s="248"/>
      <c r="L2" s="246" t="s">
        <v>245</v>
      </c>
    </row>
    <row r="3" spans="1:12" ht="13.5" customHeight="1">
      <c r="A3" s="244"/>
      <c r="B3" s="244"/>
      <c r="C3" s="244"/>
      <c r="D3" s="145" t="s">
        <v>246</v>
      </c>
      <c r="E3" s="145" t="s">
        <v>247</v>
      </c>
      <c r="F3" s="145" t="s">
        <v>176</v>
      </c>
      <c r="G3" s="145" t="s">
        <v>248</v>
      </c>
      <c r="H3" s="145" t="s">
        <v>249</v>
      </c>
      <c r="I3" s="145" t="s">
        <v>173</v>
      </c>
      <c r="J3" s="145" t="s">
        <v>174</v>
      </c>
      <c r="K3" s="146" t="s">
        <v>250</v>
      </c>
      <c r="L3" s="246"/>
    </row>
    <row r="4" spans="1:12">
      <c r="A4" s="245"/>
      <c r="B4" s="245"/>
      <c r="C4" s="245"/>
      <c r="D4" s="145" t="s">
        <v>178</v>
      </c>
      <c r="E4" s="145" t="s">
        <v>178</v>
      </c>
      <c r="F4" s="145" t="s">
        <v>178</v>
      </c>
      <c r="G4" s="145" t="s">
        <v>178</v>
      </c>
      <c r="H4" s="145" t="s">
        <v>178</v>
      </c>
      <c r="I4" s="145" t="s">
        <v>178</v>
      </c>
      <c r="J4" s="145" t="s">
        <v>178</v>
      </c>
      <c r="K4" s="145" t="s">
        <v>178</v>
      </c>
      <c r="L4" s="246" t="s">
        <v>178</v>
      </c>
    </row>
    <row r="5" spans="1:12" ht="20.100000000000001" customHeight="1">
      <c r="A5" s="147" t="s">
        <v>251</v>
      </c>
      <c r="B5" s="130" t="s">
        <v>252</v>
      </c>
      <c r="C5" s="130" t="s">
        <v>114</v>
      </c>
      <c r="D5" s="50">
        <v>12170</v>
      </c>
      <c r="E5" s="50">
        <v>1425</v>
      </c>
      <c r="F5" s="50"/>
      <c r="G5" s="50"/>
      <c r="H5" s="50"/>
      <c r="I5" s="50"/>
      <c r="J5" s="51"/>
      <c r="K5" s="148">
        <f t="shared" ref="K5:K6" si="0">D5+E5+F5+G5+H5+I5+J5</f>
        <v>13595</v>
      </c>
      <c r="L5" s="148">
        <f t="shared" ref="L5:L6" si="1">K5*2</f>
        <v>27190</v>
      </c>
    </row>
    <row r="6" spans="1:12" ht="20.100000000000001" customHeight="1">
      <c r="A6" s="147" t="s">
        <v>251</v>
      </c>
      <c r="B6" s="130" t="s">
        <v>190</v>
      </c>
      <c r="C6" s="130" t="s">
        <v>114</v>
      </c>
      <c r="D6" s="50">
        <v>60003</v>
      </c>
      <c r="E6" s="50">
        <v>11705</v>
      </c>
      <c r="F6" s="50"/>
      <c r="G6" s="50"/>
      <c r="H6" s="50">
        <v>4275</v>
      </c>
      <c r="I6" s="50"/>
      <c r="J6" s="51"/>
      <c r="K6" s="148">
        <f t="shared" si="0"/>
        <v>75983</v>
      </c>
      <c r="L6" s="148">
        <f t="shared" si="1"/>
        <v>151966</v>
      </c>
    </row>
    <row r="7" spans="1:12" ht="20.100000000000001" customHeight="1">
      <c r="A7" s="246" t="s">
        <v>253</v>
      </c>
      <c r="B7" s="247"/>
      <c r="C7" s="133"/>
      <c r="D7" s="149">
        <f t="shared" ref="D7:K7" si="2">SUM(D5:D6)</f>
        <v>72173</v>
      </c>
      <c r="E7" s="149">
        <f t="shared" si="2"/>
        <v>13130</v>
      </c>
      <c r="F7" s="149">
        <f t="shared" si="2"/>
        <v>0</v>
      </c>
      <c r="G7" s="149">
        <f t="shared" si="2"/>
        <v>0</v>
      </c>
      <c r="H7" s="149">
        <f t="shared" si="2"/>
        <v>4275</v>
      </c>
      <c r="I7" s="149">
        <f t="shared" si="2"/>
        <v>0</v>
      </c>
      <c r="J7" s="149">
        <f t="shared" si="2"/>
        <v>0</v>
      </c>
      <c r="K7" s="149">
        <f t="shared" si="2"/>
        <v>89578</v>
      </c>
      <c r="L7" s="149">
        <f>SUM(L5:L6)</f>
        <v>179156</v>
      </c>
    </row>
  </sheetData>
  <mergeCells count="7">
    <mergeCell ref="A1:L1"/>
    <mergeCell ref="A2:A4"/>
    <mergeCell ref="A7:B7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130"/>
  <sheetViews>
    <sheetView workbookViewId="0">
      <selection activeCell="M5" sqref="M5:M25"/>
    </sheetView>
  </sheetViews>
  <sheetFormatPr defaultRowHeight="13.5"/>
  <cols>
    <col min="1" max="1" width="16.75" style="61" customWidth="1"/>
    <col min="2" max="2" width="37.125" style="61" customWidth="1"/>
    <col min="3" max="13" width="8" style="61" hidden="1" customWidth="1"/>
    <col min="14" max="14" width="27.5" style="61" customWidth="1"/>
    <col min="15" max="15" width="26.5" style="61" customWidth="1"/>
    <col min="16" max="245" width="9" style="61"/>
    <col min="246" max="246" width="5.875" style="61" customWidth="1"/>
    <col min="247" max="247" width="18" style="61" customWidth="1"/>
    <col min="248" max="258" width="0" style="61" hidden="1" customWidth="1"/>
    <col min="259" max="259" width="9" style="61"/>
    <col min="260" max="260" width="9.875" style="61" customWidth="1"/>
    <col min="261" max="261" width="9" style="61" customWidth="1"/>
    <col min="262" max="262" width="9.5" style="61" bestFit="1" customWidth="1"/>
    <col min="263" max="263" width="9.5" style="61" customWidth="1"/>
    <col min="264" max="264" width="9.375" style="61" customWidth="1"/>
    <col min="265" max="265" width="10.125" style="61" customWidth="1"/>
    <col min="266" max="266" width="11.125" style="61" customWidth="1"/>
    <col min="267" max="501" width="9" style="61"/>
    <col min="502" max="502" width="5.875" style="61" customWidth="1"/>
    <col min="503" max="503" width="18" style="61" customWidth="1"/>
    <col min="504" max="514" width="0" style="61" hidden="1" customWidth="1"/>
    <col min="515" max="515" width="9" style="61"/>
    <col min="516" max="516" width="9.875" style="61" customWidth="1"/>
    <col min="517" max="517" width="9" style="61" customWidth="1"/>
    <col min="518" max="518" width="9.5" style="61" bestFit="1" customWidth="1"/>
    <col min="519" max="519" width="9.5" style="61" customWidth="1"/>
    <col min="520" max="520" width="9.375" style="61" customWidth="1"/>
    <col min="521" max="521" width="10.125" style="61" customWidth="1"/>
    <col min="522" max="522" width="11.125" style="61" customWidth="1"/>
    <col min="523" max="757" width="9" style="61"/>
    <col min="758" max="758" width="5.875" style="61" customWidth="1"/>
    <col min="759" max="759" width="18" style="61" customWidth="1"/>
    <col min="760" max="770" width="0" style="61" hidden="1" customWidth="1"/>
    <col min="771" max="771" width="9" style="61"/>
    <col min="772" max="772" width="9.875" style="61" customWidth="1"/>
    <col min="773" max="773" width="9" style="61" customWidth="1"/>
    <col min="774" max="774" width="9.5" style="61" bestFit="1" customWidth="1"/>
    <col min="775" max="775" width="9.5" style="61" customWidth="1"/>
    <col min="776" max="776" width="9.375" style="61" customWidth="1"/>
    <col min="777" max="777" width="10.125" style="61" customWidth="1"/>
    <col min="778" max="778" width="11.125" style="61" customWidth="1"/>
    <col min="779" max="1013" width="9" style="61"/>
    <col min="1014" max="1014" width="5.875" style="61" customWidth="1"/>
    <col min="1015" max="1015" width="18" style="61" customWidth="1"/>
    <col min="1016" max="1026" width="0" style="61" hidden="1" customWidth="1"/>
    <col min="1027" max="1027" width="9" style="61"/>
    <col min="1028" max="1028" width="9.875" style="61" customWidth="1"/>
    <col min="1029" max="1029" width="9" style="61" customWidth="1"/>
    <col min="1030" max="1030" width="9.5" style="61" bestFit="1" customWidth="1"/>
    <col min="1031" max="1031" width="9.5" style="61" customWidth="1"/>
    <col min="1032" max="1032" width="9.375" style="61" customWidth="1"/>
    <col min="1033" max="1033" width="10.125" style="61" customWidth="1"/>
    <col min="1034" max="1034" width="11.125" style="61" customWidth="1"/>
    <col min="1035" max="1269" width="9" style="61"/>
    <col min="1270" max="1270" width="5.875" style="61" customWidth="1"/>
    <col min="1271" max="1271" width="18" style="61" customWidth="1"/>
    <col min="1272" max="1282" width="0" style="61" hidden="1" customWidth="1"/>
    <col min="1283" max="1283" width="9" style="61"/>
    <col min="1284" max="1284" width="9.875" style="61" customWidth="1"/>
    <col min="1285" max="1285" width="9" style="61" customWidth="1"/>
    <col min="1286" max="1286" width="9.5" style="61" bestFit="1" customWidth="1"/>
    <col min="1287" max="1287" width="9.5" style="61" customWidth="1"/>
    <col min="1288" max="1288" width="9.375" style="61" customWidth="1"/>
    <col min="1289" max="1289" width="10.125" style="61" customWidth="1"/>
    <col min="1290" max="1290" width="11.125" style="61" customWidth="1"/>
    <col min="1291" max="1525" width="9" style="61"/>
    <col min="1526" max="1526" width="5.875" style="61" customWidth="1"/>
    <col min="1527" max="1527" width="18" style="61" customWidth="1"/>
    <col min="1528" max="1538" width="0" style="61" hidden="1" customWidth="1"/>
    <col min="1539" max="1539" width="9" style="61"/>
    <col min="1540" max="1540" width="9.875" style="61" customWidth="1"/>
    <col min="1541" max="1541" width="9" style="61" customWidth="1"/>
    <col min="1542" max="1542" width="9.5" style="61" bestFit="1" customWidth="1"/>
    <col min="1543" max="1543" width="9.5" style="61" customWidth="1"/>
    <col min="1544" max="1544" width="9.375" style="61" customWidth="1"/>
    <col min="1545" max="1545" width="10.125" style="61" customWidth="1"/>
    <col min="1546" max="1546" width="11.125" style="61" customWidth="1"/>
    <col min="1547" max="1781" width="9" style="61"/>
    <col min="1782" max="1782" width="5.875" style="61" customWidth="1"/>
    <col min="1783" max="1783" width="18" style="61" customWidth="1"/>
    <col min="1784" max="1794" width="0" style="61" hidden="1" customWidth="1"/>
    <col min="1795" max="1795" width="9" style="61"/>
    <col min="1796" max="1796" width="9.875" style="61" customWidth="1"/>
    <col min="1797" max="1797" width="9" style="61" customWidth="1"/>
    <col min="1798" max="1798" width="9.5" style="61" bestFit="1" customWidth="1"/>
    <col min="1799" max="1799" width="9.5" style="61" customWidth="1"/>
    <col min="1800" max="1800" width="9.375" style="61" customWidth="1"/>
    <col min="1801" max="1801" width="10.125" style="61" customWidth="1"/>
    <col min="1802" max="1802" width="11.125" style="61" customWidth="1"/>
    <col min="1803" max="2037" width="9" style="61"/>
    <col min="2038" max="2038" width="5.875" style="61" customWidth="1"/>
    <col min="2039" max="2039" width="18" style="61" customWidth="1"/>
    <col min="2040" max="2050" width="0" style="61" hidden="1" customWidth="1"/>
    <col min="2051" max="2051" width="9" style="61"/>
    <col min="2052" max="2052" width="9.875" style="61" customWidth="1"/>
    <col min="2053" max="2053" width="9" style="61" customWidth="1"/>
    <col min="2054" max="2054" width="9.5" style="61" bestFit="1" customWidth="1"/>
    <col min="2055" max="2055" width="9.5" style="61" customWidth="1"/>
    <col min="2056" max="2056" width="9.375" style="61" customWidth="1"/>
    <col min="2057" max="2057" width="10.125" style="61" customWidth="1"/>
    <col min="2058" max="2058" width="11.125" style="61" customWidth="1"/>
    <col min="2059" max="2293" width="9" style="61"/>
    <col min="2294" max="2294" width="5.875" style="61" customWidth="1"/>
    <col min="2295" max="2295" width="18" style="61" customWidth="1"/>
    <col min="2296" max="2306" width="0" style="61" hidden="1" customWidth="1"/>
    <col min="2307" max="2307" width="9" style="61"/>
    <col min="2308" max="2308" width="9.875" style="61" customWidth="1"/>
    <col min="2309" max="2309" width="9" style="61" customWidth="1"/>
    <col min="2310" max="2310" width="9.5" style="61" bestFit="1" customWidth="1"/>
    <col min="2311" max="2311" width="9.5" style="61" customWidth="1"/>
    <col min="2312" max="2312" width="9.375" style="61" customWidth="1"/>
    <col min="2313" max="2313" width="10.125" style="61" customWidth="1"/>
    <col min="2314" max="2314" width="11.125" style="61" customWidth="1"/>
    <col min="2315" max="2549" width="9" style="61"/>
    <col min="2550" max="2550" width="5.875" style="61" customWidth="1"/>
    <col min="2551" max="2551" width="18" style="61" customWidth="1"/>
    <col min="2552" max="2562" width="0" style="61" hidden="1" customWidth="1"/>
    <col min="2563" max="2563" width="9" style="61"/>
    <col min="2564" max="2564" width="9.875" style="61" customWidth="1"/>
    <col min="2565" max="2565" width="9" style="61" customWidth="1"/>
    <col min="2566" max="2566" width="9.5" style="61" bestFit="1" customWidth="1"/>
    <col min="2567" max="2567" width="9.5" style="61" customWidth="1"/>
    <col min="2568" max="2568" width="9.375" style="61" customWidth="1"/>
    <col min="2569" max="2569" width="10.125" style="61" customWidth="1"/>
    <col min="2570" max="2570" width="11.125" style="61" customWidth="1"/>
    <col min="2571" max="2805" width="9" style="61"/>
    <col min="2806" max="2806" width="5.875" style="61" customWidth="1"/>
    <col min="2807" max="2807" width="18" style="61" customWidth="1"/>
    <col min="2808" max="2818" width="0" style="61" hidden="1" customWidth="1"/>
    <col min="2819" max="2819" width="9" style="61"/>
    <col min="2820" max="2820" width="9.875" style="61" customWidth="1"/>
    <col min="2821" max="2821" width="9" style="61" customWidth="1"/>
    <col min="2822" max="2822" width="9.5" style="61" bestFit="1" customWidth="1"/>
    <col min="2823" max="2823" width="9.5" style="61" customWidth="1"/>
    <col min="2824" max="2824" width="9.375" style="61" customWidth="1"/>
    <col min="2825" max="2825" width="10.125" style="61" customWidth="1"/>
    <col min="2826" max="2826" width="11.125" style="61" customWidth="1"/>
    <col min="2827" max="3061" width="9" style="61"/>
    <col min="3062" max="3062" width="5.875" style="61" customWidth="1"/>
    <col min="3063" max="3063" width="18" style="61" customWidth="1"/>
    <col min="3064" max="3074" width="0" style="61" hidden="1" customWidth="1"/>
    <col min="3075" max="3075" width="9" style="61"/>
    <col min="3076" max="3076" width="9.875" style="61" customWidth="1"/>
    <col min="3077" max="3077" width="9" style="61" customWidth="1"/>
    <col min="3078" max="3078" width="9.5" style="61" bestFit="1" customWidth="1"/>
    <col min="3079" max="3079" width="9.5" style="61" customWidth="1"/>
    <col min="3080" max="3080" width="9.375" style="61" customWidth="1"/>
    <col min="3081" max="3081" width="10.125" style="61" customWidth="1"/>
    <col min="3082" max="3082" width="11.125" style="61" customWidth="1"/>
    <col min="3083" max="3317" width="9" style="61"/>
    <col min="3318" max="3318" width="5.875" style="61" customWidth="1"/>
    <col min="3319" max="3319" width="18" style="61" customWidth="1"/>
    <col min="3320" max="3330" width="0" style="61" hidden="1" customWidth="1"/>
    <col min="3331" max="3331" width="9" style="61"/>
    <col min="3332" max="3332" width="9.875" style="61" customWidth="1"/>
    <col min="3333" max="3333" width="9" style="61" customWidth="1"/>
    <col min="3334" max="3334" width="9.5" style="61" bestFit="1" customWidth="1"/>
    <col min="3335" max="3335" width="9.5" style="61" customWidth="1"/>
    <col min="3336" max="3336" width="9.375" style="61" customWidth="1"/>
    <col min="3337" max="3337" width="10.125" style="61" customWidth="1"/>
    <col min="3338" max="3338" width="11.125" style="61" customWidth="1"/>
    <col min="3339" max="3573" width="9" style="61"/>
    <col min="3574" max="3574" width="5.875" style="61" customWidth="1"/>
    <col min="3575" max="3575" width="18" style="61" customWidth="1"/>
    <col min="3576" max="3586" width="0" style="61" hidden="1" customWidth="1"/>
    <col min="3587" max="3587" width="9" style="61"/>
    <col min="3588" max="3588" width="9.875" style="61" customWidth="1"/>
    <col min="3589" max="3589" width="9" style="61" customWidth="1"/>
    <col min="3590" max="3590" width="9.5" style="61" bestFit="1" customWidth="1"/>
    <col min="3591" max="3591" width="9.5" style="61" customWidth="1"/>
    <col min="3592" max="3592" width="9.375" style="61" customWidth="1"/>
    <col min="3593" max="3593" width="10.125" style="61" customWidth="1"/>
    <col min="3594" max="3594" width="11.125" style="61" customWidth="1"/>
    <col min="3595" max="3829" width="9" style="61"/>
    <col min="3830" max="3830" width="5.875" style="61" customWidth="1"/>
    <col min="3831" max="3831" width="18" style="61" customWidth="1"/>
    <col min="3832" max="3842" width="0" style="61" hidden="1" customWidth="1"/>
    <col min="3843" max="3843" width="9" style="61"/>
    <col min="3844" max="3844" width="9.875" style="61" customWidth="1"/>
    <col min="3845" max="3845" width="9" style="61" customWidth="1"/>
    <col min="3846" max="3846" width="9.5" style="61" bestFit="1" customWidth="1"/>
    <col min="3847" max="3847" width="9.5" style="61" customWidth="1"/>
    <col min="3848" max="3848" width="9.375" style="61" customWidth="1"/>
    <col min="3849" max="3849" width="10.125" style="61" customWidth="1"/>
    <col min="3850" max="3850" width="11.125" style="61" customWidth="1"/>
    <col min="3851" max="4085" width="9" style="61"/>
    <col min="4086" max="4086" width="5.875" style="61" customWidth="1"/>
    <col min="4087" max="4087" width="18" style="61" customWidth="1"/>
    <col min="4088" max="4098" width="0" style="61" hidden="1" customWidth="1"/>
    <col min="4099" max="4099" width="9" style="61"/>
    <col min="4100" max="4100" width="9.875" style="61" customWidth="1"/>
    <col min="4101" max="4101" width="9" style="61" customWidth="1"/>
    <col min="4102" max="4102" width="9.5" style="61" bestFit="1" customWidth="1"/>
    <col min="4103" max="4103" width="9.5" style="61" customWidth="1"/>
    <col min="4104" max="4104" width="9.375" style="61" customWidth="1"/>
    <col min="4105" max="4105" width="10.125" style="61" customWidth="1"/>
    <col min="4106" max="4106" width="11.125" style="61" customWidth="1"/>
    <col min="4107" max="4341" width="9" style="61"/>
    <col min="4342" max="4342" width="5.875" style="61" customWidth="1"/>
    <col min="4343" max="4343" width="18" style="61" customWidth="1"/>
    <col min="4344" max="4354" width="0" style="61" hidden="1" customWidth="1"/>
    <col min="4355" max="4355" width="9" style="61"/>
    <col min="4356" max="4356" width="9.875" style="61" customWidth="1"/>
    <col min="4357" max="4357" width="9" style="61" customWidth="1"/>
    <col min="4358" max="4358" width="9.5" style="61" bestFit="1" customWidth="1"/>
    <col min="4359" max="4359" width="9.5" style="61" customWidth="1"/>
    <col min="4360" max="4360" width="9.375" style="61" customWidth="1"/>
    <col min="4361" max="4361" width="10.125" style="61" customWidth="1"/>
    <col min="4362" max="4362" width="11.125" style="61" customWidth="1"/>
    <col min="4363" max="4597" width="9" style="61"/>
    <col min="4598" max="4598" width="5.875" style="61" customWidth="1"/>
    <col min="4599" max="4599" width="18" style="61" customWidth="1"/>
    <col min="4600" max="4610" width="0" style="61" hidden="1" customWidth="1"/>
    <col min="4611" max="4611" width="9" style="61"/>
    <col min="4612" max="4612" width="9.875" style="61" customWidth="1"/>
    <col min="4613" max="4613" width="9" style="61" customWidth="1"/>
    <col min="4614" max="4614" width="9.5" style="61" bestFit="1" customWidth="1"/>
    <col min="4615" max="4615" width="9.5" style="61" customWidth="1"/>
    <col min="4616" max="4616" width="9.375" style="61" customWidth="1"/>
    <col min="4617" max="4617" width="10.125" style="61" customWidth="1"/>
    <col min="4618" max="4618" width="11.125" style="61" customWidth="1"/>
    <col min="4619" max="4853" width="9" style="61"/>
    <col min="4854" max="4854" width="5.875" style="61" customWidth="1"/>
    <col min="4855" max="4855" width="18" style="61" customWidth="1"/>
    <col min="4856" max="4866" width="0" style="61" hidden="1" customWidth="1"/>
    <col min="4867" max="4867" width="9" style="61"/>
    <col min="4868" max="4868" width="9.875" style="61" customWidth="1"/>
    <col min="4869" max="4869" width="9" style="61" customWidth="1"/>
    <col min="4870" max="4870" width="9.5" style="61" bestFit="1" customWidth="1"/>
    <col min="4871" max="4871" width="9.5" style="61" customWidth="1"/>
    <col min="4872" max="4872" width="9.375" style="61" customWidth="1"/>
    <col min="4873" max="4873" width="10.125" style="61" customWidth="1"/>
    <col min="4874" max="4874" width="11.125" style="61" customWidth="1"/>
    <col min="4875" max="5109" width="9" style="61"/>
    <col min="5110" max="5110" width="5.875" style="61" customWidth="1"/>
    <col min="5111" max="5111" width="18" style="61" customWidth="1"/>
    <col min="5112" max="5122" width="0" style="61" hidden="1" customWidth="1"/>
    <col min="5123" max="5123" width="9" style="61"/>
    <col min="5124" max="5124" width="9.875" style="61" customWidth="1"/>
    <col min="5125" max="5125" width="9" style="61" customWidth="1"/>
    <col min="5126" max="5126" width="9.5" style="61" bestFit="1" customWidth="1"/>
    <col min="5127" max="5127" width="9.5" style="61" customWidth="1"/>
    <col min="5128" max="5128" width="9.375" style="61" customWidth="1"/>
    <col min="5129" max="5129" width="10.125" style="61" customWidth="1"/>
    <col min="5130" max="5130" width="11.125" style="61" customWidth="1"/>
    <col min="5131" max="5365" width="9" style="61"/>
    <col min="5366" max="5366" width="5.875" style="61" customWidth="1"/>
    <col min="5367" max="5367" width="18" style="61" customWidth="1"/>
    <col min="5368" max="5378" width="0" style="61" hidden="1" customWidth="1"/>
    <col min="5379" max="5379" width="9" style="61"/>
    <col min="5380" max="5380" width="9.875" style="61" customWidth="1"/>
    <col min="5381" max="5381" width="9" style="61" customWidth="1"/>
    <col min="5382" max="5382" width="9.5" style="61" bestFit="1" customWidth="1"/>
    <col min="5383" max="5383" width="9.5" style="61" customWidth="1"/>
    <col min="5384" max="5384" width="9.375" style="61" customWidth="1"/>
    <col min="5385" max="5385" width="10.125" style="61" customWidth="1"/>
    <col min="5386" max="5386" width="11.125" style="61" customWidth="1"/>
    <col min="5387" max="5621" width="9" style="61"/>
    <col min="5622" max="5622" width="5.875" style="61" customWidth="1"/>
    <col min="5623" max="5623" width="18" style="61" customWidth="1"/>
    <col min="5624" max="5634" width="0" style="61" hidden="1" customWidth="1"/>
    <col min="5635" max="5635" width="9" style="61"/>
    <col min="5636" max="5636" width="9.875" style="61" customWidth="1"/>
    <col min="5637" max="5637" width="9" style="61" customWidth="1"/>
    <col min="5638" max="5638" width="9.5" style="61" bestFit="1" customWidth="1"/>
    <col min="5639" max="5639" width="9.5" style="61" customWidth="1"/>
    <col min="5640" max="5640" width="9.375" style="61" customWidth="1"/>
    <col min="5641" max="5641" width="10.125" style="61" customWidth="1"/>
    <col min="5642" max="5642" width="11.125" style="61" customWidth="1"/>
    <col min="5643" max="5877" width="9" style="61"/>
    <col min="5878" max="5878" width="5.875" style="61" customWidth="1"/>
    <col min="5879" max="5879" width="18" style="61" customWidth="1"/>
    <col min="5880" max="5890" width="0" style="61" hidden="1" customWidth="1"/>
    <col min="5891" max="5891" width="9" style="61"/>
    <col min="5892" max="5892" width="9.875" style="61" customWidth="1"/>
    <col min="5893" max="5893" width="9" style="61" customWidth="1"/>
    <col min="5894" max="5894" width="9.5" style="61" bestFit="1" customWidth="1"/>
    <col min="5895" max="5895" width="9.5" style="61" customWidth="1"/>
    <col min="5896" max="5896" width="9.375" style="61" customWidth="1"/>
    <col min="5897" max="5897" width="10.125" style="61" customWidth="1"/>
    <col min="5898" max="5898" width="11.125" style="61" customWidth="1"/>
    <col min="5899" max="6133" width="9" style="61"/>
    <col min="6134" max="6134" width="5.875" style="61" customWidth="1"/>
    <col min="6135" max="6135" width="18" style="61" customWidth="1"/>
    <col min="6136" max="6146" width="0" style="61" hidden="1" customWidth="1"/>
    <col min="6147" max="6147" width="9" style="61"/>
    <col min="6148" max="6148" width="9.875" style="61" customWidth="1"/>
    <col min="6149" max="6149" width="9" style="61" customWidth="1"/>
    <col min="6150" max="6150" width="9.5" style="61" bestFit="1" customWidth="1"/>
    <col min="6151" max="6151" width="9.5" style="61" customWidth="1"/>
    <col min="6152" max="6152" width="9.375" style="61" customWidth="1"/>
    <col min="6153" max="6153" width="10.125" style="61" customWidth="1"/>
    <col min="6154" max="6154" width="11.125" style="61" customWidth="1"/>
    <col min="6155" max="6389" width="9" style="61"/>
    <col min="6390" max="6390" width="5.875" style="61" customWidth="1"/>
    <col min="6391" max="6391" width="18" style="61" customWidth="1"/>
    <col min="6392" max="6402" width="0" style="61" hidden="1" customWidth="1"/>
    <col min="6403" max="6403" width="9" style="61"/>
    <col min="6404" max="6404" width="9.875" style="61" customWidth="1"/>
    <col min="6405" max="6405" width="9" style="61" customWidth="1"/>
    <col min="6406" max="6406" width="9.5" style="61" bestFit="1" customWidth="1"/>
    <col min="6407" max="6407" width="9.5" style="61" customWidth="1"/>
    <col min="6408" max="6408" width="9.375" style="61" customWidth="1"/>
    <col min="6409" max="6409" width="10.125" style="61" customWidth="1"/>
    <col min="6410" max="6410" width="11.125" style="61" customWidth="1"/>
    <col min="6411" max="6645" width="9" style="61"/>
    <col min="6646" max="6646" width="5.875" style="61" customWidth="1"/>
    <col min="6647" max="6647" width="18" style="61" customWidth="1"/>
    <col min="6648" max="6658" width="0" style="61" hidden="1" customWidth="1"/>
    <col min="6659" max="6659" width="9" style="61"/>
    <col min="6660" max="6660" width="9.875" style="61" customWidth="1"/>
    <col min="6661" max="6661" width="9" style="61" customWidth="1"/>
    <col min="6662" max="6662" width="9.5" style="61" bestFit="1" customWidth="1"/>
    <col min="6663" max="6663" width="9.5" style="61" customWidth="1"/>
    <col min="6664" max="6664" width="9.375" style="61" customWidth="1"/>
    <col min="6665" max="6665" width="10.125" style="61" customWidth="1"/>
    <col min="6666" max="6666" width="11.125" style="61" customWidth="1"/>
    <col min="6667" max="6901" width="9" style="61"/>
    <col min="6902" max="6902" width="5.875" style="61" customWidth="1"/>
    <col min="6903" max="6903" width="18" style="61" customWidth="1"/>
    <col min="6904" max="6914" width="0" style="61" hidden="1" customWidth="1"/>
    <col min="6915" max="6915" width="9" style="61"/>
    <col min="6916" max="6916" width="9.875" style="61" customWidth="1"/>
    <col min="6917" max="6917" width="9" style="61" customWidth="1"/>
    <col min="6918" max="6918" width="9.5" style="61" bestFit="1" customWidth="1"/>
    <col min="6919" max="6919" width="9.5" style="61" customWidth="1"/>
    <col min="6920" max="6920" width="9.375" style="61" customWidth="1"/>
    <col min="6921" max="6921" width="10.125" style="61" customWidth="1"/>
    <col min="6922" max="6922" width="11.125" style="61" customWidth="1"/>
    <col min="6923" max="7157" width="9" style="61"/>
    <col min="7158" max="7158" width="5.875" style="61" customWidth="1"/>
    <col min="7159" max="7159" width="18" style="61" customWidth="1"/>
    <col min="7160" max="7170" width="0" style="61" hidden="1" customWidth="1"/>
    <col min="7171" max="7171" width="9" style="61"/>
    <col min="7172" max="7172" width="9.875" style="61" customWidth="1"/>
    <col min="7173" max="7173" width="9" style="61" customWidth="1"/>
    <col min="7174" max="7174" width="9.5" style="61" bestFit="1" customWidth="1"/>
    <col min="7175" max="7175" width="9.5" style="61" customWidth="1"/>
    <col min="7176" max="7176" width="9.375" style="61" customWidth="1"/>
    <col min="7177" max="7177" width="10.125" style="61" customWidth="1"/>
    <col min="7178" max="7178" width="11.125" style="61" customWidth="1"/>
    <col min="7179" max="7413" width="9" style="61"/>
    <col min="7414" max="7414" width="5.875" style="61" customWidth="1"/>
    <col min="7415" max="7415" width="18" style="61" customWidth="1"/>
    <col min="7416" max="7426" width="0" style="61" hidden="1" customWidth="1"/>
    <col min="7427" max="7427" width="9" style="61"/>
    <col min="7428" max="7428" width="9.875" style="61" customWidth="1"/>
    <col min="7429" max="7429" width="9" style="61" customWidth="1"/>
    <col min="7430" max="7430" width="9.5" style="61" bestFit="1" customWidth="1"/>
    <col min="7431" max="7431" width="9.5" style="61" customWidth="1"/>
    <col min="7432" max="7432" width="9.375" style="61" customWidth="1"/>
    <col min="7433" max="7433" width="10.125" style="61" customWidth="1"/>
    <col min="7434" max="7434" width="11.125" style="61" customWidth="1"/>
    <col min="7435" max="7669" width="9" style="61"/>
    <col min="7670" max="7670" width="5.875" style="61" customWidth="1"/>
    <col min="7671" max="7671" width="18" style="61" customWidth="1"/>
    <col min="7672" max="7682" width="0" style="61" hidden="1" customWidth="1"/>
    <col min="7683" max="7683" width="9" style="61"/>
    <col min="7684" max="7684" width="9.875" style="61" customWidth="1"/>
    <col min="7685" max="7685" width="9" style="61" customWidth="1"/>
    <col min="7686" max="7686" width="9.5" style="61" bestFit="1" customWidth="1"/>
    <col min="7687" max="7687" width="9.5" style="61" customWidth="1"/>
    <col min="7688" max="7688" width="9.375" style="61" customWidth="1"/>
    <col min="7689" max="7689" width="10.125" style="61" customWidth="1"/>
    <col min="7690" max="7690" width="11.125" style="61" customWidth="1"/>
    <col min="7691" max="7925" width="9" style="61"/>
    <col min="7926" max="7926" width="5.875" style="61" customWidth="1"/>
    <col min="7927" max="7927" width="18" style="61" customWidth="1"/>
    <col min="7928" max="7938" width="0" style="61" hidden="1" customWidth="1"/>
    <col min="7939" max="7939" width="9" style="61"/>
    <col min="7940" max="7940" width="9.875" style="61" customWidth="1"/>
    <col min="7941" max="7941" width="9" style="61" customWidth="1"/>
    <col min="7942" max="7942" width="9.5" style="61" bestFit="1" customWidth="1"/>
    <col min="7943" max="7943" width="9.5" style="61" customWidth="1"/>
    <col min="7944" max="7944" width="9.375" style="61" customWidth="1"/>
    <col min="7945" max="7945" width="10.125" style="61" customWidth="1"/>
    <col min="7946" max="7946" width="11.125" style="61" customWidth="1"/>
    <col min="7947" max="8181" width="9" style="61"/>
    <col min="8182" max="8182" width="5.875" style="61" customWidth="1"/>
    <col min="8183" max="8183" width="18" style="61" customWidth="1"/>
    <col min="8184" max="8194" width="0" style="61" hidden="1" customWidth="1"/>
    <col min="8195" max="8195" width="9" style="61"/>
    <col min="8196" max="8196" width="9.875" style="61" customWidth="1"/>
    <col min="8197" max="8197" width="9" style="61" customWidth="1"/>
    <col min="8198" max="8198" width="9.5" style="61" bestFit="1" customWidth="1"/>
    <col min="8199" max="8199" width="9.5" style="61" customWidth="1"/>
    <col min="8200" max="8200" width="9.375" style="61" customWidth="1"/>
    <col min="8201" max="8201" width="10.125" style="61" customWidth="1"/>
    <col min="8202" max="8202" width="11.125" style="61" customWidth="1"/>
    <col min="8203" max="8437" width="9" style="61"/>
    <col min="8438" max="8438" width="5.875" style="61" customWidth="1"/>
    <col min="8439" max="8439" width="18" style="61" customWidth="1"/>
    <col min="8440" max="8450" width="0" style="61" hidden="1" customWidth="1"/>
    <col min="8451" max="8451" width="9" style="61"/>
    <col min="8452" max="8452" width="9.875" style="61" customWidth="1"/>
    <col min="8453" max="8453" width="9" style="61" customWidth="1"/>
    <col min="8454" max="8454" width="9.5" style="61" bestFit="1" customWidth="1"/>
    <col min="8455" max="8455" width="9.5" style="61" customWidth="1"/>
    <col min="8456" max="8456" width="9.375" style="61" customWidth="1"/>
    <col min="8457" max="8457" width="10.125" style="61" customWidth="1"/>
    <col min="8458" max="8458" width="11.125" style="61" customWidth="1"/>
    <col min="8459" max="8693" width="9" style="61"/>
    <col min="8694" max="8694" width="5.875" style="61" customWidth="1"/>
    <col min="8695" max="8695" width="18" style="61" customWidth="1"/>
    <col min="8696" max="8706" width="0" style="61" hidden="1" customWidth="1"/>
    <col min="8707" max="8707" width="9" style="61"/>
    <col min="8708" max="8708" width="9.875" style="61" customWidth="1"/>
    <col min="8709" max="8709" width="9" style="61" customWidth="1"/>
    <col min="8710" max="8710" width="9.5" style="61" bestFit="1" customWidth="1"/>
    <col min="8711" max="8711" width="9.5" style="61" customWidth="1"/>
    <col min="8712" max="8712" width="9.375" style="61" customWidth="1"/>
    <col min="8713" max="8713" width="10.125" style="61" customWidth="1"/>
    <col min="8714" max="8714" width="11.125" style="61" customWidth="1"/>
    <col min="8715" max="8949" width="9" style="61"/>
    <col min="8950" max="8950" width="5.875" style="61" customWidth="1"/>
    <col min="8951" max="8951" width="18" style="61" customWidth="1"/>
    <col min="8952" max="8962" width="0" style="61" hidden="1" customWidth="1"/>
    <col min="8963" max="8963" width="9" style="61"/>
    <col min="8964" max="8964" width="9.875" style="61" customWidth="1"/>
    <col min="8965" max="8965" width="9" style="61" customWidth="1"/>
    <col min="8966" max="8966" width="9.5" style="61" bestFit="1" customWidth="1"/>
    <col min="8967" max="8967" width="9.5" style="61" customWidth="1"/>
    <col min="8968" max="8968" width="9.375" style="61" customWidth="1"/>
    <col min="8969" max="8969" width="10.125" style="61" customWidth="1"/>
    <col min="8970" max="8970" width="11.125" style="61" customWidth="1"/>
    <col min="8971" max="9205" width="9" style="61"/>
    <col min="9206" max="9206" width="5.875" style="61" customWidth="1"/>
    <col min="9207" max="9207" width="18" style="61" customWidth="1"/>
    <col min="9208" max="9218" width="0" style="61" hidden="1" customWidth="1"/>
    <col min="9219" max="9219" width="9" style="61"/>
    <col min="9220" max="9220" width="9.875" style="61" customWidth="1"/>
    <col min="9221" max="9221" width="9" style="61" customWidth="1"/>
    <col min="9222" max="9222" width="9.5" style="61" bestFit="1" customWidth="1"/>
    <col min="9223" max="9223" width="9.5" style="61" customWidth="1"/>
    <col min="9224" max="9224" width="9.375" style="61" customWidth="1"/>
    <col min="9225" max="9225" width="10.125" style="61" customWidth="1"/>
    <col min="9226" max="9226" width="11.125" style="61" customWidth="1"/>
    <col min="9227" max="9461" width="9" style="61"/>
    <col min="9462" max="9462" width="5.875" style="61" customWidth="1"/>
    <col min="9463" max="9463" width="18" style="61" customWidth="1"/>
    <col min="9464" max="9474" width="0" style="61" hidden="1" customWidth="1"/>
    <col min="9475" max="9475" width="9" style="61"/>
    <col min="9476" max="9476" width="9.875" style="61" customWidth="1"/>
    <col min="9477" max="9477" width="9" style="61" customWidth="1"/>
    <col min="9478" max="9478" width="9.5" style="61" bestFit="1" customWidth="1"/>
    <col min="9479" max="9479" width="9.5" style="61" customWidth="1"/>
    <col min="9480" max="9480" width="9.375" style="61" customWidth="1"/>
    <col min="9481" max="9481" width="10.125" style="61" customWidth="1"/>
    <col min="9482" max="9482" width="11.125" style="61" customWidth="1"/>
    <col min="9483" max="9717" width="9" style="61"/>
    <col min="9718" max="9718" width="5.875" style="61" customWidth="1"/>
    <col min="9719" max="9719" width="18" style="61" customWidth="1"/>
    <col min="9720" max="9730" width="0" style="61" hidden="1" customWidth="1"/>
    <col min="9731" max="9731" width="9" style="61"/>
    <col min="9732" max="9732" width="9.875" style="61" customWidth="1"/>
    <col min="9733" max="9733" width="9" style="61" customWidth="1"/>
    <col min="9734" max="9734" width="9.5" style="61" bestFit="1" customWidth="1"/>
    <col min="9735" max="9735" width="9.5" style="61" customWidth="1"/>
    <col min="9736" max="9736" width="9.375" style="61" customWidth="1"/>
    <col min="9737" max="9737" width="10.125" style="61" customWidth="1"/>
    <col min="9738" max="9738" width="11.125" style="61" customWidth="1"/>
    <col min="9739" max="9973" width="9" style="61"/>
    <col min="9974" max="9974" width="5.875" style="61" customWidth="1"/>
    <col min="9975" max="9975" width="18" style="61" customWidth="1"/>
    <col min="9976" max="9986" width="0" style="61" hidden="1" customWidth="1"/>
    <col min="9987" max="9987" width="9" style="61"/>
    <col min="9988" max="9988" width="9.875" style="61" customWidth="1"/>
    <col min="9989" max="9989" width="9" style="61" customWidth="1"/>
    <col min="9990" max="9990" width="9.5" style="61" bestFit="1" customWidth="1"/>
    <col min="9991" max="9991" width="9.5" style="61" customWidth="1"/>
    <col min="9992" max="9992" width="9.375" style="61" customWidth="1"/>
    <col min="9993" max="9993" width="10.125" style="61" customWidth="1"/>
    <col min="9994" max="9994" width="11.125" style="61" customWidth="1"/>
    <col min="9995" max="10229" width="9" style="61"/>
    <col min="10230" max="10230" width="5.875" style="61" customWidth="1"/>
    <col min="10231" max="10231" width="18" style="61" customWidth="1"/>
    <col min="10232" max="10242" width="0" style="61" hidden="1" customWidth="1"/>
    <col min="10243" max="10243" width="9" style="61"/>
    <col min="10244" max="10244" width="9.875" style="61" customWidth="1"/>
    <col min="10245" max="10245" width="9" style="61" customWidth="1"/>
    <col min="10246" max="10246" width="9.5" style="61" bestFit="1" customWidth="1"/>
    <col min="10247" max="10247" width="9.5" style="61" customWidth="1"/>
    <col min="10248" max="10248" width="9.375" style="61" customWidth="1"/>
    <col min="10249" max="10249" width="10.125" style="61" customWidth="1"/>
    <col min="10250" max="10250" width="11.125" style="61" customWidth="1"/>
    <col min="10251" max="10485" width="9" style="61"/>
    <col min="10486" max="10486" width="5.875" style="61" customWidth="1"/>
    <col min="10487" max="10487" width="18" style="61" customWidth="1"/>
    <col min="10488" max="10498" width="0" style="61" hidden="1" customWidth="1"/>
    <col min="10499" max="10499" width="9" style="61"/>
    <col min="10500" max="10500" width="9.875" style="61" customWidth="1"/>
    <col min="10501" max="10501" width="9" style="61" customWidth="1"/>
    <col min="10502" max="10502" width="9.5" style="61" bestFit="1" customWidth="1"/>
    <col min="10503" max="10503" width="9.5" style="61" customWidth="1"/>
    <col min="10504" max="10504" width="9.375" style="61" customWidth="1"/>
    <col min="10505" max="10505" width="10.125" style="61" customWidth="1"/>
    <col min="10506" max="10506" width="11.125" style="61" customWidth="1"/>
    <col min="10507" max="10741" width="9" style="61"/>
    <col min="10742" max="10742" width="5.875" style="61" customWidth="1"/>
    <col min="10743" max="10743" width="18" style="61" customWidth="1"/>
    <col min="10744" max="10754" width="0" style="61" hidden="1" customWidth="1"/>
    <col min="10755" max="10755" width="9" style="61"/>
    <col min="10756" max="10756" width="9.875" style="61" customWidth="1"/>
    <col min="10757" max="10757" width="9" style="61" customWidth="1"/>
    <col min="10758" max="10758" width="9.5" style="61" bestFit="1" customWidth="1"/>
    <col min="10759" max="10759" width="9.5" style="61" customWidth="1"/>
    <col min="10760" max="10760" width="9.375" style="61" customWidth="1"/>
    <col min="10761" max="10761" width="10.125" style="61" customWidth="1"/>
    <col min="10762" max="10762" width="11.125" style="61" customWidth="1"/>
    <col min="10763" max="10997" width="9" style="61"/>
    <col min="10998" max="10998" width="5.875" style="61" customWidth="1"/>
    <col min="10999" max="10999" width="18" style="61" customWidth="1"/>
    <col min="11000" max="11010" width="0" style="61" hidden="1" customWidth="1"/>
    <col min="11011" max="11011" width="9" style="61"/>
    <col min="11012" max="11012" width="9.875" style="61" customWidth="1"/>
    <col min="11013" max="11013" width="9" style="61" customWidth="1"/>
    <col min="11014" max="11014" width="9.5" style="61" bestFit="1" customWidth="1"/>
    <col min="11015" max="11015" width="9.5" style="61" customWidth="1"/>
    <col min="11016" max="11016" width="9.375" style="61" customWidth="1"/>
    <col min="11017" max="11017" width="10.125" style="61" customWidth="1"/>
    <col min="11018" max="11018" width="11.125" style="61" customWidth="1"/>
    <col min="11019" max="11253" width="9" style="61"/>
    <col min="11254" max="11254" width="5.875" style="61" customWidth="1"/>
    <col min="11255" max="11255" width="18" style="61" customWidth="1"/>
    <col min="11256" max="11266" width="0" style="61" hidden="1" customWidth="1"/>
    <col min="11267" max="11267" width="9" style="61"/>
    <col min="11268" max="11268" width="9.875" style="61" customWidth="1"/>
    <col min="11269" max="11269" width="9" style="61" customWidth="1"/>
    <col min="11270" max="11270" width="9.5" style="61" bestFit="1" customWidth="1"/>
    <col min="11271" max="11271" width="9.5" style="61" customWidth="1"/>
    <col min="11272" max="11272" width="9.375" style="61" customWidth="1"/>
    <col min="11273" max="11273" width="10.125" style="61" customWidth="1"/>
    <col min="11274" max="11274" width="11.125" style="61" customWidth="1"/>
    <col min="11275" max="11509" width="9" style="61"/>
    <col min="11510" max="11510" width="5.875" style="61" customWidth="1"/>
    <col min="11511" max="11511" width="18" style="61" customWidth="1"/>
    <col min="11512" max="11522" width="0" style="61" hidden="1" customWidth="1"/>
    <col min="11523" max="11523" width="9" style="61"/>
    <col min="11524" max="11524" width="9.875" style="61" customWidth="1"/>
    <col min="11525" max="11525" width="9" style="61" customWidth="1"/>
    <col min="11526" max="11526" width="9.5" style="61" bestFit="1" customWidth="1"/>
    <col min="11527" max="11527" width="9.5" style="61" customWidth="1"/>
    <col min="11528" max="11528" width="9.375" style="61" customWidth="1"/>
    <col min="11529" max="11529" width="10.125" style="61" customWidth="1"/>
    <col min="11530" max="11530" width="11.125" style="61" customWidth="1"/>
    <col min="11531" max="11765" width="9" style="61"/>
    <col min="11766" max="11766" width="5.875" style="61" customWidth="1"/>
    <col min="11767" max="11767" width="18" style="61" customWidth="1"/>
    <col min="11768" max="11778" width="0" style="61" hidden="1" customWidth="1"/>
    <col min="11779" max="11779" width="9" style="61"/>
    <col min="11780" max="11780" width="9.875" style="61" customWidth="1"/>
    <col min="11781" max="11781" width="9" style="61" customWidth="1"/>
    <col min="11782" max="11782" width="9.5" style="61" bestFit="1" customWidth="1"/>
    <col min="11783" max="11783" width="9.5" style="61" customWidth="1"/>
    <col min="11784" max="11784" width="9.375" style="61" customWidth="1"/>
    <col min="11785" max="11785" width="10.125" style="61" customWidth="1"/>
    <col min="11786" max="11786" width="11.125" style="61" customWidth="1"/>
    <col min="11787" max="12021" width="9" style="61"/>
    <col min="12022" max="12022" width="5.875" style="61" customWidth="1"/>
    <col min="12023" max="12023" width="18" style="61" customWidth="1"/>
    <col min="12024" max="12034" width="0" style="61" hidden="1" customWidth="1"/>
    <col min="12035" max="12035" width="9" style="61"/>
    <col min="12036" max="12036" width="9.875" style="61" customWidth="1"/>
    <col min="12037" max="12037" width="9" style="61" customWidth="1"/>
    <col min="12038" max="12038" width="9.5" style="61" bestFit="1" customWidth="1"/>
    <col min="12039" max="12039" width="9.5" style="61" customWidth="1"/>
    <col min="12040" max="12040" width="9.375" style="61" customWidth="1"/>
    <col min="12041" max="12041" width="10.125" style="61" customWidth="1"/>
    <col min="12042" max="12042" width="11.125" style="61" customWidth="1"/>
    <col min="12043" max="12277" width="9" style="61"/>
    <col min="12278" max="12278" width="5.875" style="61" customWidth="1"/>
    <col min="12279" max="12279" width="18" style="61" customWidth="1"/>
    <col min="12280" max="12290" width="0" style="61" hidden="1" customWidth="1"/>
    <col min="12291" max="12291" width="9" style="61"/>
    <col min="12292" max="12292" width="9.875" style="61" customWidth="1"/>
    <col min="12293" max="12293" width="9" style="61" customWidth="1"/>
    <col min="12294" max="12294" width="9.5" style="61" bestFit="1" customWidth="1"/>
    <col min="12295" max="12295" width="9.5" style="61" customWidth="1"/>
    <col min="12296" max="12296" width="9.375" style="61" customWidth="1"/>
    <col min="12297" max="12297" width="10.125" style="61" customWidth="1"/>
    <col min="12298" max="12298" width="11.125" style="61" customWidth="1"/>
    <col min="12299" max="12533" width="9" style="61"/>
    <col min="12534" max="12534" width="5.875" style="61" customWidth="1"/>
    <col min="12535" max="12535" width="18" style="61" customWidth="1"/>
    <col min="12536" max="12546" width="0" style="61" hidden="1" customWidth="1"/>
    <col min="12547" max="12547" width="9" style="61"/>
    <col min="12548" max="12548" width="9.875" style="61" customWidth="1"/>
    <col min="12549" max="12549" width="9" style="61" customWidth="1"/>
    <col min="12550" max="12550" width="9.5" style="61" bestFit="1" customWidth="1"/>
    <col min="12551" max="12551" width="9.5" style="61" customWidth="1"/>
    <col min="12552" max="12552" width="9.375" style="61" customWidth="1"/>
    <col min="12553" max="12553" width="10.125" style="61" customWidth="1"/>
    <col min="12554" max="12554" width="11.125" style="61" customWidth="1"/>
    <col min="12555" max="12789" width="9" style="61"/>
    <col min="12790" max="12790" width="5.875" style="61" customWidth="1"/>
    <col min="12791" max="12791" width="18" style="61" customWidth="1"/>
    <col min="12792" max="12802" width="0" style="61" hidden="1" customWidth="1"/>
    <col min="12803" max="12803" width="9" style="61"/>
    <col min="12804" max="12804" width="9.875" style="61" customWidth="1"/>
    <col min="12805" max="12805" width="9" style="61" customWidth="1"/>
    <col min="12806" max="12806" width="9.5" style="61" bestFit="1" customWidth="1"/>
    <col min="12807" max="12807" width="9.5" style="61" customWidth="1"/>
    <col min="12808" max="12808" width="9.375" style="61" customWidth="1"/>
    <col min="12809" max="12809" width="10.125" style="61" customWidth="1"/>
    <col min="12810" max="12810" width="11.125" style="61" customWidth="1"/>
    <col min="12811" max="13045" width="9" style="61"/>
    <col min="13046" max="13046" width="5.875" style="61" customWidth="1"/>
    <col min="13047" max="13047" width="18" style="61" customWidth="1"/>
    <col min="13048" max="13058" width="0" style="61" hidden="1" customWidth="1"/>
    <col min="13059" max="13059" width="9" style="61"/>
    <col min="13060" max="13060" width="9.875" style="61" customWidth="1"/>
    <col min="13061" max="13061" width="9" style="61" customWidth="1"/>
    <col min="13062" max="13062" width="9.5" style="61" bestFit="1" customWidth="1"/>
    <col min="13063" max="13063" width="9.5" style="61" customWidth="1"/>
    <col min="13064" max="13064" width="9.375" style="61" customWidth="1"/>
    <col min="13065" max="13065" width="10.125" style="61" customWidth="1"/>
    <col min="13066" max="13066" width="11.125" style="61" customWidth="1"/>
    <col min="13067" max="13301" width="9" style="61"/>
    <col min="13302" max="13302" width="5.875" style="61" customWidth="1"/>
    <col min="13303" max="13303" width="18" style="61" customWidth="1"/>
    <col min="13304" max="13314" width="0" style="61" hidden="1" customWidth="1"/>
    <col min="13315" max="13315" width="9" style="61"/>
    <col min="13316" max="13316" width="9.875" style="61" customWidth="1"/>
    <col min="13317" max="13317" width="9" style="61" customWidth="1"/>
    <col min="13318" max="13318" width="9.5" style="61" bestFit="1" customWidth="1"/>
    <col min="13319" max="13319" width="9.5" style="61" customWidth="1"/>
    <col min="13320" max="13320" width="9.375" style="61" customWidth="1"/>
    <col min="13321" max="13321" width="10.125" style="61" customWidth="1"/>
    <col min="13322" max="13322" width="11.125" style="61" customWidth="1"/>
    <col min="13323" max="13557" width="9" style="61"/>
    <col min="13558" max="13558" width="5.875" style="61" customWidth="1"/>
    <col min="13559" max="13559" width="18" style="61" customWidth="1"/>
    <col min="13560" max="13570" width="0" style="61" hidden="1" customWidth="1"/>
    <col min="13571" max="13571" width="9" style="61"/>
    <col min="13572" max="13572" width="9.875" style="61" customWidth="1"/>
    <col min="13573" max="13573" width="9" style="61" customWidth="1"/>
    <col min="13574" max="13574" width="9.5" style="61" bestFit="1" customWidth="1"/>
    <col min="13575" max="13575" width="9.5" style="61" customWidth="1"/>
    <col min="13576" max="13576" width="9.375" style="61" customWidth="1"/>
    <col min="13577" max="13577" width="10.125" style="61" customWidth="1"/>
    <col min="13578" max="13578" width="11.125" style="61" customWidth="1"/>
    <col min="13579" max="13813" width="9" style="61"/>
    <col min="13814" max="13814" width="5.875" style="61" customWidth="1"/>
    <col min="13815" max="13815" width="18" style="61" customWidth="1"/>
    <col min="13816" max="13826" width="0" style="61" hidden="1" customWidth="1"/>
    <col min="13827" max="13827" width="9" style="61"/>
    <col min="13828" max="13828" width="9.875" style="61" customWidth="1"/>
    <col min="13829" max="13829" width="9" style="61" customWidth="1"/>
    <col min="13830" max="13830" width="9.5" style="61" bestFit="1" customWidth="1"/>
    <col min="13831" max="13831" width="9.5" style="61" customWidth="1"/>
    <col min="13832" max="13832" width="9.375" style="61" customWidth="1"/>
    <col min="13833" max="13833" width="10.125" style="61" customWidth="1"/>
    <col min="13834" max="13834" width="11.125" style="61" customWidth="1"/>
    <col min="13835" max="14069" width="9" style="61"/>
    <col min="14070" max="14070" width="5.875" style="61" customWidth="1"/>
    <col min="14071" max="14071" width="18" style="61" customWidth="1"/>
    <col min="14072" max="14082" width="0" style="61" hidden="1" customWidth="1"/>
    <col min="14083" max="14083" width="9" style="61"/>
    <col min="14084" max="14084" width="9.875" style="61" customWidth="1"/>
    <col min="14085" max="14085" width="9" style="61" customWidth="1"/>
    <col min="14086" max="14086" width="9.5" style="61" bestFit="1" customWidth="1"/>
    <col min="14087" max="14087" width="9.5" style="61" customWidth="1"/>
    <col min="14088" max="14088" width="9.375" style="61" customWidth="1"/>
    <col min="14089" max="14089" width="10.125" style="61" customWidth="1"/>
    <col min="14090" max="14090" width="11.125" style="61" customWidth="1"/>
    <col min="14091" max="14325" width="9" style="61"/>
    <col min="14326" max="14326" width="5.875" style="61" customWidth="1"/>
    <col min="14327" max="14327" width="18" style="61" customWidth="1"/>
    <col min="14328" max="14338" width="0" style="61" hidden="1" customWidth="1"/>
    <col min="14339" max="14339" width="9" style="61"/>
    <col min="14340" max="14340" width="9.875" style="61" customWidth="1"/>
    <col min="14341" max="14341" width="9" style="61" customWidth="1"/>
    <col min="14342" max="14342" width="9.5" style="61" bestFit="1" customWidth="1"/>
    <col min="14343" max="14343" width="9.5" style="61" customWidth="1"/>
    <col min="14344" max="14344" width="9.375" style="61" customWidth="1"/>
    <col min="14345" max="14345" width="10.125" style="61" customWidth="1"/>
    <col min="14346" max="14346" width="11.125" style="61" customWidth="1"/>
    <col min="14347" max="14581" width="9" style="61"/>
    <col min="14582" max="14582" width="5.875" style="61" customWidth="1"/>
    <col min="14583" max="14583" width="18" style="61" customWidth="1"/>
    <col min="14584" max="14594" width="0" style="61" hidden="1" customWidth="1"/>
    <col min="14595" max="14595" width="9" style="61"/>
    <col min="14596" max="14596" width="9.875" style="61" customWidth="1"/>
    <col min="14597" max="14597" width="9" style="61" customWidth="1"/>
    <col min="14598" max="14598" width="9.5" style="61" bestFit="1" customWidth="1"/>
    <col min="14599" max="14599" width="9.5" style="61" customWidth="1"/>
    <col min="14600" max="14600" width="9.375" style="61" customWidth="1"/>
    <col min="14601" max="14601" width="10.125" style="61" customWidth="1"/>
    <col min="14602" max="14602" width="11.125" style="61" customWidth="1"/>
    <col min="14603" max="14837" width="9" style="61"/>
    <col min="14838" max="14838" width="5.875" style="61" customWidth="1"/>
    <col min="14839" max="14839" width="18" style="61" customWidth="1"/>
    <col min="14840" max="14850" width="0" style="61" hidden="1" customWidth="1"/>
    <col min="14851" max="14851" width="9" style="61"/>
    <col min="14852" max="14852" width="9.875" style="61" customWidth="1"/>
    <col min="14853" max="14853" width="9" style="61" customWidth="1"/>
    <col min="14854" max="14854" width="9.5" style="61" bestFit="1" customWidth="1"/>
    <col min="14855" max="14855" width="9.5" style="61" customWidth="1"/>
    <col min="14856" max="14856" width="9.375" style="61" customWidth="1"/>
    <col min="14857" max="14857" width="10.125" style="61" customWidth="1"/>
    <col min="14858" max="14858" width="11.125" style="61" customWidth="1"/>
    <col min="14859" max="15093" width="9" style="61"/>
    <col min="15094" max="15094" width="5.875" style="61" customWidth="1"/>
    <col min="15095" max="15095" width="18" style="61" customWidth="1"/>
    <col min="15096" max="15106" width="0" style="61" hidden="1" customWidth="1"/>
    <col min="15107" max="15107" width="9" style="61"/>
    <col min="15108" max="15108" width="9.875" style="61" customWidth="1"/>
    <col min="15109" max="15109" width="9" style="61" customWidth="1"/>
    <col min="15110" max="15110" width="9.5" style="61" bestFit="1" customWidth="1"/>
    <col min="15111" max="15111" width="9.5" style="61" customWidth="1"/>
    <col min="15112" max="15112" width="9.375" style="61" customWidth="1"/>
    <col min="15113" max="15113" width="10.125" style="61" customWidth="1"/>
    <col min="15114" max="15114" width="11.125" style="61" customWidth="1"/>
    <col min="15115" max="15349" width="9" style="61"/>
    <col min="15350" max="15350" width="5.875" style="61" customWidth="1"/>
    <col min="15351" max="15351" width="18" style="61" customWidth="1"/>
    <col min="15352" max="15362" width="0" style="61" hidden="1" customWidth="1"/>
    <col min="15363" max="15363" width="9" style="61"/>
    <col min="15364" max="15364" width="9.875" style="61" customWidth="1"/>
    <col min="15365" max="15365" width="9" style="61" customWidth="1"/>
    <col min="15366" max="15366" width="9.5" style="61" bestFit="1" customWidth="1"/>
    <col min="15367" max="15367" width="9.5" style="61" customWidth="1"/>
    <col min="15368" max="15368" width="9.375" style="61" customWidth="1"/>
    <col min="15369" max="15369" width="10.125" style="61" customWidth="1"/>
    <col min="15370" max="15370" width="11.125" style="61" customWidth="1"/>
    <col min="15371" max="15605" width="9" style="61"/>
    <col min="15606" max="15606" width="5.875" style="61" customWidth="1"/>
    <col min="15607" max="15607" width="18" style="61" customWidth="1"/>
    <col min="15608" max="15618" width="0" style="61" hidden="1" customWidth="1"/>
    <col min="15619" max="15619" width="9" style="61"/>
    <col min="15620" max="15620" width="9.875" style="61" customWidth="1"/>
    <col min="15621" max="15621" width="9" style="61" customWidth="1"/>
    <col min="15622" max="15622" width="9.5" style="61" bestFit="1" customWidth="1"/>
    <col min="15623" max="15623" width="9.5" style="61" customWidth="1"/>
    <col min="15624" max="15624" width="9.375" style="61" customWidth="1"/>
    <col min="15625" max="15625" width="10.125" style="61" customWidth="1"/>
    <col min="15626" max="15626" width="11.125" style="61" customWidth="1"/>
    <col min="15627" max="15861" width="9" style="61"/>
    <col min="15862" max="15862" width="5.875" style="61" customWidth="1"/>
    <col min="15863" max="15863" width="18" style="61" customWidth="1"/>
    <col min="15864" max="15874" width="0" style="61" hidden="1" customWidth="1"/>
    <col min="15875" max="15875" width="9" style="61"/>
    <col min="15876" max="15876" width="9.875" style="61" customWidth="1"/>
    <col min="15877" max="15877" width="9" style="61" customWidth="1"/>
    <col min="15878" max="15878" width="9.5" style="61" bestFit="1" customWidth="1"/>
    <col min="15879" max="15879" width="9.5" style="61" customWidth="1"/>
    <col min="15880" max="15880" width="9.375" style="61" customWidth="1"/>
    <col min="15881" max="15881" width="10.125" style="61" customWidth="1"/>
    <col min="15882" max="15882" width="11.125" style="61" customWidth="1"/>
    <col min="15883" max="16117" width="9" style="61"/>
    <col min="16118" max="16118" width="5.875" style="61" customWidth="1"/>
    <col min="16119" max="16119" width="18" style="61" customWidth="1"/>
    <col min="16120" max="16130" width="0" style="61" hidden="1" customWidth="1"/>
    <col min="16131" max="16131" width="9" style="61"/>
    <col min="16132" max="16132" width="9.875" style="61" customWidth="1"/>
    <col min="16133" max="16133" width="9" style="61" customWidth="1"/>
    <col min="16134" max="16134" width="9.5" style="61" bestFit="1" customWidth="1"/>
    <col min="16135" max="16135" width="9.5" style="61" customWidth="1"/>
    <col min="16136" max="16136" width="9.375" style="61" customWidth="1"/>
    <col min="16137" max="16137" width="10.125" style="61" customWidth="1"/>
    <col min="16138" max="16138" width="11.125" style="61" customWidth="1"/>
    <col min="16139" max="16384" width="9" style="61"/>
  </cols>
  <sheetData>
    <row r="1" spans="1:15" ht="21.75" customHeight="1">
      <c r="A1" s="249" t="s">
        <v>202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s="63" customFormat="1" ht="20.100000000000001" customHeight="1">
      <c r="A2" s="251" t="s">
        <v>4</v>
      </c>
      <c r="B2" s="251" t="s">
        <v>103</v>
      </c>
      <c r="C2" s="251" t="s">
        <v>192</v>
      </c>
      <c r="D2" s="251"/>
      <c r="E2" s="251" t="s">
        <v>193</v>
      </c>
      <c r="F2" s="251"/>
      <c r="G2" s="251" t="s">
        <v>194</v>
      </c>
      <c r="H2" s="251"/>
      <c r="I2" s="251" t="s">
        <v>195</v>
      </c>
      <c r="J2" s="251"/>
      <c r="K2" s="251" t="s">
        <v>196</v>
      </c>
      <c r="L2" s="251"/>
      <c r="M2" s="62" t="s">
        <v>197</v>
      </c>
      <c r="N2" s="252" t="s">
        <v>198</v>
      </c>
      <c r="O2" s="252" t="s">
        <v>199</v>
      </c>
    </row>
    <row r="3" spans="1:15" s="63" customFormat="1" ht="20.100000000000001" customHeight="1">
      <c r="A3" s="251"/>
      <c r="B3" s="251" t="s">
        <v>103</v>
      </c>
      <c r="C3" s="62" t="s">
        <v>200</v>
      </c>
      <c r="D3" s="62" t="s">
        <v>201</v>
      </c>
      <c r="E3" s="62" t="s">
        <v>200</v>
      </c>
      <c r="F3" s="62" t="s">
        <v>201</v>
      </c>
      <c r="G3" s="62" t="s">
        <v>200</v>
      </c>
      <c r="H3" s="62" t="s">
        <v>201</v>
      </c>
      <c r="I3" s="62" t="s">
        <v>200</v>
      </c>
      <c r="J3" s="62" t="s">
        <v>201</v>
      </c>
      <c r="K3" s="62" t="s">
        <v>200</v>
      </c>
      <c r="L3" s="62" t="s">
        <v>201</v>
      </c>
      <c r="M3" s="62" t="s">
        <v>200</v>
      </c>
      <c r="N3" s="252"/>
      <c r="O3" s="252"/>
    </row>
    <row r="4" spans="1:15" s="63" customFormat="1" ht="20.100000000000001" customHeight="1">
      <c r="A4" s="64" t="s">
        <v>28</v>
      </c>
      <c r="B4" s="65" t="s">
        <v>182</v>
      </c>
      <c r="C4" s="65">
        <v>6</v>
      </c>
      <c r="D4" s="65">
        <v>262</v>
      </c>
      <c r="E4" s="65">
        <v>5</v>
      </c>
      <c r="F4" s="65">
        <v>204</v>
      </c>
      <c r="G4" s="65">
        <v>7</v>
      </c>
      <c r="H4" s="65">
        <v>294</v>
      </c>
      <c r="I4" s="65">
        <v>6</v>
      </c>
      <c r="J4" s="65">
        <v>262</v>
      </c>
      <c r="K4" s="65">
        <v>4</v>
      </c>
      <c r="L4" s="65">
        <v>189</v>
      </c>
      <c r="M4" s="65">
        <f t="shared" ref="M4:M5" si="0">C4+E4+G4+I4+K4</f>
        <v>28</v>
      </c>
      <c r="N4" s="66">
        <v>1277</v>
      </c>
      <c r="O4" s="67">
        <f t="shared" ref="O4:O5" si="1">N4*350</f>
        <v>446950</v>
      </c>
    </row>
    <row r="5" spans="1:15" s="63" customFormat="1" ht="20.100000000000001" customHeight="1">
      <c r="A5" s="64" t="s">
        <v>28</v>
      </c>
      <c r="B5" s="65" t="s">
        <v>183</v>
      </c>
      <c r="C5" s="65">
        <v>6</v>
      </c>
      <c r="D5" s="65">
        <v>299</v>
      </c>
      <c r="E5" s="65">
        <v>7</v>
      </c>
      <c r="F5" s="65">
        <v>304</v>
      </c>
      <c r="G5" s="65">
        <v>8</v>
      </c>
      <c r="H5" s="65">
        <v>346</v>
      </c>
      <c r="I5" s="65">
        <v>10</v>
      </c>
      <c r="J5" s="65">
        <v>400</v>
      </c>
      <c r="K5" s="65">
        <v>11</v>
      </c>
      <c r="L5" s="65">
        <v>393</v>
      </c>
      <c r="M5" s="65">
        <f t="shared" si="0"/>
        <v>42</v>
      </c>
      <c r="N5" s="66">
        <v>1728</v>
      </c>
      <c r="O5" s="67">
        <f t="shared" si="1"/>
        <v>604800</v>
      </c>
    </row>
    <row r="6" spans="1:15" s="68" customFormat="1" ht="20.100000000000001" customHeight="1">
      <c r="A6" s="55"/>
      <c r="B6" s="55" t="s">
        <v>42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>
        <f>SUM(N4:N5)</f>
        <v>3005</v>
      </c>
      <c r="O6" s="55">
        <f>SUM(O4:O5)</f>
        <v>1051750</v>
      </c>
    </row>
    <row r="7" spans="1:15" s="63" customFormat="1" ht="11.25"/>
    <row r="8" spans="1:15" s="63" customFormat="1" ht="11.25"/>
    <row r="9" spans="1:15" s="63" customFormat="1" ht="11.25"/>
    <row r="10" spans="1:15" s="63" customFormat="1" ht="11.25"/>
    <row r="11" spans="1:15" s="63" customFormat="1" ht="11.25"/>
    <row r="12" spans="1:15" s="63" customFormat="1" ht="11.25"/>
    <row r="13" spans="1:15" s="63" customFormat="1" ht="11.25"/>
    <row r="14" spans="1:15" s="63" customFormat="1" ht="11.25"/>
    <row r="15" spans="1:15" s="63" customFormat="1" ht="11.25"/>
    <row r="16" spans="1:15" s="63" customFormat="1" ht="11.25"/>
    <row r="17" s="63" customFormat="1" ht="11.25"/>
    <row r="18" s="63" customFormat="1" ht="11.25"/>
    <row r="19" s="63" customFormat="1" ht="11.25"/>
    <row r="20" s="63" customFormat="1" ht="11.25"/>
    <row r="21" s="63" customFormat="1" ht="11.25"/>
    <row r="22" s="63" customFormat="1" ht="11.25"/>
    <row r="23" s="63" customFormat="1" ht="11.25"/>
    <row r="24" s="63" customFormat="1" ht="11.25"/>
    <row r="25" s="63" customFormat="1" ht="11.25"/>
    <row r="26" s="63" customFormat="1" ht="11.25"/>
    <row r="27" s="63" customFormat="1" ht="11.25"/>
    <row r="28" s="63" customFormat="1" ht="11.25"/>
    <row r="29" s="63" customFormat="1" ht="11.25"/>
    <row r="30" s="63" customFormat="1" ht="11.25"/>
    <row r="31" s="63" customFormat="1" ht="11.25"/>
    <row r="32" s="63" customFormat="1" ht="11.25"/>
    <row r="33" s="63" customFormat="1" ht="11.25"/>
    <row r="34" s="63" customFormat="1" ht="11.25"/>
    <row r="35" s="63" customFormat="1" ht="11.25"/>
    <row r="36" s="63" customFormat="1" ht="11.25"/>
    <row r="37" s="63" customFormat="1" ht="11.25"/>
    <row r="38" s="63" customFormat="1" ht="11.25"/>
    <row r="39" s="63" customFormat="1" ht="11.25"/>
    <row r="40" s="63" customFormat="1" ht="11.25"/>
    <row r="41" s="63" customFormat="1" ht="11.25"/>
    <row r="42" s="63" customFormat="1" ht="11.25"/>
    <row r="43" s="63" customFormat="1" ht="11.25"/>
    <row r="44" s="63" customFormat="1" ht="11.25"/>
    <row r="45" s="63" customFormat="1" ht="11.25"/>
    <row r="46" s="63" customFormat="1" ht="11.25"/>
    <row r="47" s="63" customFormat="1" ht="11.25"/>
    <row r="48" s="63" customFormat="1" ht="11.25"/>
    <row r="49" s="63" customFormat="1" ht="11.25"/>
    <row r="50" s="63" customFormat="1" ht="11.25"/>
    <row r="51" s="63" customFormat="1" ht="11.25"/>
    <row r="52" s="63" customFormat="1" ht="11.25"/>
    <row r="53" s="63" customFormat="1" ht="11.25"/>
    <row r="54" s="63" customFormat="1" ht="11.25"/>
    <row r="55" s="63" customFormat="1" ht="11.25"/>
    <row r="56" s="63" customFormat="1" ht="11.25"/>
    <row r="57" s="63" customFormat="1" ht="11.25"/>
    <row r="58" s="63" customFormat="1" ht="11.25"/>
    <row r="59" s="63" customFormat="1" ht="11.25"/>
    <row r="60" s="63" customFormat="1" ht="11.25"/>
    <row r="61" s="63" customFormat="1" ht="11.25"/>
    <row r="62" s="63" customFormat="1" ht="11.25"/>
    <row r="63" s="63" customFormat="1" ht="11.25"/>
    <row r="64" s="63" customFormat="1" ht="11.25"/>
    <row r="65" s="63" customFormat="1" ht="11.25"/>
    <row r="66" s="63" customFormat="1" ht="11.25"/>
    <row r="67" s="63" customFormat="1" ht="11.25"/>
    <row r="68" s="63" customFormat="1" ht="11.25"/>
    <row r="69" s="63" customFormat="1" ht="11.25"/>
    <row r="70" s="63" customFormat="1" ht="11.25"/>
    <row r="71" s="63" customFormat="1" ht="11.25"/>
    <row r="72" s="63" customFormat="1" ht="11.25"/>
    <row r="73" s="63" customFormat="1" ht="11.25"/>
    <row r="74" s="63" customFormat="1" ht="11.25"/>
    <row r="75" s="63" customFormat="1" ht="11.25"/>
    <row r="76" s="63" customFormat="1" ht="11.25"/>
    <row r="77" s="63" customFormat="1" ht="11.25"/>
    <row r="78" s="63" customFormat="1" ht="11.25"/>
    <row r="79" s="63" customFormat="1" ht="11.25"/>
    <row r="80" s="63" customFormat="1" ht="11.25"/>
    <row r="81" s="63" customFormat="1" ht="11.25"/>
    <row r="82" s="63" customFormat="1" ht="11.25"/>
    <row r="83" s="63" customFormat="1" ht="11.25"/>
    <row r="84" s="63" customFormat="1" ht="11.25"/>
    <row r="85" s="63" customFormat="1" ht="11.25"/>
    <row r="86" s="63" customFormat="1" ht="11.25"/>
    <row r="87" s="63" customFormat="1" ht="11.25"/>
    <row r="88" s="63" customFormat="1" ht="11.25"/>
    <row r="89" s="63" customFormat="1" ht="11.25"/>
    <row r="90" s="63" customFormat="1" ht="11.25"/>
    <row r="91" s="63" customFormat="1" ht="11.25"/>
    <row r="92" s="63" customFormat="1" ht="11.25"/>
    <row r="93" s="63" customFormat="1" ht="11.25"/>
    <row r="94" s="63" customFormat="1" ht="11.25"/>
    <row r="95" s="63" customFormat="1" ht="11.25"/>
    <row r="96" s="63" customFormat="1" ht="11.25"/>
    <row r="97" s="63" customFormat="1" ht="11.25"/>
    <row r="98" s="63" customFormat="1" ht="11.25"/>
    <row r="99" s="63" customFormat="1" ht="11.25"/>
    <row r="100" s="63" customFormat="1" ht="11.25"/>
    <row r="101" s="63" customFormat="1" ht="11.25"/>
    <row r="102" s="63" customFormat="1" ht="11.25"/>
    <row r="103" s="63" customFormat="1" ht="11.25"/>
    <row r="104" s="63" customFormat="1" ht="11.25"/>
    <row r="105" s="63" customFormat="1" ht="11.25"/>
    <row r="106" s="63" customFormat="1" ht="11.25"/>
    <row r="107" s="63" customFormat="1" ht="11.25"/>
    <row r="108" s="63" customFormat="1" ht="11.25"/>
    <row r="109" s="63" customFormat="1" ht="11.25"/>
    <row r="110" s="63" customFormat="1" ht="11.25"/>
    <row r="111" s="63" customFormat="1" ht="11.25"/>
    <row r="112" s="63" customFormat="1" ht="11.25"/>
    <row r="113" s="63" customFormat="1" ht="11.25"/>
    <row r="114" s="63" customFormat="1" ht="11.25"/>
    <row r="115" s="63" customFormat="1" ht="11.25"/>
    <row r="116" s="63" customFormat="1" ht="11.25"/>
    <row r="117" s="63" customFormat="1" ht="11.25"/>
    <row r="118" s="63" customFormat="1" ht="11.25"/>
    <row r="119" s="63" customFormat="1" ht="11.25"/>
    <row r="120" s="63" customFormat="1" ht="11.25"/>
    <row r="121" s="63" customFormat="1" ht="11.25"/>
    <row r="122" s="63" customFormat="1" ht="11.25"/>
    <row r="123" s="63" customFormat="1" ht="11.25"/>
    <row r="124" s="63" customFormat="1" ht="11.25"/>
    <row r="125" s="63" customFormat="1" ht="11.25"/>
    <row r="126" s="63" customFormat="1" ht="11.25"/>
    <row r="127" s="63" customFormat="1" ht="11.25"/>
    <row r="128" s="63" customFormat="1" ht="11.25"/>
    <row r="129" s="63" customFormat="1" ht="11.25"/>
    <row r="130" s="63" customFormat="1" ht="11.25"/>
  </sheetData>
  <mergeCells count="10">
    <mergeCell ref="A1:O1"/>
    <mergeCell ref="A2:A3"/>
    <mergeCell ref="B2:B3"/>
    <mergeCell ref="C2:D2"/>
    <mergeCell ref="E2:F2"/>
    <mergeCell ref="G2:H2"/>
    <mergeCell ref="I2:J2"/>
    <mergeCell ref="K2:L2"/>
    <mergeCell ref="N2:N3"/>
    <mergeCell ref="O2:O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M5" sqref="M5:M25"/>
    </sheetView>
  </sheetViews>
  <sheetFormatPr defaultColWidth="27.25" defaultRowHeight="13.5"/>
  <cols>
    <col min="1" max="1" width="9" style="69" customWidth="1"/>
    <col min="2" max="2" width="27.25" style="69" bestFit="1" customWidth="1"/>
    <col min="3" max="3" width="9" style="69" bestFit="1" customWidth="1"/>
    <col min="4" max="9" width="9.625" style="69" customWidth="1"/>
    <col min="10" max="10" width="10.5" style="69" bestFit="1" customWidth="1"/>
    <col min="11" max="11" width="11" style="69" customWidth="1"/>
    <col min="12" max="246" width="9" style="69" customWidth="1"/>
    <col min="247" max="254" width="27.25" style="69"/>
    <col min="255" max="257" width="9" style="69" customWidth="1"/>
    <col min="258" max="258" width="27.25" style="69" bestFit="1" customWidth="1"/>
    <col min="259" max="259" width="9" style="69" bestFit="1" customWidth="1"/>
    <col min="260" max="265" width="9.625" style="69" customWidth="1"/>
    <col min="266" max="266" width="10.5" style="69" bestFit="1" customWidth="1"/>
    <col min="267" max="502" width="9" style="69" customWidth="1"/>
    <col min="503" max="510" width="27.25" style="69"/>
    <col min="511" max="513" width="9" style="69" customWidth="1"/>
    <col min="514" max="514" width="27.25" style="69" bestFit="1" customWidth="1"/>
    <col min="515" max="515" width="9" style="69" bestFit="1" customWidth="1"/>
    <col min="516" max="521" width="9.625" style="69" customWidth="1"/>
    <col min="522" max="522" width="10.5" style="69" bestFit="1" customWidth="1"/>
    <col min="523" max="758" width="9" style="69" customWidth="1"/>
    <col min="759" max="766" width="27.25" style="69"/>
    <col min="767" max="769" width="9" style="69" customWidth="1"/>
    <col min="770" max="770" width="27.25" style="69" bestFit="1" customWidth="1"/>
    <col min="771" max="771" width="9" style="69" bestFit="1" customWidth="1"/>
    <col min="772" max="777" width="9.625" style="69" customWidth="1"/>
    <col min="778" max="778" width="10.5" style="69" bestFit="1" customWidth="1"/>
    <col min="779" max="1014" width="9" style="69" customWidth="1"/>
    <col min="1015" max="1022" width="27.25" style="69"/>
    <col min="1023" max="1025" width="9" style="69" customWidth="1"/>
    <col min="1026" max="1026" width="27.25" style="69" bestFit="1" customWidth="1"/>
    <col min="1027" max="1027" width="9" style="69" bestFit="1" customWidth="1"/>
    <col min="1028" max="1033" width="9.625" style="69" customWidth="1"/>
    <col min="1034" max="1034" width="10.5" style="69" bestFit="1" customWidth="1"/>
    <col min="1035" max="1270" width="9" style="69" customWidth="1"/>
    <col min="1271" max="1278" width="27.25" style="69"/>
    <col min="1279" max="1281" width="9" style="69" customWidth="1"/>
    <col min="1282" max="1282" width="27.25" style="69" bestFit="1" customWidth="1"/>
    <col min="1283" max="1283" width="9" style="69" bestFit="1" customWidth="1"/>
    <col min="1284" max="1289" width="9.625" style="69" customWidth="1"/>
    <col min="1290" max="1290" width="10.5" style="69" bestFit="1" customWidth="1"/>
    <col min="1291" max="1526" width="9" style="69" customWidth="1"/>
    <col min="1527" max="1534" width="27.25" style="69"/>
    <col min="1535" max="1537" width="9" style="69" customWidth="1"/>
    <col min="1538" max="1538" width="27.25" style="69" bestFit="1" customWidth="1"/>
    <col min="1539" max="1539" width="9" style="69" bestFit="1" customWidth="1"/>
    <col min="1540" max="1545" width="9.625" style="69" customWidth="1"/>
    <col min="1546" max="1546" width="10.5" style="69" bestFit="1" customWidth="1"/>
    <col min="1547" max="1782" width="9" style="69" customWidth="1"/>
    <col min="1783" max="1790" width="27.25" style="69"/>
    <col min="1791" max="1793" width="9" style="69" customWidth="1"/>
    <col min="1794" max="1794" width="27.25" style="69" bestFit="1" customWidth="1"/>
    <col min="1795" max="1795" width="9" style="69" bestFit="1" customWidth="1"/>
    <col min="1796" max="1801" width="9.625" style="69" customWidth="1"/>
    <col min="1802" max="1802" width="10.5" style="69" bestFit="1" customWidth="1"/>
    <col min="1803" max="2038" width="9" style="69" customWidth="1"/>
    <col min="2039" max="2046" width="27.25" style="69"/>
    <col min="2047" max="2049" width="9" style="69" customWidth="1"/>
    <col min="2050" max="2050" width="27.25" style="69" bestFit="1" customWidth="1"/>
    <col min="2051" max="2051" width="9" style="69" bestFit="1" customWidth="1"/>
    <col min="2052" max="2057" width="9.625" style="69" customWidth="1"/>
    <col min="2058" max="2058" width="10.5" style="69" bestFit="1" customWidth="1"/>
    <col min="2059" max="2294" width="9" style="69" customWidth="1"/>
    <col min="2295" max="2302" width="27.25" style="69"/>
    <col min="2303" max="2305" width="9" style="69" customWidth="1"/>
    <col min="2306" max="2306" width="27.25" style="69" bestFit="1" customWidth="1"/>
    <col min="2307" max="2307" width="9" style="69" bestFit="1" customWidth="1"/>
    <col min="2308" max="2313" width="9.625" style="69" customWidth="1"/>
    <col min="2314" max="2314" width="10.5" style="69" bestFit="1" customWidth="1"/>
    <col min="2315" max="2550" width="9" style="69" customWidth="1"/>
    <col min="2551" max="2558" width="27.25" style="69"/>
    <col min="2559" max="2561" width="9" style="69" customWidth="1"/>
    <col min="2562" max="2562" width="27.25" style="69" bestFit="1" customWidth="1"/>
    <col min="2563" max="2563" width="9" style="69" bestFit="1" customWidth="1"/>
    <col min="2564" max="2569" width="9.625" style="69" customWidth="1"/>
    <col min="2570" max="2570" width="10.5" style="69" bestFit="1" customWidth="1"/>
    <col min="2571" max="2806" width="9" style="69" customWidth="1"/>
    <col min="2807" max="2814" width="27.25" style="69"/>
    <col min="2815" max="2817" width="9" style="69" customWidth="1"/>
    <col min="2818" max="2818" width="27.25" style="69" bestFit="1" customWidth="1"/>
    <col min="2819" max="2819" width="9" style="69" bestFit="1" customWidth="1"/>
    <col min="2820" max="2825" width="9.625" style="69" customWidth="1"/>
    <col min="2826" max="2826" width="10.5" style="69" bestFit="1" customWidth="1"/>
    <col min="2827" max="3062" width="9" style="69" customWidth="1"/>
    <col min="3063" max="3070" width="27.25" style="69"/>
    <col min="3071" max="3073" width="9" style="69" customWidth="1"/>
    <col min="3074" max="3074" width="27.25" style="69" bestFit="1" customWidth="1"/>
    <col min="3075" max="3075" width="9" style="69" bestFit="1" customWidth="1"/>
    <col min="3076" max="3081" width="9.625" style="69" customWidth="1"/>
    <col min="3082" max="3082" width="10.5" style="69" bestFit="1" customWidth="1"/>
    <col min="3083" max="3318" width="9" style="69" customWidth="1"/>
    <col min="3319" max="3326" width="27.25" style="69"/>
    <col min="3327" max="3329" width="9" style="69" customWidth="1"/>
    <col min="3330" max="3330" width="27.25" style="69" bestFit="1" customWidth="1"/>
    <col min="3331" max="3331" width="9" style="69" bestFit="1" customWidth="1"/>
    <col min="3332" max="3337" width="9.625" style="69" customWidth="1"/>
    <col min="3338" max="3338" width="10.5" style="69" bestFit="1" customWidth="1"/>
    <col min="3339" max="3574" width="9" style="69" customWidth="1"/>
    <col min="3575" max="3582" width="27.25" style="69"/>
    <col min="3583" max="3585" width="9" style="69" customWidth="1"/>
    <col min="3586" max="3586" width="27.25" style="69" bestFit="1" customWidth="1"/>
    <col min="3587" max="3587" width="9" style="69" bestFit="1" customWidth="1"/>
    <col min="3588" max="3593" width="9.625" style="69" customWidth="1"/>
    <col min="3594" max="3594" width="10.5" style="69" bestFit="1" customWidth="1"/>
    <col min="3595" max="3830" width="9" style="69" customWidth="1"/>
    <col min="3831" max="3838" width="27.25" style="69"/>
    <col min="3839" max="3841" width="9" style="69" customWidth="1"/>
    <col min="3842" max="3842" width="27.25" style="69" bestFit="1" customWidth="1"/>
    <col min="3843" max="3843" width="9" style="69" bestFit="1" customWidth="1"/>
    <col min="3844" max="3849" width="9.625" style="69" customWidth="1"/>
    <col min="3850" max="3850" width="10.5" style="69" bestFit="1" customWidth="1"/>
    <col min="3851" max="4086" width="9" style="69" customWidth="1"/>
    <col min="4087" max="4094" width="27.25" style="69"/>
    <col min="4095" max="4097" width="9" style="69" customWidth="1"/>
    <col min="4098" max="4098" width="27.25" style="69" bestFit="1" customWidth="1"/>
    <col min="4099" max="4099" width="9" style="69" bestFit="1" customWidth="1"/>
    <col min="4100" max="4105" width="9.625" style="69" customWidth="1"/>
    <col min="4106" max="4106" width="10.5" style="69" bestFit="1" customWidth="1"/>
    <col min="4107" max="4342" width="9" style="69" customWidth="1"/>
    <col min="4343" max="4350" width="27.25" style="69"/>
    <col min="4351" max="4353" width="9" style="69" customWidth="1"/>
    <col min="4354" max="4354" width="27.25" style="69" bestFit="1" customWidth="1"/>
    <col min="4355" max="4355" width="9" style="69" bestFit="1" customWidth="1"/>
    <col min="4356" max="4361" width="9.625" style="69" customWidth="1"/>
    <col min="4362" max="4362" width="10.5" style="69" bestFit="1" customWidth="1"/>
    <col min="4363" max="4598" width="9" style="69" customWidth="1"/>
    <col min="4599" max="4606" width="27.25" style="69"/>
    <col min="4607" max="4609" width="9" style="69" customWidth="1"/>
    <col min="4610" max="4610" width="27.25" style="69" bestFit="1" customWidth="1"/>
    <col min="4611" max="4611" width="9" style="69" bestFit="1" customWidth="1"/>
    <col min="4612" max="4617" width="9.625" style="69" customWidth="1"/>
    <col min="4618" max="4618" width="10.5" style="69" bestFit="1" customWidth="1"/>
    <col min="4619" max="4854" width="9" style="69" customWidth="1"/>
    <col min="4855" max="4862" width="27.25" style="69"/>
    <col min="4863" max="4865" width="9" style="69" customWidth="1"/>
    <col min="4866" max="4866" width="27.25" style="69" bestFit="1" customWidth="1"/>
    <col min="4867" max="4867" width="9" style="69" bestFit="1" customWidth="1"/>
    <col min="4868" max="4873" width="9.625" style="69" customWidth="1"/>
    <col min="4874" max="4874" width="10.5" style="69" bestFit="1" customWidth="1"/>
    <col min="4875" max="5110" width="9" style="69" customWidth="1"/>
    <col min="5111" max="5118" width="27.25" style="69"/>
    <col min="5119" max="5121" width="9" style="69" customWidth="1"/>
    <col min="5122" max="5122" width="27.25" style="69" bestFit="1" customWidth="1"/>
    <col min="5123" max="5123" width="9" style="69" bestFit="1" customWidth="1"/>
    <col min="5124" max="5129" width="9.625" style="69" customWidth="1"/>
    <col min="5130" max="5130" width="10.5" style="69" bestFit="1" customWidth="1"/>
    <col min="5131" max="5366" width="9" style="69" customWidth="1"/>
    <col min="5367" max="5374" width="27.25" style="69"/>
    <col min="5375" max="5377" width="9" style="69" customWidth="1"/>
    <col min="5378" max="5378" width="27.25" style="69" bestFit="1" customWidth="1"/>
    <col min="5379" max="5379" width="9" style="69" bestFit="1" customWidth="1"/>
    <col min="5380" max="5385" width="9.625" style="69" customWidth="1"/>
    <col min="5386" max="5386" width="10.5" style="69" bestFit="1" customWidth="1"/>
    <col min="5387" max="5622" width="9" style="69" customWidth="1"/>
    <col min="5623" max="5630" width="27.25" style="69"/>
    <col min="5631" max="5633" width="9" style="69" customWidth="1"/>
    <col min="5634" max="5634" width="27.25" style="69" bestFit="1" customWidth="1"/>
    <col min="5635" max="5635" width="9" style="69" bestFit="1" customWidth="1"/>
    <col min="5636" max="5641" width="9.625" style="69" customWidth="1"/>
    <col min="5642" max="5642" width="10.5" style="69" bestFit="1" customWidth="1"/>
    <col min="5643" max="5878" width="9" style="69" customWidth="1"/>
    <col min="5879" max="5886" width="27.25" style="69"/>
    <col min="5887" max="5889" width="9" style="69" customWidth="1"/>
    <col min="5890" max="5890" width="27.25" style="69" bestFit="1" customWidth="1"/>
    <col min="5891" max="5891" width="9" style="69" bestFit="1" customWidth="1"/>
    <col min="5892" max="5897" width="9.625" style="69" customWidth="1"/>
    <col min="5898" max="5898" width="10.5" style="69" bestFit="1" customWidth="1"/>
    <col min="5899" max="6134" width="9" style="69" customWidth="1"/>
    <col min="6135" max="6142" width="27.25" style="69"/>
    <col min="6143" max="6145" width="9" style="69" customWidth="1"/>
    <col min="6146" max="6146" width="27.25" style="69" bestFit="1" customWidth="1"/>
    <col min="6147" max="6147" width="9" style="69" bestFit="1" customWidth="1"/>
    <col min="6148" max="6153" width="9.625" style="69" customWidth="1"/>
    <col min="6154" max="6154" width="10.5" style="69" bestFit="1" customWidth="1"/>
    <col min="6155" max="6390" width="9" style="69" customWidth="1"/>
    <col min="6391" max="6398" width="27.25" style="69"/>
    <col min="6399" max="6401" width="9" style="69" customWidth="1"/>
    <col min="6402" max="6402" width="27.25" style="69" bestFit="1" customWidth="1"/>
    <col min="6403" max="6403" width="9" style="69" bestFit="1" customWidth="1"/>
    <col min="6404" max="6409" width="9.625" style="69" customWidth="1"/>
    <col min="6410" max="6410" width="10.5" style="69" bestFit="1" customWidth="1"/>
    <col min="6411" max="6646" width="9" style="69" customWidth="1"/>
    <col min="6647" max="6654" width="27.25" style="69"/>
    <col min="6655" max="6657" width="9" style="69" customWidth="1"/>
    <col min="6658" max="6658" width="27.25" style="69" bestFit="1" customWidth="1"/>
    <col min="6659" max="6659" width="9" style="69" bestFit="1" customWidth="1"/>
    <col min="6660" max="6665" width="9.625" style="69" customWidth="1"/>
    <col min="6666" max="6666" width="10.5" style="69" bestFit="1" customWidth="1"/>
    <col min="6667" max="6902" width="9" style="69" customWidth="1"/>
    <col min="6903" max="6910" width="27.25" style="69"/>
    <col min="6911" max="6913" width="9" style="69" customWidth="1"/>
    <col min="6914" max="6914" width="27.25" style="69" bestFit="1" customWidth="1"/>
    <col min="6915" max="6915" width="9" style="69" bestFit="1" customWidth="1"/>
    <col min="6916" max="6921" width="9.625" style="69" customWidth="1"/>
    <col min="6922" max="6922" width="10.5" style="69" bestFit="1" customWidth="1"/>
    <col min="6923" max="7158" width="9" style="69" customWidth="1"/>
    <col min="7159" max="7166" width="27.25" style="69"/>
    <col min="7167" max="7169" width="9" style="69" customWidth="1"/>
    <col min="7170" max="7170" width="27.25" style="69" bestFit="1" customWidth="1"/>
    <col min="7171" max="7171" width="9" style="69" bestFit="1" customWidth="1"/>
    <col min="7172" max="7177" width="9.625" style="69" customWidth="1"/>
    <col min="7178" max="7178" width="10.5" style="69" bestFit="1" customWidth="1"/>
    <col min="7179" max="7414" width="9" style="69" customWidth="1"/>
    <col min="7415" max="7422" width="27.25" style="69"/>
    <col min="7423" max="7425" width="9" style="69" customWidth="1"/>
    <col min="7426" max="7426" width="27.25" style="69" bestFit="1" customWidth="1"/>
    <col min="7427" max="7427" width="9" style="69" bestFit="1" customWidth="1"/>
    <col min="7428" max="7433" width="9.625" style="69" customWidth="1"/>
    <col min="7434" max="7434" width="10.5" style="69" bestFit="1" customWidth="1"/>
    <col min="7435" max="7670" width="9" style="69" customWidth="1"/>
    <col min="7671" max="7678" width="27.25" style="69"/>
    <col min="7679" max="7681" width="9" style="69" customWidth="1"/>
    <col min="7682" max="7682" width="27.25" style="69" bestFit="1" customWidth="1"/>
    <col min="7683" max="7683" width="9" style="69" bestFit="1" customWidth="1"/>
    <col min="7684" max="7689" width="9.625" style="69" customWidth="1"/>
    <col min="7690" max="7690" width="10.5" style="69" bestFit="1" customWidth="1"/>
    <col min="7691" max="7926" width="9" style="69" customWidth="1"/>
    <col min="7927" max="7934" width="27.25" style="69"/>
    <col min="7935" max="7937" width="9" style="69" customWidth="1"/>
    <col min="7938" max="7938" width="27.25" style="69" bestFit="1" customWidth="1"/>
    <col min="7939" max="7939" width="9" style="69" bestFit="1" customWidth="1"/>
    <col min="7940" max="7945" width="9.625" style="69" customWidth="1"/>
    <col min="7946" max="7946" width="10.5" style="69" bestFit="1" customWidth="1"/>
    <col min="7947" max="8182" width="9" style="69" customWidth="1"/>
    <col min="8183" max="8190" width="27.25" style="69"/>
    <col min="8191" max="8193" width="9" style="69" customWidth="1"/>
    <col min="8194" max="8194" width="27.25" style="69" bestFit="1" customWidth="1"/>
    <col min="8195" max="8195" width="9" style="69" bestFit="1" customWidth="1"/>
    <col min="8196" max="8201" width="9.625" style="69" customWidth="1"/>
    <col min="8202" max="8202" width="10.5" style="69" bestFit="1" customWidth="1"/>
    <col min="8203" max="8438" width="9" style="69" customWidth="1"/>
    <col min="8439" max="8446" width="27.25" style="69"/>
    <col min="8447" max="8449" width="9" style="69" customWidth="1"/>
    <col min="8450" max="8450" width="27.25" style="69" bestFit="1" customWidth="1"/>
    <col min="8451" max="8451" width="9" style="69" bestFit="1" customWidth="1"/>
    <col min="8452" max="8457" width="9.625" style="69" customWidth="1"/>
    <col min="8458" max="8458" width="10.5" style="69" bestFit="1" customWidth="1"/>
    <col min="8459" max="8694" width="9" style="69" customWidth="1"/>
    <col min="8695" max="8702" width="27.25" style="69"/>
    <col min="8703" max="8705" width="9" style="69" customWidth="1"/>
    <col min="8706" max="8706" width="27.25" style="69" bestFit="1" customWidth="1"/>
    <col min="8707" max="8707" width="9" style="69" bestFit="1" customWidth="1"/>
    <col min="8708" max="8713" width="9.625" style="69" customWidth="1"/>
    <col min="8714" max="8714" width="10.5" style="69" bestFit="1" customWidth="1"/>
    <col min="8715" max="8950" width="9" style="69" customWidth="1"/>
    <col min="8951" max="8958" width="27.25" style="69"/>
    <col min="8959" max="8961" width="9" style="69" customWidth="1"/>
    <col min="8962" max="8962" width="27.25" style="69" bestFit="1" customWidth="1"/>
    <col min="8963" max="8963" width="9" style="69" bestFit="1" customWidth="1"/>
    <col min="8964" max="8969" width="9.625" style="69" customWidth="1"/>
    <col min="8970" max="8970" width="10.5" style="69" bestFit="1" customWidth="1"/>
    <col min="8971" max="9206" width="9" style="69" customWidth="1"/>
    <col min="9207" max="9214" width="27.25" style="69"/>
    <col min="9215" max="9217" width="9" style="69" customWidth="1"/>
    <col min="9218" max="9218" width="27.25" style="69" bestFit="1" customWidth="1"/>
    <col min="9219" max="9219" width="9" style="69" bestFit="1" customWidth="1"/>
    <col min="9220" max="9225" width="9.625" style="69" customWidth="1"/>
    <col min="9226" max="9226" width="10.5" style="69" bestFit="1" customWidth="1"/>
    <col min="9227" max="9462" width="9" style="69" customWidth="1"/>
    <col min="9463" max="9470" width="27.25" style="69"/>
    <col min="9471" max="9473" width="9" style="69" customWidth="1"/>
    <col min="9474" max="9474" width="27.25" style="69" bestFit="1" customWidth="1"/>
    <col min="9475" max="9475" width="9" style="69" bestFit="1" customWidth="1"/>
    <col min="9476" max="9481" width="9.625" style="69" customWidth="1"/>
    <col min="9482" max="9482" width="10.5" style="69" bestFit="1" customWidth="1"/>
    <col min="9483" max="9718" width="9" style="69" customWidth="1"/>
    <col min="9719" max="9726" width="27.25" style="69"/>
    <col min="9727" max="9729" width="9" style="69" customWidth="1"/>
    <col min="9730" max="9730" width="27.25" style="69" bestFit="1" customWidth="1"/>
    <col min="9731" max="9731" width="9" style="69" bestFit="1" customWidth="1"/>
    <col min="9732" max="9737" width="9.625" style="69" customWidth="1"/>
    <col min="9738" max="9738" width="10.5" style="69" bestFit="1" customWidth="1"/>
    <col min="9739" max="9974" width="9" style="69" customWidth="1"/>
    <col min="9975" max="9982" width="27.25" style="69"/>
    <col min="9983" max="9985" width="9" style="69" customWidth="1"/>
    <col min="9986" max="9986" width="27.25" style="69" bestFit="1" customWidth="1"/>
    <col min="9987" max="9987" width="9" style="69" bestFit="1" customWidth="1"/>
    <col min="9988" max="9993" width="9.625" style="69" customWidth="1"/>
    <col min="9994" max="9994" width="10.5" style="69" bestFit="1" customWidth="1"/>
    <col min="9995" max="10230" width="9" style="69" customWidth="1"/>
    <col min="10231" max="10238" width="27.25" style="69"/>
    <col min="10239" max="10241" width="9" style="69" customWidth="1"/>
    <col min="10242" max="10242" width="27.25" style="69" bestFit="1" customWidth="1"/>
    <col min="10243" max="10243" width="9" style="69" bestFit="1" customWidth="1"/>
    <col min="10244" max="10249" width="9.625" style="69" customWidth="1"/>
    <col min="10250" max="10250" width="10.5" style="69" bestFit="1" customWidth="1"/>
    <col min="10251" max="10486" width="9" style="69" customWidth="1"/>
    <col min="10487" max="10494" width="27.25" style="69"/>
    <col min="10495" max="10497" width="9" style="69" customWidth="1"/>
    <col min="10498" max="10498" width="27.25" style="69" bestFit="1" customWidth="1"/>
    <col min="10499" max="10499" width="9" style="69" bestFit="1" customWidth="1"/>
    <col min="10500" max="10505" width="9.625" style="69" customWidth="1"/>
    <col min="10506" max="10506" width="10.5" style="69" bestFit="1" customWidth="1"/>
    <col min="10507" max="10742" width="9" style="69" customWidth="1"/>
    <col min="10743" max="10750" width="27.25" style="69"/>
    <col min="10751" max="10753" width="9" style="69" customWidth="1"/>
    <col min="10754" max="10754" width="27.25" style="69" bestFit="1" customWidth="1"/>
    <col min="10755" max="10755" width="9" style="69" bestFit="1" customWidth="1"/>
    <col min="10756" max="10761" width="9.625" style="69" customWidth="1"/>
    <col min="10762" max="10762" width="10.5" style="69" bestFit="1" customWidth="1"/>
    <col min="10763" max="10998" width="9" style="69" customWidth="1"/>
    <col min="10999" max="11006" width="27.25" style="69"/>
    <col min="11007" max="11009" width="9" style="69" customWidth="1"/>
    <col min="11010" max="11010" width="27.25" style="69" bestFit="1" customWidth="1"/>
    <col min="11011" max="11011" width="9" style="69" bestFit="1" customWidth="1"/>
    <col min="11012" max="11017" width="9.625" style="69" customWidth="1"/>
    <col min="11018" max="11018" width="10.5" style="69" bestFit="1" customWidth="1"/>
    <col min="11019" max="11254" width="9" style="69" customWidth="1"/>
    <col min="11255" max="11262" width="27.25" style="69"/>
    <col min="11263" max="11265" width="9" style="69" customWidth="1"/>
    <col min="11266" max="11266" width="27.25" style="69" bestFit="1" customWidth="1"/>
    <col min="11267" max="11267" width="9" style="69" bestFit="1" customWidth="1"/>
    <col min="11268" max="11273" width="9.625" style="69" customWidth="1"/>
    <col min="11274" max="11274" width="10.5" style="69" bestFit="1" customWidth="1"/>
    <col min="11275" max="11510" width="9" style="69" customWidth="1"/>
    <col min="11511" max="11518" width="27.25" style="69"/>
    <col min="11519" max="11521" width="9" style="69" customWidth="1"/>
    <col min="11522" max="11522" width="27.25" style="69" bestFit="1" customWidth="1"/>
    <col min="11523" max="11523" width="9" style="69" bestFit="1" customWidth="1"/>
    <col min="11524" max="11529" width="9.625" style="69" customWidth="1"/>
    <col min="11530" max="11530" width="10.5" style="69" bestFit="1" customWidth="1"/>
    <col min="11531" max="11766" width="9" style="69" customWidth="1"/>
    <col min="11767" max="11774" width="27.25" style="69"/>
    <col min="11775" max="11777" width="9" style="69" customWidth="1"/>
    <col min="11778" max="11778" width="27.25" style="69" bestFit="1" customWidth="1"/>
    <col min="11779" max="11779" width="9" style="69" bestFit="1" customWidth="1"/>
    <col min="11780" max="11785" width="9.625" style="69" customWidth="1"/>
    <col min="11786" max="11786" width="10.5" style="69" bestFit="1" customWidth="1"/>
    <col min="11787" max="12022" width="9" style="69" customWidth="1"/>
    <col min="12023" max="12030" width="27.25" style="69"/>
    <col min="12031" max="12033" width="9" style="69" customWidth="1"/>
    <col min="12034" max="12034" width="27.25" style="69" bestFit="1" customWidth="1"/>
    <col min="12035" max="12035" width="9" style="69" bestFit="1" customWidth="1"/>
    <col min="12036" max="12041" width="9.625" style="69" customWidth="1"/>
    <col min="12042" max="12042" width="10.5" style="69" bestFit="1" customWidth="1"/>
    <col min="12043" max="12278" width="9" style="69" customWidth="1"/>
    <col min="12279" max="12286" width="27.25" style="69"/>
    <col min="12287" max="12289" width="9" style="69" customWidth="1"/>
    <col min="12290" max="12290" width="27.25" style="69" bestFit="1" customWidth="1"/>
    <col min="12291" max="12291" width="9" style="69" bestFit="1" customWidth="1"/>
    <col min="12292" max="12297" width="9.625" style="69" customWidth="1"/>
    <col min="12298" max="12298" width="10.5" style="69" bestFit="1" customWidth="1"/>
    <col min="12299" max="12534" width="9" style="69" customWidth="1"/>
    <col min="12535" max="12542" width="27.25" style="69"/>
    <col min="12543" max="12545" width="9" style="69" customWidth="1"/>
    <col min="12546" max="12546" width="27.25" style="69" bestFit="1" customWidth="1"/>
    <col min="12547" max="12547" width="9" style="69" bestFit="1" customWidth="1"/>
    <col min="12548" max="12553" width="9.625" style="69" customWidth="1"/>
    <col min="12554" max="12554" width="10.5" style="69" bestFit="1" customWidth="1"/>
    <col min="12555" max="12790" width="9" style="69" customWidth="1"/>
    <col min="12791" max="12798" width="27.25" style="69"/>
    <col min="12799" max="12801" width="9" style="69" customWidth="1"/>
    <col min="12802" max="12802" width="27.25" style="69" bestFit="1" customWidth="1"/>
    <col min="12803" max="12803" width="9" style="69" bestFit="1" customWidth="1"/>
    <col min="12804" max="12809" width="9.625" style="69" customWidth="1"/>
    <col min="12810" max="12810" width="10.5" style="69" bestFit="1" customWidth="1"/>
    <col min="12811" max="13046" width="9" style="69" customWidth="1"/>
    <col min="13047" max="13054" width="27.25" style="69"/>
    <col min="13055" max="13057" width="9" style="69" customWidth="1"/>
    <col min="13058" max="13058" width="27.25" style="69" bestFit="1" customWidth="1"/>
    <col min="13059" max="13059" width="9" style="69" bestFit="1" customWidth="1"/>
    <col min="13060" max="13065" width="9.625" style="69" customWidth="1"/>
    <col min="13066" max="13066" width="10.5" style="69" bestFit="1" customWidth="1"/>
    <col min="13067" max="13302" width="9" style="69" customWidth="1"/>
    <col min="13303" max="13310" width="27.25" style="69"/>
    <col min="13311" max="13313" width="9" style="69" customWidth="1"/>
    <col min="13314" max="13314" width="27.25" style="69" bestFit="1" customWidth="1"/>
    <col min="13315" max="13315" width="9" style="69" bestFit="1" customWidth="1"/>
    <col min="13316" max="13321" width="9.625" style="69" customWidth="1"/>
    <col min="13322" max="13322" width="10.5" style="69" bestFit="1" customWidth="1"/>
    <col min="13323" max="13558" width="9" style="69" customWidth="1"/>
    <col min="13559" max="13566" width="27.25" style="69"/>
    <col min="13567" max="13569" width="9" style="69" customWidth="1"/>
    <col min="13570" max="13570" width="27.25" style="69" bestFit="1" customWidth="1"/>
    <col min="13571" max="13571" width="9" style="69" bestFit="1" customWidth="1"/>
    <col min="13572" max="13577" width="9.625" style="69" customWidth="1"/>
    <col min="13578" max="13578" width="10.5" style="69" bestFit="1" customWidth="1"/>
    <col min="13579" max="13814" width="9" style="69" customWidth="1"/>
    <col min="13815" max="13822" width="27.25" style="69"/>
    <col min="13823" max="13825" width="9" style="69" customWidth="1"/>
    <col min="13826" max="13826" width="27.25" style="69" bestFit="1" customWidth="1"/>
    <col min="13827" max="13827" width="9" style="69" bestFit="1" customWidth="1"/>
    <col min="13828" max="13833" width="9.625" style="69" customWidth="1"/>
    <col min="13834" max="13834" width="10.5" style="69" bestFit="1" customWidth="1"/>
    <col min="13835" max="14070" width="9" style="69" customWidth="1"/>
    <col min="14071" max="14078" width="27.25" style="69"/>
    <col min="14079" max="14081" width="9" style="69" customWidth="1"/>
    <col min="14082" max="14082" width="27.25" style="69" bestFit="1" customWidth="1"/>
    <col min="14083" max="14083" width="9" style="69" bestFit="1" customWidth="1"/>
    <col min="14084" max="14089" width="9.625" style="69" customWidth="1"/>
    <col min="14090" max="14090" width="10.5" style="69" bestFit="1" customWidth="1"/>
    <col min="14091" max="14326" width="9" style="69" customWidth="1"/>
    <col min="14327" max="14334" width="27.25" style="69"/>
    <col min="14335" max="14337" width="9" style="69" customWidth="1"/>
    <col min="14338" max="14338" width="27.25" style="69" bestFit="1" customWidth="1"/>
    <col min="14339" max="14339" width="9" style="69" bestFit="1" customWidth="1"/>
    <col min="14340" max="14345" width="9.625" style="69" customWidth="1"/>
    <col min="14346" max="14346" width="10.5" style="69" bestFit="1" customWidth="1"/>
    <col min="14347" max="14582" width="9" style="69" customWidth="1"/>
    <col min="14583" max="14590" width="27.25" style="69"/>
    <col min="14591" max="14593" width="9" style="69" customWidth="1"/>
    <col min="14594" max="14594" width="27.25" style="69" bestFit="1" customWidth="1"/>
    <col min="14595" max="14595" width="9" style="69" bestFit="1" customWidth="1"/>
    <col min="14596" max="14601" width="9.625" style="69" customWidth="1"/>
    <col min="14602" max="14602" width="10.5" style="69" bestFit="1" customWidth="1"/>
    <col min="14603" max="14838" width="9" style="69" customWidth="1"/>
    <col min="14839" max="14846" width="27.25" style="69"/>
    <col min="14847" max="14849" width="9" style="69" customWidth="1"/>
    <col min="14850" max="14850" width="27.25" style="69" bestFit="1" customWidth="1"/>
    <col min="14851" max="14851" width="9" style="69" bestFit="1" customWidth="1"/>
    <col min="14852" max="14857" width="9.625" style="69" customWidth="1"/>
    <col min="14858" max="14858" width="10.5" style="69" bestFit="1" customWidth="1"/>
    <col min="14859" max="15094" width="9" style="69" customWidth="1"/>
    <col min="15095" max="15102" width="27.25" style="69"/>
    <col min="15103" max="15105" width="9" style="69" customWidth="1"/>
    <col min="15106" max="15106" width="27.25" style="69" bestFit="1" customWidth="1"/>
    <col min="15107" max="15107" width="9" style="69" bestFit="1" customWidth="1"/>
    <col min="15108" max="15113" width="9.625" style="69" customWidth="1"/>
    <col min="15114" max="15114" width="10.5" style="69" bestFit="1" customWidth="1"/>
    <col min="15115" max="15350" width="9" style="69" customWidth="1"/>
    <col min="15351" max="15358" width="27.25" style="69"/>
    <col min="15359" max="15361" width="9" style="69" customWidth="1"/>
    <col min="15362" max="15362" width="27.25" style="69" bestFit="1" customWidth="1"/>
    <col min="15363" max="15363" width="9" style="69" bestFit="1" customWidth="1"/>
    <col min="15364" max="15369" width="9.625" style="69" customWidth="1"/>
    <col min="15370" max="15370" width="10.5" style="69" bestFit="1" customWidth="1"/>
    <col min="15371" max="15606" width="9" style="69" customWidth="1"/>
    <col min="15607" max="15614" width="27.25" style="69"/>
    <col min="15615" max="15617" width="9" style="69" customWidth="1"/>
    <col min="15618" max="15618" width="27.25" style="69" bestFit="1" customWidth="1"/>
    <col min="15619" max="15619" width="9" style="69" bestFit="1" customWidth="1"/>
    <col min="15620" max="15625" width="9.625" style="69" customWidth="1"/>
    <col min="15626" max="15626" width="10.5" style="69" bestFit="1" customWidth="1"/>
    <col min="15627" max="15862" width="9" style="69" customWidth="1"/>
    <col min="15863" max="15870" width="27.25" style="69"/>
    <col min="15871" max="15873" width="9" style="69" customWidth="1"/>
    <col min="15874" max="15874" width="27.25" style="69" bestFit="1" customWidth="1"/>
    <col min="15875" max="15875" width="9" style="69" bestFit="1" customWidth="1"/>
    <col min="15876" max="15881" width="9.625" style="69" customWidth="1"/>
    <col min="15882" max="15882" width="10.5" style="69" bestFit="1" customWidth="1"/>
    <col min="15883" max="16118" width="9" style="69" customWidth="1"/>
    <col min="16119" max="16126" width="27.25" style="69"/>
    <col min="16127" max="16129" width="9" style="69" customWidth="1"/>
    <col min="16130" max="16130" width="27.25" style="69" bestFit="1" customWidth="1"/>
    <col min="16131" max="16131" width="9" style="69" bestFit="1" customWidth="1"/>
    <col min="16132" max="16137" width="9.625" style="69" customWidth="1"/>
    <col min="16138" max="16138" width="10.5" style="69" bestFit="1" customWidth="1"/>
    <col min="16139" max="16374" width="9" style="69" customWidth="1"/>
    <col min="16375" max="16384" width="27.25" style="69"/>
  </cols>
  <sheetData>
    <row r="1" spans="1:11" ht="20.25">
      <c r="A1" s="257" t="s">
        <v>223</v>
      </c>
      <c r="B1" s="257"/>
      <c r="C1" s="257"/>
      <c r="D1" s="257"/>
      <c r="E1" s="257"/>
      <c r="F1" s="257"/>
      <c r="G1" s="257"/>
      <c r="H1" s="257"/>
      <c r="I1" s="257"/>
      <c r="J1" s="257"/>
      <c r="K1" s="203"/>
    </row>
    <row r="2" spans="1:11" ht="20.25" customHeight="1">
      <c r="A2" s="258" t="s">
        <v>220</v>
      </c>
      <c r="B2" s="258" t="s">
        <v>221</v>
      </c>
      <c r="C2" s="254" t="s">
        <v>215</v>
      </c>
      <c r="D2" s="255"/>
      <c r="E2" s="255"/>
      <c r="F2" s="256"/>
      <c r="G2" s="259">
        <v>44927</v>
      </c>
      <c r="H2" s="261" t="s">
        <v>216</v>
      </c>
      <c r="I2" s="261" t="s">
        <v>217</v>
      </c>
      <c r="J2" s="253" t="s">
        <v>218</v>
      </c>
      <c r="K2" s="253" t="s">
        <v>222</v>
      </c>
    </row>
    <row r="3" spans="1:11" ht="29.25" customHeight="1">
      <c r="A3" s="258"/>
      <c r="B3" s="258"/>
      <c r="C3" s="71"/>
      <c r="D3" s="72" t="s">
        <v>219</v>
      </c>
      <c r="E3" s="72" t="s">
        <v>203</v>
      </c>
      <c r="F3" s="72" t="s">
        <v>204</v>
      </c>
      <c r="G3" s="260"/>
      <c r="H3" s="261"/>
      <c r="I3" s="261"/>
      <c r="J3" s="253"/>
      <c r="K3" s="253"/>
    </row>
    <row r="4" spans="1:11" s="70" customFormat="1" ht="20.25" customHeight="1">
      <c r="A4" s="73" t="s">
        <v>119</v>
      </c>
      <c r="B4" s="81" t="s">
        <v>205</v>
      </c>
      <c r="C4" s="82" t="s">
        <v>212</v>
      </c>
      <c r="D4" s="74">
        <v>58</v>
      </c>
      <c r="E4" s="75">
        <v>3500</v>
      </c>
      <c r="F4" s="83">
        <f t="shared" ref="F4:F10" si="0">D4*E4</f>
        <v>203000</v>
      </c>
      <c r="G4" s="83">
        <f t="shared" ref="G4:G11" si="1">F4*0.2</f>
        <v>40600</v>
      </c>
      <c r="H4" s="79">
        <f t="shared" ref="H4:H11" si="2">F4</f>
        <v>203000</v>
      </c>
      <c r="I4" s="79">
        <f t="shared" ref="I4:I11" si="3">F4*0.8</f>
        <v>162400</v>
      </c>
      <c r="J4" s="84">
        <f t="shared" ref="J4:J10" si="4">SUM(G4:I4)</f>
        <v>406000</v>
      </c>
      <c r="K4" s="85">
        <f t="shared" ref="K4:K10" si="5">ROUND(J4*0.7,0)</f>
        <v>284200</v>
      </c>
    </row>
    <row r="5" spans="1:11" s="70" customFormat="1" ht="20.25" customHeight="1">
      <c r="A5" s="73" t="s">
        <v>119</v>
      </c>
      <c r="B5" s="81" t="s">
        <v>206</v>
      </c>
      <c r="C5" s="82" t="s">
        <v>212</v>
      </c>
      <c r="D5" s="74">
        <v>28</v>
      </c>
      <c r="E5" s="75">
        <v>3000</v>
      </c>
      <c r="F5" s="83">
        <f t="shared" si="0"/>
        <v>84000</v>
      </c>
      <c r="G5" s="83">
        <f t="shared" si="1"/>
        <v>16800</v>
      </c>
      <c r="H5" s="79">
        <f t="shared" si="2"/>
        <v>84000</v>
      </c>
      <c r="I5" s="79">
        <f t="shared" si="3"/>
        <v>67200</v>
      </c>
      <c r="J5" s="84">
        <f t="shared" si="4"/>
        <v>168000</v>
      </c>
      <c r="K5" s="85">
        <f t="shared" si="5"/>
        <v>117600</v>
      </c>
    </row>
    <row r="6" spans="1:11" s="70" customFormat="1" ht="20.25" customHeight="1">
      <c r="A6" s="73" t="s">
        <v>119</v>
      </c>
      <c r="B6" s="81" t="s">
        <v>207</v>
      </c>
      <c r="C6" s="82" t="s">
        <v>213</v>
      </c>
      <c r="D6" s="74">
        <v>262</v>
      </c>
      <c r="E6" s="75">
        <v>4500</v>
      </c>
      <c r="F6" s="83">
        <f t="shared" si="0"/>
        <v>1179000</v>
      </c>
      <c r="G6" s="83">
        <f t="shared" si="1"/>
        <v>235800</v>
      </c>
      <c r="H6" s="79">
        <f t="shared" si="2"/>
        <v>1179000</v>
      </c>
      <c r="I6" s="79">
        <f t="shared" si="3"/>
        <v>943200</v>
      </c>
      <c r="J6" s="84">
        <f t="shared" si="4"/>
        <v>2358000</v>
      </c>
      <c r="K6" s="85">
        <f t="shared" si="5"/>
        <v>1650600</v>
      </c>
    </row>
    <row r="7" spans="1:11" s="70" customFormat="1" ht="20.25" customHeight="1">
      <c r="A7" s="73" t="s">
        <v>119</v>
      </c>
      <c r="B7" s="81" t="s">
        <v>208</v>
      </c>
      <c r="C7" s="82" t="s">
        <v>212</v>
      </c>
      <c r="D7" s="74">
        <v>32</v>
      </c>
      <c r="E7" s="75">
        <v>4500</v>
      </c>
      <c r="F7" s="83">
        <f t="shared" si="0"/>
        <v>144000</v>
      </c>
      <c r="G7" s="83">
        <f t="shared" si="1"/>
        <v>28800</v>
      </c>
      <c r="H7" s="79">
        <f t="shared" si="2"/>
        <v>144000</v>
      </c>
      <c r="I7" s="79">
        <f t="shared" si="3"/>
        <v>115200</v>
      </c>
      <c r="J7" s="84">
        <f t="shared" si="4"/>
        <v>288000</v>
      </c>
      <c r="K7" s="85">
        <f t="shared" si="5"/>
        <v>201600</v>
      </c>
    </row>
    <row r="8" spans="1:11" s="70" customFormat="1" ht="20.25" customHeight="1">
      <c r="A8" s="73" t="s">
        <v>119</v>
      </c>
      <c r="B8" s="81" t="s">
        <v>209</v>
      </c>
      <c r="C8" s="82" t="s">
        <v>213</v>
      </c>
      <c r="D8" s="74">
        <v>233</v>
      </c>
      <c r="E8" s="75">
        <v>5500</v>
      </c>
      <c r="F8" s="83">
        <f t="shared" si="0"/>
        <v>1281500</v>
      </c>
      <c r="G8" s="83">
        <f t="shared" si="1"/>
        <v>256300</v>
      </c>
      <c r="H8" s="79">
        <f t="shared" si="2"/>
        <v>1281500</v>
      </c>
      <c r="I8" s="79">
        <f t="shared" si="3"/>
        <v>1025200</v>
      </c>
      <c r="J8" s="84">
        <f t="shared" si="4"/>
        <v>2563000</v>
      </c>
      <c r="K8" s="85">
        <f t="shared" si="5"/>
        <v>1794100</v>
      </c>
    </row>
    <row r="9" spans="1:11" s="70" customFormat="1" ht="20.25" customHeight="1">
      <c r="A9" s="73" t="s">
        <v>119</v>
      </c>
      <c r="B9" s="88" t="s">
        <v>210</v>
      </c>
      <c r="C9" s="82" t="s">
        <v>212</v>
      </c>
      <c r="D9" s="74">
        <v>51</v>
      </c>
      <c r="E9" s="75">
        <v>2000</v>
      </c>
      <c r="F9" s="83">
        <f t="shared" si="0"/>
        <v>102000</v>
      </c>
      <c r="G9" s="83">
        <f t="shared" si="1"/>
        <v>20400</v>
      </c>
      <c r="H9" s="79">
        <f t="shared" si="2"/>
        <v>102000</v>
      </c>
      <c r="I9" s="79">
        <f t="shared" si="3"/>
        <v>81600</v>
      </c>
      <c r="J9" s="84">
        <f t="shared" si="4"/>
        <v>204000</v>
      </c>
      <c r="K9" s="85">
        <f t="shared" si="5"/>
        <v>142800</v>
      </c>
    </row>
    <row r="10" spans="1:11" s="70" customFormat="1" ht="20.25" customHeight="1">
      <c r="A10" s="73" t="s">
        <v>119</v>
      </c>
      <c r="B10" s="81" t="s">
        <v>211</v>
      </c>
      <c r="C10" s="82" t="s">
        <v>212</v>
      </c>
      <c r="D10" s="74">
        <v>66</v>
      </c>
      <c r="E10" s="75">
        <v>3500</v>
      </c>
      <c r="F10" s="83">
        <f t="shared" si="0"/>
        <v>231000</v>
      </c>
      <c r="G10" s="83">
        <f t="shared" si="1"/>
        <v>46200</v>
      </c>
      <c r="H10" s="79">
        <f t="shared" si="2"/>
        <v>231000</v>
      </c>
      <c r="I10" s="79">
        <f t="shared" si="3"/>
        <v>184800</v>
      </c>
      <c r="J10" s="84">
        <f t="shared" si="4"/>
        <v>462000</v>
      </c>
      <c r="K10" s="85">
        <f t="shared" si="5"/>
        <v>323400</v>
      </c>
    </row>
    <row r="11" spans="1:11" s="70" customFormat="1" ht="20.25" customHeight="1">
      <c r="A11" s="72"/>
      <c r="B11" s="78" t="s">
        <v>214</v>
      </c>
      <c r="C11" s="86"/>
      <c r="D11" s="76"/>
      <c r="E11" s="77"/>
      <c r="F11" s="87">
        <f>SUM(F4:F10)</f>
        <v>3224500</v>
      </c>
      <c r="G11" s="87">
        <f t="shared" si="1"/>
        <v>644900</v>
      </c>
      <c r="H11" s="80">
        <f t="shared" si="2"/>
        <v>3224500</v>
      </c>
      <c r="I11" s="80">
        <f t="shared" si="3"/>
        <v>2579600</v>
      </c>
      <c r="J11" s="89">
        <f>SUM(J4:J10)</f>
        <v>6449000</v>
      </c>
      <c r="K11" s="89">
        <f>SUM(K4:K10)</f>
        <v>4514300</v>
      </c>
    </row>
  </sheetData>
  <mergeCells count="9">
    <mergeCell ref="K2:K3"/>
    <mergeCell ref="C2:F2"/>
    <mergeCell ref="A1:K1"/>
    <mergeCell ref="A2:A3"/>
    <mergeCell ref="B2:B3"/>
    <mergeCell ref="G2:G3"/>
    <mergeCell ref="H2:H3"/>
    <mergeCell ref="I2:I3"/>
    <mergeCell ref="J2:J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EA31"/>
  <sheetViews>
    <sheetView workbookViewId="0">
      <selection activeCell="M5" sqref="M5:M25"/>
    </sheetView>
  </sheetViews>
  <sheetFormatPr defaultColWidth="9.625" defaultRowHeight="18.600000000000001" customHeight="1"/>
  <cols>
    <col min="1" max="1" width="4.125" style="168" customWidth="1"/>
    <col min="2" max="2" width="8.875" style="168" customWidth="1"/>
    <col min="3" max="3" width="7.5" style="168" customWidth="1"/>
    <col min="4" max="4" width="12.125" style="168" customWidth="1"/>
    <col min="5" max="5" width="27.25" style="168" customWidth="1"/>
    <col min="6" max="6" width="8.375" style="168" hidden="1" customWidth="1"/>
    <col min="7" max="7" width="7.75" style="168" hidden="1" customWidth="1"/>
    <col min="8" max="8" width="9.75" style="168" hidden="1" customWidth="1"/>
    <col min="9" max="9" width="14.25" style="169" hidden="1" customWidth="1"/>
    <col min="10" max="10" width="9.125" style="168" customWidth="1"/>
    <col min="11" max="11" width="9.25" style="168" customWidth="1"/>
    <col min="12" max="12" width="12.25" style="168" customWidth="1"/>
    <col min="13" max="16347" width="9.625" style="150"/>
    <col min="16348" max="16355" width="9.625" style="151"/>
    <col min="16356" max="16384" width="9.625" style="94"/>
  </cols>
  <sheetData>
    <row r="1" spans="1:13 16348:16355" ht="39.950000000000003" customHeight="1">
      <c r="A1" s="266" t="s">
        <v>269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02"/>
    </row>
    <row r="2" spans="1:13 16348:16355" s="150" customFormat="1" ht="18.600000000000001" customHeight="1">
      <c r="A2" s="268" t="s">
        <v>255</v>
      </c>
      <c r="B2" s="268" t="s">
        <v>103</v>
      </c>
      <c r="C2" s="269" t="s">
        <v>270</v>
      </c>
      <c r="D2" s="268" t="s">
        <v>271</v>
      </c>
      <c r="E2" s="268" t="s">
        <v>256</v>
      </c>
      <c r="F2" s="268" t="s">
        <v>257</v>
      </c>
      <c r="G2" s="269" t="s">
        <v>258</v>
      </c>
      <c r="H2" s="269"/>
      <c r="I2" s="270"/>
      <c r="J2" s="269" t="s">
        <v>259</v>
      </c>
      <c r="K2" s="269"/>
      <c r="L2" s="269"/>
      <c r="M2" s="262" t="s">
        <v>302</v>
      </c>
      <c r="XDT2" s="151"/>
      <c r="XDU2" s="151"/>
      <c r="XDV2" s="151"/>
      <c r="XDW2" s="151"/>
      <c r="XDX2" s="151"/>
      <c r="XDY2" s="151"/>
      <c r="XDZ2" s="151"/>
      <c r="XEA2" s="151"/>
    </row>
    <row r="3" spans="1:13 16348:16355" s="150" customFormat="1" ht="18.600000000000001" customHeight="1">
      <c r="A3" s="268"/>
      <c r="B3" s="268"/>
      <c r="C3" s="269"/>
      <c r="D3" s="268"/>
      <c r="E3" s="268"/>
      <c r="F3" s="268"/>
      <c r="G3" s="152" t="s">
        <v>260</v>
      </c>
      <c r="H3" s="152" t="s">
        <v>261</v>
      </c>
      <c r="I3" s="153" t="s">
        <v>262</v>
      </c>
      <c r="J3" s="152" t="s">
        <v>260</v>
      </c>
      <c r="K3" s="152" t="s">
        <v>261</v>
      </c>
      <c r="L3" s="152" t="s">
        <v>262</v>
      </c>
      <c r="M3" s="262"/>
      <c r="XDT3" s="151"/>
      <c r="XDU3" s="151"/>
      <c r="XDV3" s="151"/>
      <c r="XDW3" s="151"/>
      <c r="XDX3" s="151"/>
      <c r="XDY3" s="151"/>
      <c r="XDZ3" s="151"/>
      <c r="XEA3" s="151"/>
    </row>
    <row r="4" spans="1:13 16348:16355" s="156" customFormat="1" ht="24.95" customHeight="1">
      <c r="A4" s="154" t="s">
        <v>51</v>
      </c>
      <c r="B4" s="154" t="s">
        <v>119</v>
      </c>
      <c r="C4" s="269" t="s">
        <v>17</v>
      </c>
      <c r="D4" s="269"/>
      <c r="E4" s="269"/>
      <c r="F4" s="152"/>
      <c r="G4" s="155"/>
      <c r="H4" s="155"/>
      <c r="I4" s="155" t="e">
        <f>#REF!+I11+I19+#REF!+#REF!+I25</f>
        <v>#REF!</v>
      </c>
      <c r="J4" s="155"/>
      <c r="K4" s="155"/>
      <c r="L4" s="155">
        <f>L11+L19+L25</f>
        <v>2678167.7999999998</v>
      </c>
      <c r="M4" s="185">
        <f>M5+M12+M20</f>
        <v>2142534</v>
      </c>
    </row>
    <row r="5" spans="1:13 16348:16355" s="150" customFormat="1" ht="24.95" customHeight="1">
      <c r="A5" s="271">
        <v>1</v>
      </c>
      <c r="B5" s="271" t="s">
        <v>166</v>
      </c>
      <c r="C5" s="272" t="s">
        <v>268</v>
      </c>
      <c r="D5" s="271" t="s">
        <v>264</v>
      </c>
      <c r="E5" s="157" t="s">
        <v>272</v>
      </c>
      <c r="F5" s="157" t="s">
        <v>263</v>
      </c>
      <c r="G5" s="158">
        <v>273</v>
      </c>
      <c r="H5" s="158">
        <v>80</v>
      </c>
      <c r="I5" s="158">
        <f t="shared" ref="I5:I7" si="0">G5*H5</f>
        <v>21840</v>
      </c>
      <c r="J5" s="158">
        <v>273</v>
      </c>
      <c r="K5" s="158">
        <v>80</v>
      </c>
      <c r="L5" s="158">
        <f t="shared" ref="L5:L7" si="1">J5*K5</f>
        <v>21840</v>
      </c>
      <c r="M5" s="263">
        <f>ROUND(L11*0.8,0)</f>
        <v>569424</v>
      </c>
      <c r="XDT5" s="151"/>
      <c r="XDU5" s="151"/>
      <c r="XDV5" s="151"/>
      <c r="XDW5" s="151"/>
      <c r="XDX5" s="151"/>
      <c r="XDY5" s="151"/>
      <c r="XDZ5" s="151"/>
      <c r="XEA5" s="151"/>
    </row>
    <row r="6" spans="1:13 16348:16355" s="150" customFormat="1" ht="24.95" customHeight="1">
      <c r="A6" s="271"/>
      <c r="B6" s="271"/>
      <c r="C6" s="272"/>
      <c r="D6" s="271"/>
      <c r="E6" s="157" t="s">
        <v>273</v>
      </c>
      <c r="F6" s="157" t="s">
        <v>263</v>
      </c>
      <c r="G6" s="158">
        <v>273</v>
      </c>
      <c r="H6" s="158">
        <v>500</v>
      </c>
      <c r="I6" s="158">
        <f t="shared" si="0"/>
        <v>136500</v>
      </c>
      <c r="J6" s="158">
        <v>273</v>
      </c>
      <c r="K6" s="158">
        <v>500</v>
      </c>
      <c r="L6" s="158">
        <f t="shared" si="1"/>
        <v>136500</v>
      </c>
      <c r="M6" s="264"/>
      <c r="XDT6" s="151"/>
      <c r="XDU6" s="151"/>
      <c r="XDV6" s="151"/>
      <c r="XDW6" s="151"/>
      <c r="XDX6" s="151"/>
      <c r="XDY6" s="151"/>
      <c r="XDZ6" s="151"/>
      <c r="XEA6" s="151"/>
    </row>
    <row r="7" spans="1:13 16348:16355" s="150" customFormat="1" ht="24.95" customHeight="1">
      <c r="A7" s="271"/>
      <c r="B7" s="271"/>
      <c r="C7" s="159" t="s">
        <v>274</v>
      </c>
      <c r="D7" s="157" t="s">
        <v>265</v>
      </c>
      <c r="E7" s="157" t="s">
        <v>275</v>
      </c>
      <c r="F7" s="157" t="s">
        <v>263</v>
      </c>
      <c r="G7" s="158">
        <v>5088</v>
      </c>
      <c r="H7" s="158">
        <v>120</v>
      </c>
      <c r="I7" s="158">
        <f t="shared" si="0"/>
        <v>610560</v>
      </c>
      <c r="J7" s="158">
        <v>5088</v>
      </c>
      <c r="K7" s="158">
        <v>90</v>
      </c>
      <c r="L7" s="158">
        <f t="shared" si="1"/>
        <v>457920</v>
      </c>
      <c r="M7" s="264"/>
      <c r="XDT7" s="151"/>
      <c r="XDU7" s="151"/>
      <c r="XDV7" s="151"/>
      <c r="XDW7" s="151"/>
      <c r="XDX7" s="151"/>
      <c r="XDY7" s="151"/>
      <c r="XDZ7" s="151"/>
      <c r="XEA7" s="151"/>
    </row>
    <row r="8" spans="1:13 16348:16355" s="150" customFormat="1" ht="24.95" customHeight="1">
      <c r="A8" s="271"/>
      <c r="B8" s="271"/>
      <c r="C8" s="273" t="s">
        <v>276</v>
      </c>
      <c r="D8" s="273"/>
      <c r="E8" s="273"/>
      <c r="F8" s="160"/>
      <c r="G8" s="161"/>
      <c r="H8" s="161"/>
      <c r="I8" s="161">
        <f>I5+I6+I7</f>
        <v>768900</v>
      </c>
      <c r="J8" s="158"/>
      <c r="K8" s="158"/>
      <c r="L8" s="161">
        <f>L5+L6+L7</f>
        <v>616260</v>
      </c>
      <c r="M8" s="264"/>
      <c r="XDT8" s="151"/>
      <c r="XDU8" s="151"/>
      <c r="XDV8" s="151"/>
      <c r="XDW8" s="151"/>
      <c r="XDX8" s="151"/>
      <c r="XDY8" s="151"/>
      <c r="XDZ8" s="151"/>
      <c r="XEA8" s="151"/>
    </row>
    <row r="9" spans="1:13 16348:16355" s="150" customFormat="1" ht="24.95" customHeight="1">
      <c r="A9" s="271"/>
      <c r="B9" s="271"/>
      <c r="C9" s="271" t="s">
        <v>277</v>
      </c>
      <c r="D9" s="271"/>
      <c r="E9" s="271"/>
      <c r="F9" s="157"/>
      <c r="G9" s="158"/>
      <c r="H9" s="158"/>
      <c r="I9" s="158">
        <f>I8*0.1</f>
        <v>76890</v>
      </c>
      <c r="J9" s="158"/>
      <c r="K9" s="158"/>
      <c r="L9" s="158">
        <f>L8*0.1</f>
        <v>61626</v>
      </c>
      <c r="M9" s="264"/>
      <c r="XDT9" s="151"/>
      <c r="XDU9" s="151"/>
      <c r="XDV9" s="151"/>
      <c r="XDW9" s="151"/>
      <c r="XDX9" s="151"/>
      <c r="XDY9" s="151"/>
      <c r="XDZ9" s="151"/>
      <c r="XEA9" s="151"/>
    </row>
    <row r="10" spans="1:13 16348:16355" s="150" customFormat="1" ht="24.95" customHeight="1">
      <c r="A10" s="271"/>
      <c r="B10" s="271"/>
      <c r="C10" s="271" t="s">
        <v>278</v>
      </c>
      <c r="D10" s="271"/>
      <c r="E10" s="271"/>
      <c r="F10" s="157"/>
      <c r="G10" s="158"/>
      <c r="H10" s="158"/>
      <c r="I10" s="158">
        <f>(I8+I9)*0.05</f>
        <v>42289.5</v>
      </c>
      <c r="J10" s="158"/>
      <c r="K10" s="158"/>
      <c r="L10" s="158">
        <f>(L8+L9)*0.05</f>
        <v>33894.300000000003</v>
      </c>
      <c r="M10" s="264"/>
      <c r="XDT10" s="151"/>
      <c r="XDU10" s="151"/>
      <c r="XDV10" s="151"/>
      <c r="XDW10" s="151"/>
      <c r="XDX10" s="151"/>
      <c r="XDY10" s="151"/>
      <c r="XDZ10" s="151"/>
      <c r="XEA10" s="151"/>
    </row>
    <row r="11" spans="1:13 16348:16355" s="150" customFormat="1" ht="24.95" customHeight="1">
      <c r="A11" s="157"/>
      <c r="B11" s="157"/>
      <c r="C11" s="274" t="s">
        <v>279</v>
      </c>
      <c r="D11" s="274"/>
      <c r="E11" s="274"/>
      <c r="F11" s="157"/>
      <c r="G11" s="158"/>
      <c r="H11" s="158"/>
      <c r="I11" s="161">
        <f>SUM(I8:I10)</f>
        <v>888079.5</v>
      </c>
      <c r="J11" s="158"/>
      <c r="K11" s="158"/>
      <c r="L11" s="161">
        <f>ROUND(SUM(L8:L10),2)</f>
        <v>711780.3</v>
      </c>
      <c r="M11" s="265"/>
      <c r="XDT11" s="151"/>
      <c r="XDU11" s="151"/>
      <c r="XDV11" s="151"/>
      <c r="XDW11" s="151"/>
      <c r="XDX11" s="151"/>
      <c r="XDY11" s="151"/>
      <c r="XDZ11" s="151"/>
      <c r="XEA11" s="151"/>
    </row>
    <row r="12" spans="1:13 16348:16355" s="150" customFormat="1" ht="24.95" customHeight="1">
      <c r="A12" s="271">
        <v>2</v>
      </c>
      <c r="B12" s="271" t="s">
        <v>280</v>
      </c>
      <c r="C12" s="162" t="s">
        <v>268</v>
      </c>
      <c r="D12" s="162" t="s">
        <v>265</v>
      </c>
      <c r="E12" s="157" t="s">
        <v>281</v>
      </c>
      <c r="F12" s="157" t="s">
        <v>263</v>
      </c>
      <c r="G12" s="158">
        <v>2900</v>
      </c>
      <c r="H12" s="158">
        <v>130</v>
      </c>
      <c r="I12" s="158">
        <f t="shared" ref="I12:I15" si="2">G12*H12</f>
        <v>377000</v>
      </c>
      <c r="J12" s="158">
        <v>2000</v>
      </c>
      <c r="K12" s="158">
        <v>130</v>
      </c>
      <c r="L12" s="158">
        <f t="shared" ref="L12:L15" si="3">J12*K12</f>
        <v>260000</v>
      </c>
      <c r="M12" s="263">
        <f>ROUND(L19*0.8,0)</f>
        <v>582372</v>
      </c>
      <c r="XDT12" s="151"/>
      <c r="XDU12" s="151"/>
      <c r="XDV12" s="151"/>
      <c r="XDW12" s="151"/>
      <c r="XDX12" s="151"/>
      <c r="XDY12" s="151"/>
      <c r="XDZ12" s="151"/>
      <c r="XEA12" s="151"/>
    </row>
    <row r="13" spans="1:13 16348:16355" s="150" customFormat="1" ht="24.95" customHeight="1">
      <c r="A13" s="271"/>
      <c r="B13" s="271"/>
      <c r="C13" s="272" t="s">
        <v>267</v>
      </c>
      <c r="D13" s="271" t="s">
        <v>267</v>
      </c>
      <c r="E13" s="157" t="s">
        <v>282</v>
      </c>
      <c r="F13" s="157" t="s">
        <v>263</v>
      </c>
      <c r="G13" s="158">
        <v>200</v>
      </c>
      <c r="H13" s="158">
        <v>80</v>
      </c>
      <c r="I13" s="158">
        <f t="shared" si="2"/>
        <v>16000</v>
      </c>
      <c r="J13" s="158">
        <v>200</v>
      </c>
      <c r="K13" s="158">
        <v>80</v>
      </c>
      <c r="L13" s="158">
        <f t="shared" si="3"/>
        <v>16000</v>
      </c>
      <c r="M13" s="264"/>
      <c r="XDT13" s="151"/>
      <c r="XDU13" s="151"/>
      <c r="XDV13" s="151"/>
      <c r="XDW13" s="151"/>
      <c r="XDX13" s="151"/>
      <c r="XDY13" s="151"/>
      <c r="XDZ13" s="151"/>
      <c r="XEA13" s="151"/>
    </row>
    <row r="14" spans="1:13 16348:16355" s="150" customFormat="1" ht="24.95" customHeight="1">
      <c r="A14" s="271"/>
      <c r="B14" s="271"/>
      <c r="C14" s="272"/>
      <c r="D14" s="271"/>
      <c r="E14" s="157" t="s">
        <v>283</v>
      </c>
      <c r="F14" s="157" t="s">
        <v>263</v>
      </c>
      <c r="G14" s="158">
        <v>900</v>
      </c>
      <c r="H14" s="158">
        <v>330</v>
      </c>
      <c r="I14" s="158">
        <f t="shared" si="2"/>
        <v>297000</v>
      </c>
      <c r="J14" s="158">
        <v>900</v>
      </c>
      <c r="K14" s="158">
        <v>330</v>
      </c>
      <c r="L14" s="158">
        <f t="shared" si="3"/>
        <v>297000</v>
      </c>
      <c r="M14" s="264"/>
      <c r="XDT14" s="151"/>
      <c r="XDU14" s="151"/>
      <c r="XDV14" s="151"/>
      <c r="XDW14" s="151"/>
      <c r="XDX14" s="151"/>
      <c r="XDY14" s="151"/>
      <c r="XDZ14" s="151"/>
      <c r="XEA14" s="151"/>
    </row>
    <row r="15" spans="1:13 16348:16355" s="150" customFormat="1" ht="24.95" customHeight="1">
      <c r="A15" s="271"/>
      <c r="B15" s="271"/>
      <c r="C15" s="159" t="s">
        <v>274</v>
      </c>
      <c r="D15" s="157" t="s">
        <v>265</v>
      </c>
      <c r="E15" s="157" t="s">
        <v>284</v>
      </c>
      <c r="F15" s="157" t="s">
        <v>263</v>
      </c>
      <c r="G15" s="158">
        <v>100</v>
      </c>
      <c r="H15" s="158">
        <v>300</v>
      </c>
      <c r="I15" s="158">
        <f t="shared" si="2"/>
        <v>30000</v>
      </c>
      <c r="J15" s="158">
        <v>100</v>
      </c>
      <c r="K15" s="158">
        <v>300</v>
      </c>
      <c r="L15" s="158">
        <f t="shared" si="3"/>
        <v>30000</v>
      </c>
      <c r="M15" s="264"/>
      <c r="XDT15" s="151"/>
      <c r="XDU15" s="151"/>
      <c r="XDV15" s="151"/>
      <c r="XDW15" s="151"/>
      <c r="XDX15" s="151"/>
      <c r="XDY15" s="151"/>
      <c r="XDZ15" s="151"/>
      <c r="XEA15" s="151"/>
    </row>
    <row r="16" spans="1:13 16348:16355" s="150" customFormat="1" ht="24.95" customHeight="1">
      <c r="A16" s="271"/>
      <c r="B16" s="271"/>
      <c r="C16" s="273" t="s">
        <v>276</v>
      </c>
      <c r="D16" s="273"/>
      <c r="E16" s="273"/>
      <c r="F16" s="160"/>
      <c r="G16" s="161"/>
      <c r="H16" s="161"/>
      <c r="I16" s="161">
        <f>SUM(I12:I15)</f>
        <v>720000</v>
      </c>
      <c r="J16" s="158"/>
      <c r="K16" s="158"/>
      <c r="L16" s="161">
        <f>SUM(L12:L15)</f>
        <v>603000</v>
      </c>
      <c r="M16" s="264"/>
      <c r="XDT16" s="151"/>
      <c r="XDU16" s="151"/>
      <c r="XDV16" s="151"/>
      <c r="XDW16" s="151"/>
      <c r="XDX16" s="151"/>
      <c r="XDY16" s="151"/>
      <c r="XDZ16" s="151"/>
      <c r="XEA16" s="151"/>
    </row>
    <row r="17" spans="1:13 16348:16355" s="150" customFormat="1" ht="24.95" customHeight="1">
      <c r="A17" s="271"/>
      <c r="B17" s="271"/>
      <c r="C17" s="271" t="s">
        <v>277</v>
      </c>
      <c r="D17" s="271"/>
      <c r="E17" s="271"/>
      <c r="F17" s="157"/>
      <c r="G17" s="158"/>
      <c r="H17" s="158"/>
      <c r="I17" s="158">
        <f>I16*0.1+50000</f>
        <v>122000</v>
      </c>
      <c r="J17" s="158"/>
      <c r="K17" s="158"/>
      <c r="L17" s="158">
        <f>L16*0.1+30000</f>
        <v>90300</v>
      </c>
      <c r="M17" s="264"/>
      <c r="XDT17" s="151"/>
      <c r="XDU17" s="151"/>
      <c r="XDV17" s="151"/>
      <c r="XDW17" s="151"/>
      <c r="XDX17" s="151"/>
      <c r="XDY17" s="151"/>
      <c r="XDZ17" s="151"/>
      <c r="XEA17" s="151"/>
    </row>
    <row r="18" spans="1:13 16348:16355" s="150" customFormat="1" ht="24.95" customHeight="1">
      <c r="A18" s="271"/>
      <c r="B18" s="271"/>
      <c r="C18" s="271" t="s">
        <v>278</v>
      </c>
      <c r="D18" s="271"/>
      <c r="E18" s="271"/>
      <c r="F18" s="157"/>
      <c r="G18" s="158"/>
      <c r="H18" s="158"/>
      <c r="I18" s="158">
        <f>(I16+I17)*0.05</f>
        <v>42100</v>
      </c>
      <c r="J18" s="158"/>
      <c r="K18" s="158"/>
      <c r="L18" s="158">
        <f>(L16+L17)*0.05</f>
        <v>34665</v>
      </c>
      <c r="M18" s="264"/>
      <c r="XDT18" s="151"/>
      <c r="XDU18" s="151"/>
      <c r="XDV18" s="151"/>
      <c r="XDW18" s="151"/>
      <c r="XDX18" s="151"/>
      <c r="XDY18" s="151"/>
      <c r="XDZ18" s="151"/>
      <c r="XEA18" s="151"/>
    </row>
    <row r="19" spans="1:13 16348:16355" s="150" customFormat="1" ht="24.95" customHeight="1">
      <c r="A19" s="157"/>
      <c r="B19" s="157"/>
      <c r="C19" s="274" t="s">
        <v>279</v>
      </c>
      <c r="D19" s="274"/>
      <c r="E19" s="274"/>
      <c r="F19" s="157"/>
      <c r="G19" s="158"/>
      <c r="H19" s="158"/>
      <c r="I19" s="161">
        <f>SUM(I16:I18)</f>
        <v>884100</v>
      </c>
      <c r="J19" s="158"/>
      <c r="K19" s="158"/>
      <c r="L19" s="161">
        <f>ROUND(SUM(L16:L18),2)</f>
        <v>727965</v>
      </c>
      <c r="M19" s="265"/>
      <c r="XDT19" s="151"/>
      <c r="XDU19" s="151"/>
      <c r="XDV19" s="151"/>
      <c r="XDW19" s="151"/>
      <c r="XDX19" s="151"/>
      <c r="XDY19" s="151"/>
      <c r="XDZ19" s="151"/>
      <c r="XEA19" s="151"/>
    </row>
    <row r="20" spans="1:13 16348:16355" s="150" customFormat="1" ht="24.95" customHeight="1">
      <c r="A20" s="271">
        <v>3</v>
      </c>
      <c r="B20" s="271" t="s">
        <v>165</v>
      </c>
      <c r="C20" s="272" t="s">
        <v>274</v>
      </c>
      <c r="D20" s="272" t="s">
        <v>285</v>
      </c>
      <c r="E20" s="163" t="s">
        <v>286</v>
      </c>
      <c r="F20" s="157" t="s">
        <v>266</v>
      </c>
      <c r="G20" s="276">
        <v>1</v>
      </c>
      <c r="H20" s="275">
        <v>1702500</v>
      </c>
      <c r="I20" s="275">
        <f>G20*H20</f>
        <v>1702500</v>
      </c>
      <c r="J20" s="276">
        <v>1</v>
      </c>
      <c r="K20" s="164">
        <v>936600</v>
      </c>
      <c r="L20" s="275">
        <f>SUM(K20:K21)</f>
        <v>1048500</v>
      </c>
      <c r="M20" s="263">
        <f>ROUND(L25*0.8,0)</f>
        <v>990738</v>
      </c>
      <c r="XDT20" s="151"/>
      <c r="XDU20" s="151"/>
      <c r="XDV20" s="151"/>
      <c r="XDW20" s="151"/>
      <c r="XDX20" s="151"/>
      <c r="XDY20" s="151"/>
      <c r="XDZ20" s="151"/>
      <c r="XEA20" s="151"/>
    </row>
    <row r="21" spans="1:13 16348:16355" s="150" customFormat="1" ht="24.95" customHeight="1">
      <c r="A21" s="271"/>
      <c r="B21" s="271"/>
      <c r="C21" s="272"/>
      <c r="D21" s="272"/>
      <c r="E21" s="157" t="s">
        <v>287</v>
      </c>
      <c r="F21" s="157" t="s">
        <v>266</v>
      </c>
      <c r="G21" s="276"/>
      <c r="H21" s="275"/>
      <c r="I21" s="275"/>
      <c r="J21" s="276"/>
      <c r="K21" s="158">
        <v>111900</v>
      </c>
      <c r="L21" s="275"/>
      <c r="M21" s="264"/>
      <c r="XDT21" s="151"/>
      <c r="XDU21" s="151"/>
      <c r="XDV21" s="151"/>
      <c r="XDW21" s="151"/>
      <c r="XDX21" s="151"/>
      <c r="XDY21" s="151"/>
      <c r="XDZ21" s="151"/>
      <c r="XEA21" s="151"/>
    </row>
    <row r="22" spans="1:13 16348:16355" s="150" customFormat="1" ht="24.95" customHeight="1">
      <c r="A22" s="271"/>
      <c r="B22" s="271"/>
      <c r="C22" s="273" t="s">
        <v>276</v>
      </c>
      <c r="D22" s="273"/>
      <c r="E22" s="273"/>
      <c r="F22" s="160"/>
      <c r="G22" s="161"/>
      <c r="H22" s="165"/>
      <c r="I22" s="166">
        <f>SUM(I20)</f>
        <v>1702500</v>
      </c>
      <c r="J22" s="161"/>
      <c r="K22" s="165"/>
      <c r="L22" s="166">
        <f>SUM(L20)</f>
        <v>1048500</v>
      </c>
      <c r="M22" s="264"/>
      <c r="XDT22" s="151"/>
      <c r="XDU22" s="151"/>
      <c r="XDV22" s="151"/>
      <c r="XDW22" s="151"/>
      <c r="XDX22" s="151"/>
      <c r="XDY22" s="151"/>
      <c r="XDZ22" s="151"/>
      <c r="XEA22" s="151"/>
    </row>
    <row r="23" spans="1:13 16348:16355" s="150" customFormat="1" ht="24.95" customHeight="1">
      <c r="A23" s="271"/>
      <c r="B23" s="271"/>
      <c r="C23" s="271" t="s">
        <v>277</v>
      </c>
      <c r="D23" s="271"/>
      <c r="E23" s="271"/>
      <c r="F23" s="157"/>
      <c r="G23" s="158"/>
      <c r="H23" s="165"/>
      <c r="I23" s="164">
        <f>I22*0.1</f>
        <v>170250</v>
      </c>
      <c r="J23" s="158"/>
      <c r="K23" s="165"/>
      <c r="L23" s="164">
        <f>L22*0.1+90*290</f>
        <v>130950</v>
      </c>
      <c r="M23" s="264"/>
      <c r="XDT23" s="151"/>
      <c r="XDU23" s="151"/>
      <c r="XDV23" s="151"/>
      <c r="XDW23" s="151"/>
      <c r="XDX23" s="151"/>
      <c r="XDY23" s="151"/>
      <c r="XDZ23" s="151"/>
      <c r="XEA23" s="151"/>
    </row>
    <row r="24" spans="1:13 16348:16355" s="150" customFormat="1" ht="24.95" customHeight="1">
      <c r="A24" s="271"/>
      <c r="B24" s="271"/>
      <c r="C24" s="271" t="s">
        <v>278</v>
      </c>
      <c r="D24" s="271"/>
      <c r="E24" s="271"/>
      <c r="F24" s="157"/>
      <c r="G24" s="158"/>
      <c r="H24" s="165"/>
      <c r="I24" s="164">
        <f>(I22+I23)*0.05</f>
        <v>93637.5</v>
      </c>
      <c r="J24" s="158"/>
      <c r="K24" s="165"/>
      <c r="L24" s="164">
        <f>(L22+L23)*0.05</f>
        <v>58972.5</v>
      </c>
      <c r="M24" s="264"/>
      <c r="XDT24" s="151"/>
      <c r="XDU24" s="151"/>
      <c r="XDV24" s="151"/>
      <c r="XDW24" s="151"/>
      <c r="XDX24" s="151"/>
      <c r="XDY24" s="151"/>
      <c r="XDZ24" s="151"/>
      <c r="XEA24" s="151"/>
    </row>
    <row r="25" spans="1:13 16348:16355" s="150" customFormat="1" ht="24.95" customHeight="1">
      <c r="A25" s="157"/>
      <c r="B25" s="157"/>
      <c r="C25" s="274" t="s">
        <v>279</v>
      </c>
      <c r="D25" s="274"/>
      <c r="E25" s="274"/>
      <c r="F25" s="157"/>
      <c r="G25" s="158"/>
      <c r="H25" s="158"/>
      <c r="I25" s="167">
        <f>SUM(I22:I24)</f>
        <v>1966387.5</v>
      </c>
      <c r="J25" s="158"/>
      <c r="K25" s="158"/>
      <c r="L25" s="167">
        <f>ROUND(SUM(L22:L24),2)</f>
        <v>1238422.5</v>
      </c>
      <c r="M25" s="265"/>
      <c r="XDT25" s="151"/>
      <c r="XDU25" s="151"/>
      <c r="XDV25" s="151"/>
      <c r="XDW25" s="151"/>
      <c r="XDX25" s="151"/>
      <c r="XDY25" s="151"/>
      <c r="XDZ25" s="151"/>
      <c r="XEA25" s="151"/>
    </row>
    <row r="30" spans="1:13 16348:16355" ht="24" customHeight="1"/>
    <row r="31" spans="1:13 16348:16355" ht="26.25" customHeight="1"/>
  </sheetData>
  <mergeCells count="43">
    <mergeCell ref="C25:E25"/>
    <mergeCell ref="H20:H21"/>
    <mergeCell ref="I20:I21"/>
    <mergeCell ref="J20:J21"/>
    <mergeCell ref="L20:L21"/>
    <mergeCell ref="C22:E22"/>
    <mergeCell ref="C23:E23"/>
    <mergeCell ref="G20:G21"/>
    <mergeCell ref="C19:E19"/>
    <mergeCell ref="A20:A24"/>
    <mergeCell ref="B20:B24"/>
    <mergeCell ref="C20:C21"/>
    <mergeCell ref="D20:D21"/>
    <mergeCell ref="C24:E24"/>
    <mergeCell ref="C11:E11"/>
    <mergeCell ref="A12:A18"/>
    <mergeCell ref="B12:B18"/>
    <mergeCell ref="C13:C14"/>
    <mergeCell ref="D13:D14"/>
    <mergeCell ref="C16:E16"/>
    <mergeCell ref="C17:E17"/>
    <mergeCell ref="C18:E18"/>
    <mergeCell ref="C5:C6"/>
    <mergeCell ref="D5:D6"/>
    <mergeCell ref="C8:E8"/>
    <mergeCell ref="C9:E9"/>
    <mergeCell ref="C10:E10"/>
    <mergeCell ref="M2:M3"/>
    <mergeCell ref="M5:M11"/>
    <mergeCell ref="M12:M19"/>
    <mergeCell ref="M20:M25"/>
    <mergeCell ref="A1:M1"/>
    <mergeCell ref="A2:A3"/>
    <mergeCell ref="B2:B3"/>
    <mergeCell ref="C2:C3"/>
    <mergeCell ref="D2:D3"/>
    <mergeCell ref="E2:E3"/>
    <mergeCell ref="F2:F3"/>
    <mergeCell ref="G2:I2"/>
    <mergeCell ref="J2:L2"/>
    <mergeCell ref="C4:E4"/>
    <mergeCell ref="A5:A10"/>
    <mergeCell ref="B5:B1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P22"/>
  <sheetViews>
    <sheetView workbookViewId="0">
      <pane xSplit="3" ySplit="3" topLeftCell="D4" activePane="bottomRight" state="frozen"/>
      <selection activeCell="A23" sqref="A23:XFD116"/>
      <selection pane="topRight" activeCell="A23" sqref="A23:XFD116"/>
      <selection pane="bottomLeft" activeCell="A23" sqref="A23:XFD116"/>
      <selection pane="bottomRight" activeCell="A23" sqref="A23:XFD116"/>
    </sheetView>
  </sheetViews>
  <sheetFormatPr defaultColWidth="9" defaultRowHeight="11.25"/>
  <cols>
    <col min="1" max="1" width="8.125" style="1" customWidth="1"/>
    <col min="2" max="2" width="21.875" style="1" customWidth="1"/>
    <col min="3" max="3" width="7.625" style="1" customWidth="1"/>
    <col min="4" max="4" width="9.75" style="1" hidden="1" customWidth="1"/>
    <col min="5" max="24" width="9" style="1" hidden="1" customWidth="1"/>
    <col min="25" max="25" width="8.375" style="1" hidden="1" customWidth="1"/>
    <col min="26" max="26" width="9.625" style="1" hidden="1" customWidth="1"/>
    <col min="27" max="27" width="9.375" style="1" hidden="1" customWidth="1"/>
    <col min="28" max="28" width="12.5" style="1" hidden="1" customWidth="1"/>
    <col min="29" max="29" width="9.875" style="1" hidden="1" customWidth="1"/>
    <col min="30" max="30" width="11.625" style="1" customWidth="1"/>
    <col min="31" max="31" width="10.5" style="1" customWidth="1"/>
    <col min="32" max="32" width="10.875" style="1" customWidth="1"/>
    <col min="33" max="33" width="11.375" style="1" customWidth="1"/>
    <col min="34" max="34" width="11.625" style="1" customWidth="1"/>
    <col min="35" max="35" width="11.375" style="1" customWidth="1"/>
    <col min="36" max="36" width="9.125" style="1" bestFit="1" customWidth="1"/>
    <col min="37" max="37" width="11" style="1" customWidth="1"/>
    <col min="38" max="38" width="12.125" style="1" customWidth="1"/>
    <col min="39" max="39" width="12.5" style="1" customWidth="1"/>
    <col min="40" max="40" width="11.625" style="1" customWidth="1"/>
    <col min="41" max="41" width="9.75" style="1" customWidth="1"/>
    <col min="42" max="42" width="13.875" style="1" customWidth="1"/>
    <col min="43" max="16384" width="9" style="1"/>
  </cols>
  <sheetData>
    <row r="1" spans="1:42" ht="18.75">
      <c r="A1" s="201" t="s">
        <v>146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3"/>
      <c r="AP1" s="203"/>
    </row>
    <row r="2" spans="1:42">
      <c r="A2" s="205" t="s">
        <v>4</v>
      </c>
      <c r="B2" s="205" t="s">
        <v>5</v>
      </c>
      <c r="C2" s="205" t="s">
        <v>6</v>
      </c>
      <c r="D2" s="205" t="s">
        <v>7</v>
      </c>
      <c r="E2" s="205" t="s">
        <v>8</v>
      </c>
      <c r="F2" s="205"/>
      <c r="G2" s="205"/>
      <c r="H2" s="205"/>
      <c r="I2" s="205"/>
      <c r="J2" s="205" t="s">
        <v>9</v>
      </c>
      <c r="K2" s="205"/>
      <c r="L2" s="205"/>
      <c r="M2" s="205"/>
      <c r="N2" s="205"/>
      <c r="O2" s="206" t="s">
        <v>10</v>
      </c>
      <c r="P2" s="206"/>
      <c r="Q2" s="206"/>
      <c r="R2" s="206"/>
      <c r="S2" s="206"/>
      <c r="T2" s="206" t="s">
        <v>11</v>
      </c>
      <c r="U2" s="206"/>
      <c r="V2" s="206"/>
      <c r="W2" s="206"/>
      <c r="X2" s="206"/>
      <c r="Y2" s="206" t="s">
        <v>12</v>
      </c>
      <c r="Z2" s="206"/>
      <c r="AA2" s="206"/>
      <c r="AB2" s="206"/>
      <c r="AC2" s="206"/>
      <c r="AD2" s="205" t="s">
        <v>43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4">
        <v>0.6</v>
      </c>
      <c r="AO2" s="199" t="s">
        <v>300</v>
      </c>
      <c r="AP2" s="199" t="s">
        <v>301</v>
      </c>
    </row>
    <row r="3" spans="1:42" ht="33.75">
      <c r="A3" s="205"/>
      <c r="B3" s="205"/>
      <c r="C3" s="205"/>
      <c r="D3" s="205"/>
      <c r="E3" s="2" t="s">
        <v>13</v>
      </c>
      <c r="F3" s="2" t="s">
        <v>14</v>
      </c>
      <c r="G3" s="2" t="s">
        <v>15</v>
      </c>
      <c r="H3" s="2" t="s">
        <v>16</v>
      </c>
      <c r="I3" s="3" t="s">
        <v>17</v>
      </c>
      <c r="J3" s="2" t="s">
        <v>13</v>
      </c>
      <c r="K3" s="2" t="s">
        <v>14</v>
      </c>
      <c r="L3" s="2" t="s">
        <v>15</v>
      </c>
      <c r="M3" s="2" t="s">
        <v>16</v>
      </c>
      <c r="N3" s="3" t="s">
        <v>17</v>
      </c>
      <c r="O3" s="2" t="s">
        <v>13</v>
      </c>
      <c r="P3" s="2" t="s">
        <v>14</v>
      </c>
      <c r="Q3" s="2" t="s">
        <v>15</v>
      </c>
      <c r="R3" s="2" t="s">
        <v>16</v>
      </c>
      <c r="S3" s="3" t="s">
        <v>17</v>
      </c>
      <c r="T3" s="2" t="s">
        <v>13</v>
      </c>
      <c r="U3" s="2" t="s">
        <v>14</v>
      </c>
      <c r="V3" s="2" t="s">
        <v>15</v>
      </c>
      <c r="W3" s="2" t="s">
        <v>16</v>
      </c>
      <c r="X3" s="3" t="s">
        <v>17</v>
      </c>
      <c r="Y3" s="2" t="s">
        <v>13</v>
      </c>
      <c r="Z3" s="2" t="s">
        <v>14</v>
      </c>
      <c r="AA3" s="2" t="s">
        <v>15</v>
      </c>
      <c r="AB3" s="2" t="s">
        <v>16</v>
      </c>
      <c r="AC3" s="3" t="s">
        <v>17</v>
      </c>
      <c r="AD3" s="2" t="s">
        <v>18</v>
      </c>
      <c r="AE3" s="2" t="s">
        <v>19</v>
      </c>
      <c r="AF3" s="2" t="s">
        <v>20</v>
      </c>
      <c r="AG3" s="2" t="s">
        <v>21</v>
      </c>
      <c r="AH3" s="2" t="s">
        <v>22</v>
      </c>
      <c r="AI3" s="2" t="s">
        <v>23</v>
      </c>
      <c r="AJ3" s="2" t="s">
        <v>24</v>
      </c>
      <c r="AK3" s="2" t="s">
        <v>44</v>
      </c>
      <c r="AL3" s="2" t="s">
        <v>229</v>
      </c>
      <c r="AM3" s="3" t="s">
        <v>25</v>
      </c>
      <c r="AN3" s="200"/>
      <c r="AO3" s="200"/>
      <c r="AP3" s="200"/>
    </row>
    <row r="4" spans="1:42" ht="15" customHeight="1">
      <c r="A4" s="5" t="s">
        <v>28</v>
      </c>
      <c r="B4" s="6" t="s">
        <v>29</v>
      </c>
      <c r="C4" s="6" t="s">
        <v>26</v>
      </c>
      <c r="D4" s="7">
        <v>1</v>
      </c>
      <c r="E4" s="11">
        <v>2</v>
      </c>
      <c r="F4" s="11">
        <v>2</v>
      </c>
      <c r="G4" s="11">
        <v>15</v>
      </c>
      <c r="H4" s="11">
        <v>3</v>
      </c>
      <c r="I4" s="8">
        <f t="shared" ref="I4:I21" si="0">SUM(E4:H4)</f>
        <v>22</v>
      </c>
      <c r="J4" s="8">
        <v>1</v>
      </c>
      <c r="K4" s="8">
        <v>0</v>
      </c>
      <c r="L4" s="8">
        <v>0</v>
      </c>
      <c r="M4" s="8">
        <v>0</v>
      </c>
      <c r="N4" s="8">
        <f t="shared" ref="N4:N21" si="1">SUM(J4:M4)</f>
        <v>1</v>
      </c>
      <c r="O4" s="8">
        <f t="shared" ref="O4:O21" si="2">E4+J4</f>
        <v>3</v>
      </c>
      <c r="P4" s="8">
        <f t="shared" ref="P4:R20" si="3">F4+K4</f>
        <v>2</v>
      </c>
      <c r="Q4" s="8">
        <f t="shared" si="3"/>
        <v>15</v>
      </c>
      <c r="R4" s="8">
        <f t="shared" si="3"/>
        <v>3</v>
      </c>
      <c r="S4" s="8">
        <f t="shared" ref="S4:S21" si="4">SUM(O4:R4)</f>
        <v>23</v>
      </c>
      <c r="T4" s="8">
        <v>2.5833333333333335</v>
      </c>
      <c r="U4" s="8">
        <v>2.6666666666666665</v>
      </c>
      <c r="V4" s="8">
        <v>15.75</v>
      </c>
      <c r="W4" s="8">
        <v>2.3333333333333335</v>
      </c>
      <c r="X4" s="8">
        <f t="shared" ref="X4:X21" si="5">SUM(T4:W4)</f>
        <v>23.333333333333332</v>
      </c>
      <c r="Y4" s="8">
        <v>3</v>
      </c>
      <c r="Z4" s="8">
        <v>2</v>
      </c>
      <c r="AA4" s="8">
        <v>15</v>
      </c>
      <c r="AB4" s="8">
        <v>3</v>
      </c>
      <c r="AC4" s="8">
        <f t="shared" ref="AC4:AC21" si="6">SUM(Y4:AB4)</f>
        <v>23</v>
      </c>
      <c r="AD4" s="8">
        <f t="shared" ref="AD4:AD21" si="7">(Y4*6017+Z4*5250+AA4*5194+AB4*4250)*12</f>
        <v>1430532</v>
      </c>
      <c r="AE4" s="8">
        <f t="shared" ref="AE4:AE21" si="8">AC4*4320</f>
        <v>99360</v>
      </c>
      <c r="AF4" s="8">
        <f t="shared" ref="AF4:AF21" si="9">AC4*6000</f>
        <v>138000</v>
      </c>
      <c r="AG4" s="8">
        <f t="shared" ref="AG4:AG21" si="10">AC4*2400</f>
        <v>55200</v>
      </c>
      <c r="AH4" s="8">
        <f t="shared" ref="AH4:AH21" si="11">AC4*8800</f>
        <v>202400</v>
      </c>
      <c r="AI4" s="8">
        <f t="shared" ref="AI4:AI21" si="12">AC4*800</f>
        <v>18400</v>
      </c>
      <c r="AJ4" s="8">
        <f t="shared" ref="AJ4:AJ21" si="13">D4*50*200</f>
        <v>10000</v>
      </c>
      <c r="AK4" s="8">
        <f t="shared" ref="AK4:AK21" si="14">AC4*960</f>
        <v>22080</v>
      </c>
      <c r="AL4" s="8">
        <f t="shared" ref="AL4:AL21" si="15">ROUND((AD4+AH4+AI4+AJ4)*0.35756,2)</f>
        <v>594025.87</v>
      </c>
      <c r="AM4" s="8">
        <f t="shared" ref="AM4:AM21" si="16">SUM(AD4:AL4)</f>
        <v>2569997.87</v>
      </c>
      <c r="AN4" s="9">
        <f t="shared" ref="AN4:AN21" si="17">ROUND(AM4*0.6,0)</f>
        <v>1541999</v>
      </c>
      <c r="AO4" s="174"/>
      <c r="AP4" s="174">
        <f t="shared" ref="AP4:AP21" si="18">AN4+AO4</f>
        <v>1541999</v>
      </c>
    </row>
    <row r="5" spans="1:42" ht="15" customHeight="1">
      <c r="A5" s="5" t="s">
        <v>28</v>
      </c>
      <c r="B5" s="6" t="s">
        <v>30</v>
      </c>
      <c r="C5" s="6" t="s">
        <v>26</v>
      </c>
      <c r="D5" s="7">
        <v>1</v>
      </c>
      <c r="E5" s="11">
        <v>2</v>
      </c>
      <c r="F5" s="11">
        <v>2</v>
      </c>
      <c r="G5" s="11">
        <v>13</v>
      </c>
      <c r="H5" s="11">
        <v>2</v>
      </c>
      <c r="I5" s="8">
        <f t="shared" si="0"/>
        <v>19</v>
      </c>
      <c r="J5" s="7">
        <v>0.41666666666666669</v>
      </c>
      <c r="K5" s="7">
        <v>0</v>
      </c>
      <c r="L5" s="7">
        <v>2</v>
      </c>
      <c r="M5" s="7">
        <v>0</v>
      </c>
      <c r="N5" s="8">
        <f t="shared" si="1"/>
        <v>2.4166666666666665</v>
      </c>
      <c r="O5" s="8">
        <f t="shared" si="2"/>
        <v>2.4166666666666665</v>
      </c>
      <c r="P5" s="8">
        <f t="shared" si="3"/>
        <v>2</v>
      </c>
      <c r="Q5" s="8">
        <f t="shared" si="3"/>
        <v>15</v>
      </c>
      <c r="R5" s="8">
        <f t="shared" si="3"/>
        <v>2</v>
      </c>
      <c r="S5" s="8">
        <f t="shared" si="4"/>
        <v>21.416666666666664</v>
      </c>
      <c r="T5" s="7">
        <v>2.3333333333333335</v>
      </c>
      <c r="U5" s="7">
        <v>2</v>
      </c>
      <c r="V5" s="7">
        <v>14.916666666666666</v>
      </c>
      <c r="W5" s="7">
        <v>2</v>
      </c>
      <c r="X5" s="8">
        <f t="shared" si="5"/>
        <v>21.25</v>
      </c>
      <c r="Y5" s="7">
        <v>2.3333333333333335</v>
      </c>
      <c r="Z5" s="7">
        <v>2</v>
      </c>
      <c r="AA5" s="7">
        <v>14.916666666666666</v>
      </c>
      <c r="AB5" s="7">
        <v>2</v>
      </c>
      <c r="AC5" s="8">
        <f t="shared" si="6"/>
        <v>21.25</v>
      </c>
      <c r="AD5" s="8">
        <f t="shared" si="7"/>
        <v>1326202</v>
      </c>
      <c r="AE5" s="8">
        <f t="shared" si="8"/>
        <v>91800</v>
      </c>
      <c r="AF5" s="8">
        <f t="shared" si="9"/>
        <v>127500</v>
      </c>
      <c r="AG5" s="8">
        <f t="shared" si="10"/>
        <v>51000</v>
      </c>
      <c r="AH5" s="8">
        <f t="shared" si="11"/>
        <v>187000</v>
      </c>
      <c r="AI5" s="8">
        <f t="shared" si="12"/>
        <v>17000</v>
      </c>
      <c r="AJ5" s="8">
        <f t="shared" si="13"/>
        <v>10000</v>
      </c>
      <c r="AK5" s="8">
        <f t="shared" si="14"/>
        <v>20400</v>
      </c>
      <c r="AL5" s="8">
        <f t="shared" si="15"/>
        <v>550714.63</v>
      </c>
      <c r="AM5" s="8">
        <f t="shared" si="16"/>
        <v>2381616.63</v>
      </c>
      <c r="AN5" s="9">
        <f t="shared" si="17"/>
        <v>1428970</v>
      </c>
      <c r="AO5" s="174"/>
      <c r="AP5" s="174">
        <f t="shared" si="18"/>
        <v>1428970</v>
      </c>
    </row>
    <row r="6" spans="1:42" ht="15" customHeight="1">
      <c r="A6" s="5" t="s">
        <v>28</v>
      </c>
      <c r="B6" s="6" t="s">
        <v>31</v>
      </c>
      <c r="C6" s="6" t="s">
        <v>26</v>
      </c>
      <c r="D6" s="7">
        <v>2</v>
      </c>
      <c r="E6" s="11">
        <v>3</v>
      </c>
      <c r="F6" s="11">
        <v>3</v>
      </c>
      <c r="G6" s="11">
        <v>25</v>
      </c>
      <c r="H6" s="11">
        <v>3</v>
      </c>
      <c r="I6" s="8">
        <f t="shared" si="0"/>
        <v>34</v>
      </c>
      <c r="J6" s="7">
        <v>1</v>
      </c>
      <c r="K6" s="7">
        <v>1</v>
      </c>
      <c r="L6" s="7">
        <v>1</v>
      </c>
      <c r="M6" s="7">
        <v>0</v>
      </c>
      <c r="N6" s="8">
        <f t="shared" si="1"/>
        <v>3</v>
      </c>
      <c r="O6" s="8">
        <f t="shared" si="2"/>
        <v>4</v>
      </c>
      <c r="P6" s="8">
        <f t="shared" si="3"/>
        <v>4</v>
      </c>
      <c r="Q6" s="8">
        <f t="shared" si="3"/>
        <v>26</v>
      </c>
      <c r="R6" s="8">
        <f t="shared" si="3"/>
        <v>3</v>
      </c>
      <c r="S6" s="8">
        <f t="shared" si="4"/>
        <v>37</v>
      </c>
      <c r="T6" s="7">
        <v>2.6666666666666665</v>
      </c>
      <c r="U6" s="7">
        <v>2.5</v>
      </c>
      <c r="V6" s="7">
        <v>27.416666666666668</v>
      </c>
      <c r="W6" s="7">
        <v>3</v>
      </c>
      <c r="X6" s="8">
        <f t="shared" si="5"/>
        <v>35.583333333333336</v>
      </c>
      <c r="Y6" s="7">
        <v>2.6666666666666665</v>
      </c>
      <c r="Z6" s="7">
        <v>2.5</v>
      </c>
      <c r="AA6" s="7">
        <v>27.416666666666668</v>
      </c>
      <c r="AB6" s="7">
        <v>3</v>
      </c>
      <c r="AC6" s="8">
        <f t="shared" si="6"/>
        <v>35.583333333333336</v>
      </c>
      <c r="AD6" s="8">
        <f t="shared" si="7"/>
        <v>2211870.0000000005</v>
      </c>
      <c r="AE6" s="8">
        <f t="shared" si="8"/>
        <v>153720</v>
      </c>
      <c r="AF6" s="8">
        <f t="shared" si="9"/>
        <v>213500</v>
      </c>
      <c r="AG6" s="8">
        <f t="shared" si="10"/>
        <v>85400</v>
      </c>
      <c r="AH6" s="8">
        <f t="shared" si="11"/>
        <v>313133.33333333337</v>
      </c>
      <c r="AI6" s="8">
        <f t="shared" si="12"/>
        <v>28466.666666666668</v>
      </c>
      <c r="AJ6" s="8">
        <f t="shared" si="13"/>
        <v>20000</v>
      </c>
      <c r="AK6" s="8">
        <f t="shared" si="14"/>
        <v>34160</v>
      </c>
      <c r="AL6" s="8">
        <f t="shared" si="15"/>
        <v>920169.93</v>
      </c>
      <c r="AM6" s="8">
        <f t="shared" si="16"/>
        <v>3980419.9300000006</v>
      </c>
      <c r="AN6" s="9">
        <f t="shared" si="17"/>
        <v>2388252</v>
      </c>
      <c r="AO6" s="174"/>
      <c r="AP6" s="174">
        <f t="shared" si="18"/>
        <v>2388252</v>
      </c>
    </row>
    <row r="7" spans="1:42" ht="15" customHeight="1">
      <c r="A7" s="5" t="s">
        <v>28</v>
      </c>
      <c r="B7" s="6" t="s">
        <v>32</v>
      </c>
      <c r="C7" s="6" t="s">
        <v>26</v>
      </c>
      <c r="D7" s="7">
        <v>3</v>
      </c>
      <c r="E7" s="11">
        <v>15</v>
      </c>
      <c r="F7" s="11">
        <v>6</v>
      </c>
      <c r="G7" s="11">
        <v>44</v>
      </c>
      <c r="H7" s="11">
        <v>5</v>
      </c>
      <c r="I7" s="8">
        <f t="shared" si="0"/>
        <v>70</v>
      </c>
      <c r="J7" s="7">
        <v>0</v>
      </c>
      <c r="K7" s="7">
        <v>2</v>
      </c>
      <c r="L7" s="7">
        <v>0</v>
      </c>
      <c r="M7" s="7">
        <v>0</v>
      </c>
      <c r="N7" s="8">
        <f t="shared" si="1"/>
        <v>2</v>
      </c>
      <c r="O7" s="8">
        <f t="shared" si="2"/>
        <v>15</v>
      </c>
      <c r="P7" s="8">
        <f t="shared" si="3"/>
        <v>8</v>
      </c>
      <c r="Q7" s="8">
        <f t="shared" si="3"/>
        <v>44</v>
      </c>
      <c r="R7" s="8">
        <f t="shared" si="3"/>
        <v>5</v>
      </c>
      <c r="S7" s="8">
        <f t="shared" si="4"/>
        <v>72</v>
      </c>
      <c r="T7" s="7">
        <v>13.666666666666666</v>
      </c>
      <c r="U7" s="7">
        <v>10</v>
      </c>
      <c r="V7" s="7">
        <v>44</v>
      </c>
      <c r="W7" s="7">
        <v>5</v>
      </c>
      <c r="X7" s="8">
        <f t="shared" si="5"/>
        <v>72.666666666666657</v>
      </c>
      <c r="Y7" s="7">
        <v>15</v>
      </c>
      <c r="Z7" s="7">
        <v>8</v>
      </c>
      <c r="AA7" s="7">
        <v>44</v>
      </c>
      <c r="AB7" s="7">
        <v>5</v>
      </c>
      <c r="AC7" s="8">
        <f t="shared" si="6"/>
        <v>72</v>
      </c>
      <c r="AD7" s="8">
        <f t="shared" si="7"/>
        <v>4584492</v>
      </c>
      <c r="AE7" s="8">
        <f t="shared" si="8"/>
        <v>311040</v>
      </c>
      <c r="AF7" s="8">
        <f t="shared" si="9"/>
        <v>432000</v>
      </c>
      <c r="AG7" s="8">
        <f t="shared" si="10"/>
        <v>172800</v>
      </c>
      <c r="AH7" s="8">
        <f t="shared" si="11"/>
        <v>633600</v>
      </c>
      <c r="AI7" s="8">
        <f t="shared" si="12"/>
        <v>57600</v>
      </c>
      <c r="AJ7" s="8">
        <f t="shared" si="13"/>
        <v>30000</v>
      </c>
      <c r="AK7" s="8">
        <f t="shared" si="14"/>
        <v>69120</v>
      </c>
      <c r="AL7" s="8">
        <f t="shared" si="15"/>
        <v>1897103.23</v>
      </c>
      <c r="AM7" s="8">
        <f t="shared" si="16"/>
        <v>8187755.2300000004</v>
      </c>
      <c r="AN7" s="9">
        <f t="shared" si="17"/>
        <v>4912653</v>
      </c>
      <c r="AO7" s="174"/>
      <c r="AP7" s="174">
        <f t="shared" si="18"/>
        <v>4912653</v>
      </c>
    </row>
    <row r="8" spans="1:42" ht="15" customHeight="1">
      <c r="A8" s="5" t="s">
        <v>28</v>
      </c>
      <c r="B8" s="6" t="s">
        <v>3</v>
      </c>
      <c r="C8" s="6" t="s">
        <v>26</v>
      </c>
      <c r="D8" s="7">
        <v>2</v>
      </c>
      <c r="E8" s="11">
        <v>3</v>
      </c>
      <c r="F8" s="11">
        <v>3</v>
      </c>
      <c r="G8" s="11">
        <v>24</v>
      </c>
      <c r="H8" s="11">
        <v>3</v>
      </c>
      <c r="I8" s="8">
        <f t="shared" si="0"/>
        <v>33</v>
      </c>
      <c r="J8" s="7">
        <v>0</v>
      </c>
      <c r="K8" s="7">
        <v>1</v>
      </c>
      <c r="L8" s="7">
        <v>0</v>
      </c>
      <c r="M8" s="7">
        <v>0</v>
      </c>
      <c r="N8" s="8">
        <f t="shared" si="1"/>
        <v>1</v>
      </c>
      <c r="O8" s="8">
        <f t="shared" si="2"/>
        <v>3</v>
      </c>
      <c r="P8" s="8">
        <f t="shared" si="3"/>
        <v>4</v>
      </c>
      <c r="Q8" s="8">
        <f t="shared" si="3"/>
        <v>24</v>
      </c>
      <c r="R8" s="8">
        <f t="shared" si="3"/>
        <v>3</v>
      </c>
      <c r="S8" s="8">
        <f t="shared" si="4"/>
        <v>34</v>
      </c>
      <c r="T8" s="7">
        <v>6</v>
      </c>
      <c r="U8" s="7">
        <v>1</v>
      </c>
      <c r="V8" s="7">
        <v>25.583333333333332</v>
      </c>
      <c r="W8" s="7">
        <v>2</v>
      </c>
      <c r="X8" s="8">
        <f t="shared" si="5"/>
        <v>34.583333333333329</v>
      </c>
      <c r="Y8" s="7">
        <v>3</v>
      </c>
      <c r="Z8" s="7">
        <v>4</v>
      </c>
      <c r="AA8" s="7">
        <v>24</v>
      </c>
      <c r="AB8" s="7">
        <v>3</v>
      </c>
      <c r="AC8" s="8">
        <f t="shared" si="6"/>
        <v>34</v>
      </c>
      <c r="AD8" s="8">
        <f t="shared" si="7"/>
        <v>2117484</v>
      </c>
      <c r="AE8" s="8">
        <f t="shared" si="8"/>
        <v>146880</v>
      </c>
      <c r="AF8" s="8">
        <f t="shared" si="9"/>
        <v>204000</v>
      </c>
      <c r="AG8" s="8">
        <f t="shared" si="10"/>
        <v>81600</v>
      </c>
      <c r="AH8" s="8">
        <f t="shared" si="11"/>
        <v>299200</v>
      </c>
      <c r="AI8" s="8">
        <f t="shared" si="12"/>
        <v>27200</v>
      </c>
      <c r="AJ8" s="8">
        <f t="shared" si="13"/>
        <v>20000</v>
      </c>
      <c r="AK8" s="8">
        <f t="shared" si="14"/>
        <v>32640</v>
      </c>
      <c r="AL8" s="8">
        <f t="shared" si="15"/>
        <v>880986.36</v>
      </c>
      <c r="AM8" s="8">
        <f t="shared" si="16"/>
        <v>3809990.36</v>
      </c>
      <c r="AN8" s="9">
        <f t="shared" si="17"/>
        <v>2285994</v>
      </c>
      <c r="AO8" s="174"/>
      <c r="AP8" s="174">
        <f t="shared" si="18"/>
        <v>2285994</v>
      </c>
    </row>
    <row r="9" spans="1:42" ht="15" customHeight="1">
      <c r="A9" s="5" t="s">
        <v>28</v>
      </c>
      <c r="B9" s="6" t="s">
        <v>2</v>
      </c>
      <c r="C9" s="6" t="s">
        <v>26</v>
      </c>
      <c r="D9" s="7">
        <v>3</v>
      </c>
      <c r="E9" s="11">
        <v>4</v>
      </c>
      <c r="F9" s="11">
        <v>3</v>
      </c>
      <c r="G9" s="11">
        <v>32</v>
      </c>
      <c r="H9" s="11">
        <v>3</v>
      </c>
      <c r="I9" s="8">
        <f t="shared" si="0"/>
        <v>42</v>
      </c>
      <c r="J9" s="7">
        <v>1.6666666666666667</v>
      </c>
      <c r="K9" s="7">
        <v>1</v>
      </c>
      <c r="L9" s="7">
        <v>0</v>
      </c>
      <c r="M9" s="7">
        <v>1</v>
      </c>
      <c r="N9" s="8">
        <f t="shared" si="1"/>
        <v>3.666666666666667</v>
      </c>
      <c r="O9" s="8">
        <f t="shared" si="2"/>
        <v>5.666666666666667</v>
      </c>
      <c r="P9" s="8">
        <f t="shared" si="3"/>
        <v>4</v>
      </c>
      <c r="Q9" s="8">
        <f t="shared" si="3"/>
        <v>32</v>
      </c>
      <c r="R9" s="8">
        <f t="shared" si="3"/>
        <v>4</v>
      </c>
      <c r="S9" s="8">
        <f t="shared" si="4"/>
        <v>45.666666666666671</v>
      </c>
      <c r="T9" s="7">
        <v>4.583333333333333</v>
      </c>
      <c r="U9" s="7">
        <v>2.5</v>
      </c>
      <c r="V9" s="7">
        <v>33.916666666666664</v>
      </c>
      <c r="W9" s="7">
        <v>4</v>
      </c>
      <c r="X9" s="8">
        <f t="shared" si="5"/>
        <v>45</v>
      </c>
      <c r="Y9" s="7">
        <v>4.583333333333333</v>
      </c>
      <c r="Z9" s="7">
        <v>2.5</v>
      </c>
      <c r="AA9" s="7">
        <v>33.916666666666664</v>
      </c>
      <c r="AB9" s="7">
        <v>4</v>
      </c>
      <c r="AC9" s="8">
        <f t="shared" si="6"/>
        <v>45</v>
      </c>
      <c r="AD9" s="8">
        <f t="shared" si="7"/>
        <v>2806393</v>
      </c>
      <c r="AE9" s="8">
        <f t="shared" si="8"/>
        <v>194400</v>
      </c>
      <c r="AF9" s="8">
        <f t="shared" si="9"/>
        <v>270000</v>
      </c>
      <c r="AG9" s="8">
        <f t="shared" si="10"/>
        <v>108000</v>
      </c>
      <c r="AH9" s="8">
        <f t="shared" si="11"/>
        <v>396000</v>
      </c>
      <c r="AI9" s="8">
        <f t="shared" si="12"/>
        <v>36000</v>
      </c>
      <c r="AJ9" s="8">
        <f t="shared" si="13"/>
        <v>30000</v>
      </c>
      <c r="AK9" s="8">
        <f t="shared" si="14"/>
        <v>43200</v>
      </c>
      <c r="AL9" s="8">
        <f t="shared" si="15"/>
        <v>1168646.6000000001</v>
      </c>
      <c r="AM9" s="8">
        <f t="shared" si="16"/>
        <v>5052639.5999999996</v>
      </c>
      <c r="AN9" s="9">
        <f t="shared" si="17"/>
        <v>3031584</v>
      </c>
      <c r="AO9" s="174"/>
      <c r="AP9" s="174">
        <f t="shared" si="18"/>
        <v>3031584</v>
      </c>
    </row>
    <row r="10" spans="1:42" ht="15" customHeight="1">
      <c r="A10" s="5" t="s">
        <v>28</v>
      </c>
      <c r="B10" s="6" t="s">
        <v>33</v>
      </c>
      <c r="C10" s="6" t="s">
        <v>27</v>
      </c>
      <c r="D10" s="7"/>
      <c r="E10" s="11">
        <v>0</v>
      </c>
      <c r="F10" s="11">
        <v>4</v>
      </c>
      <c r="G10" s="11">
        <v>0</v>
      </c>
      <c r="H10" s="11">
        <v>4</v>
      </c>
      <c r="I10" s="8">
        <f t="shared" si="0"/>
        <v>8</v>
      </c>
      <c r="J10" s="7">
        <v>0</v>
      </c>
      <c r="K10" s="7">
        <v>0</v>
      </c>
      <c r="L10" s="7">
        <v>0</v>
      </c>
      <c r="M10" s="7">
        <v>0</v>
      </c>
      <c r="N10" s="8">
        <f t="shared" si="1"/>
        <v>0</v>
      </c>
      <c r="O10" s="8">
        <f t="shared" si="2"/>
        <v>0</v>
      </c>
      <c r="P10" s="8">
        <f t="shared" si="3"/>
        <v>4</v>
      </c>
      <c r="Q10" s="8">
        <f t="shared" si="3"/>
        <v>0</v>
      </c>
      <c r="R10" s="8">
        <f t="shared" si="3"/>
        <v>4</v>
      </c>
      <c r="S10" s="8">
        <f t="shared" si="4"/>
        <v>8</v>
      </c>
      <c r="T10" s="7">
        <v>0</v>
      </c>
      <c r="U10" s="7">
        <v>1</v>
      </c>
      <c r="V10" s="7">
        <v>0</v>
      </c>
      <c r="W10" s="7">
        <v>7</v>
      </c>
      <c r="X10" s="8">
        <f t="shared" si="5"/>
        <v>8</v>
      </c>
      <c r="Y10" s="7">
        <v>0</v>
      </c>
      <c r="Z10" s="7">
        <v>1</v>
      </c>
      <c r="AA10" s="7">
        <v>0</v>
      </c>
      <c r="AB10" s="7">
        <v>7</v>
      </c>
      <c r="AC10" s="8">
        <f t="shared" si="6"/>
        <v>8</v>
      </c>
      <c r="AD10" s="8">
        <f t="shared" si="7"/>
        <v>420000</v>
      </c>
      <c r="AE10" s="8">
        <f t="shared" si="8"/>
        <v>34560</v>
      </c>
      <c r="AF10" s="8">
        <f t="shared" si="9"/>
        <v>48000</v>
      </c>
      <c r="AG10" s="8">
        <f t="shared" si="10"/>
        <v>19200</v>
      </c>
      <c r="AH10" s="8">
        <f t="shared" si="11"/>
        <v>70400</v>
      </c>
      <c r="AI10" s="8">
        <f t="shared" si="12"/>
        <v>6400</v>
      </c>
      <c r="AJ10" s="8">
        <f t="shared" si="13"/>
        <v>0</v>
      </c>
      <c r="AK10" s="8">
        <f t="shared" si="14"/>
        <v>7680</v>
      </c>
      <c r="AL10" s="8">
        <f t="shared" si="15"/>
        <v>177635.81</v>
      </c>
      <c r="AM10" s="8">
        <f t="shared" si="16"/>
        <v>783875.81</v>
      </c>
      <c r="AN10" s="9">
        <f t="shared" si="17"/>
        <v>470325</v>
      </c>
      <c r="AO10" s="174"/>
      <c r="AP10" s="174">
        <f t="shared" si="18"/>
        <v>470325</v>
      </c>
    </row>
    <row r="11" spans="1:42" ht="15" customHeight="1">
      <c r="A11" s="5" t="s">
        <v>28</v>
      </c>
      <c r="B11" s="6" t="s">
        <v>34</v>
      </c>
      <c r="C11" s="6" t="s">
        <v>27</v>
      </c>
      <c r="D11" s="7"/>
      <c r="E11" s="11">
        <v>0</v>
      </c>
      <c r="F11" s="11">
        <v>6</v>
      </c>
      <c r="G11" s="11">
        <v>0</v>
      </c>
      <c r="H11" s="11">
        <v>8</v>
      </c>
      <c r="I11" s="8">
        <f t="shared" si="0"/>
        <v>14</v>
      </c>
      <c r="J11" s="7">
        <v>6.333333333333333</v>
      </c>
      <c r="K11" s="7">
        <v>0</v>
      </c>
      <c r="L11" s="7">
        <v>0</v>
      </c>
      <c r="M11" s="7">
        <v>0</v>
      </c>
      <c r="N11" s="8">
        <f t="shared" si="1"/>
        <v>6.333333333333333</v>
      </c>
      <c r="O11" s="8">
        <f t="shared" si="2"/>
        <v>6.333333333333333</v>
      </c>
      <c r="P11" s="8">
        <f t="shared" si="3"/>
        <v>6</v>
      </c>
      <c r="Q11" s="8">
        <f t="shared" si="3"/>
        <v>0</v>
      </c>
      <c r="R11" s="8">
        <f t="shared" si="3"/>
        <v>8</v>
      </c>
      <c r="S11" s="8">
        <f t="shared" si="4"/>
        <v>20.333333333333332</v>
      </c>
      <c r="T11" s="7">
        <v>3.5</v>
      </c>
      <c r="U11" s="7">
        <v>3</v>
      </c>
      <c r="V11" s="7">
        <v>0</v>
      </c>
      <c r="W11" s="7">
        <v>8.3333333333333339</v>
      </c>
      <c r="X11" s="8">
        <f t="shared" si="5"/>
        <v>14.833333333333334</v>
      </c>
      <c r="Y11" s="7">
        <v>3.5</v>
      </c>
      <c r="Z11" s="7">
        <v>3</v>
      </c>
      <c r="AA11" s="7">
        <v>0</v>
      </c>
      <c r="AB11" s="7">
        <v>8.3333333333333339</v>
      </c>
      <c r="AC11" s="8">
        <f t="shared" si="6"/>
        <v>14.833333333333334</v>
      </c>
      <c r="AD11" s="8">
        <f t="shared" si="7"/>
        <v>866714</v>
      </c>
      <c r="AE11" s="8">
        <f t="shared" si="8"/>
        <v>64080</v>
      </c>
      <c r="AF11" s="8">
        <f t="shared" si="9"/>
        <v>89000</v>
      </c>
      <c r="AG11" s="8">
        <f t="shared" si="10"/>
        <v>35600</v>
      </c>
      <c r="AH11" s="8">
        <f t="shared" si="11"/>
        <v>130533.33333333334</v>
      </c>
      <c r="AI11" s="8">
        <f t="shared" si="12"/>
        <v>11866.666666666668</v>
      </c>
      <c r="AJ11" s="8">
        <f t="shared" si="13"/>
        <v>0</v>
      </c>
      <c r="AK11" s="8">
        <f t="shared" si="14"/>
        <v>14240</v>
      </c>
      <c r="AL11" s="8">
        <f t="shared" si="15"/>
        <v>360818.8</v>
      </c>
      <c r="AM11" s="8">
        <f t="shared" si="16"/>
        <v>1572852.8</v>
      </c>
      <c r="AN11" s="9">
        <f t="shared" si="17"/>
        <v>943712</v>
      </c>
      <c r="AO11" s="174"/>
      <c r="AP11" s="174">
        <f t="shared" si="18"/>
        <v>943712</v>
      </c>
    </row>
    <row r="12" spans="1:42" ht="15" customHeight="1">
      <c r="A12" s="5" t="s">
        <v>28</v>
      </c>
      <c r="B12" s="6" t="s">
        <v>1</v>
      </c>
      <c r="C12" s="6" t="s">
        <v>27</v>
      </c>
      <c r="D12" s="7"/>
      <c r="E12" s="11">
        <v>0</v>
      </c>
      <c r="F12" s="11">
        <v>4</v>
      </c>
      <c r="G12" s="11">
        <v>0</v>
      </c>
      <c r="H12" s="11">
        <v>4</v>
      </c>
      <c r="I12" s="8">
        <f t="shared" si="0"/>
        <v>8</v>
      </c>
      <c r="J12" s="7">
        <v>0.5</v>
      </c>
      <c r="K12" s="7">
        <v>0</v>
      </c>
      <c r="L12" s="7">
        <v>0</v>
      </c>
      <c r="M12" s="7">
        <v>0</v>
      </c>
      <c r="N12" s="8">
        <f t="shared" si="1"/>
        <v>0.5</v>
      </c>
      <c r="O12" s="8">
        <f t="shared" si="2"/>
        <v>0.5</v>
      </c>
      <c r="P12" s="8">
        <f t="shared" si="3"/>
        <v>4</v>
      </c>
      <c r="Q12" s="8">
        <f t="shared" si="3"/>
        <v>0</v>
      </c>
      <c r="R12" s="8">
        <f t="shared" si="3"/>
        <v>4</v>
      </c>
      <c r="S12" s="8">
        <f t="shared" si="4"/>
        <v>8.5</v>
      </c>
      <c r="T12" s="7">
        <v>0.83333333333333337</v>
      </c>
      <c r="U12" s="7">
        <v>2</v>
      </c>
      <c r="V12" s="7">
        <v>2</v>
      </c>
      <c r="W12" s="7">
        <v>3</v>
      </c>
      <c r="X12" s="8">
        <f t="shared" si="5"/>
        <v>7.8333333333333339</v>
      </c>
      <c r="Y12" s="7">
        <v>0.83333333333333337</v>
      </c>
      <c r="Z12" s="7">
        <v>2</v>
      </c>
      <c r="AA12" s="7">
        <v>2</v>
      </c>
      <c r="AB12" s="7">
        <v>3</v>
      </c>
      <c r="AC12" s="8">
        <f t="shared" si="6"/>
        <v>7.8333333333333339</v>
      </c>
      <c r="AD12" s="8">
        <f t="shared" si="7"/>
        <v>463826.00000000006</v>
      </c>
      <c r="AE12" s="8">
        <f t="shared" si="8"/>
        <v>33840</v>
      </c>
      <c r="AF12" s="8">
        <f t="shared" si="9"/>
        <v>47000</v>
      </c>
      <c r="AG12" s="8">
        <f t="shared" si="10"/>
        <v>18800</v>
      </c>
      <c r="AH12" s="8">
        <f t="shared" si="11"/>
        <v>68933.333333333343</v>
      </c>
      <c r="AI12" s="8">
        <f t="shared" si="12"/>
        <v>6266.666666666667</v>
      </c>
      <c r="AJ12" s="8">
        <f t="shared" si="13"/>
        <v>0</v>
      </c>
      <c r="AK12" s="8">
        <f t="shared" si="14"/>
        <v>7520.0000000000009</v>
      </c>
      <c r="AL12" s="8">
        <f t="shared" si="15"/>
        <v>192734.14</v>
      </c>
      <c r="AM12" s="8">
        <f t="shared" si="16"/>
        <v>838920.14</v>
      </c>
      <c r="AN12" s="9">
        <f t="shared" si="17"/>
        <v>503352</v>
      </c>
      <c r="AO12" s="174"/>
      <c r="AP12" s="174">
        <f t="shared" si="18"/>
        <v>503352</v>
      </c>
    </row>
    <row r="13" spans="1:42" ht="15" customHeight="1">
      <c r="A13" s="5" t="s">
        <v>28</v>
      </c>
      <c r="B13" s="6" t="s">
        <v>0</v>
      </c>
      <c r="C13" s="6" t="s">
        <v>27</v>
      </c>
      <c r="D13" s="7"/>
      <c r="E13" s="11">
        <v>0</v>
      </c>
      <c r="F13" s="11">
        <v>4</v>
      </c>
      <c r="G13" s="11">
        <v>0</v>
      </c>
      <c r="H13" s="11">
        <v>5</v>
      </c>
      <c r="I13" s="8">
        <f t="shared" si="0"/>
        <v>9</v>
      </c>
      <c r="J13" s="7">
        <v>1.25</v>
      </c>
      <c r="K13" s="7">
        <v>1</v>
      </c>
      <c r="L13" s="7">
        <v>0</v>
      </c>
      <c r="M13" s="7">
        <v>0</v>
      </c>
      <c r="N13" s="8">
        <f t="shared" si="1"/>
        <v>2.25</v>
      </c>
      <c r="O13" s="8">
        <f t="shared" si="2"/>
        <v>1.25</v>
      </c>
      <c r="P13" s="8">
        <f t="shared" si="3"/>
        <v>5</v>
      </c>
      <c r="Q13" s="8">
        <f t="shared" si="3"/>
        <v>0</v>
      </c>
      <c r="R13" s="8">
        <f t="shared" si="3"/>
        <v>5</v>
      </c>
      <c r="S13" s="8">
        <f t="shared" si="4"/>
        <v>11.25</v>
      </c>
      <c r="T13" s="7">
        <v>1.25</v>
      </c>
      <c r="U13" s="7">
        <v>5</v>
      </c>
      <c r="V13" s="7">
        <v>0</v>
      </c>
      <c r="W13" s="7">
        <v>4.916666666666667</v>
      </c>
      <c r="X13" s="8">
        <f t="shared" si="5"/>
        <v>11.166666666666668</v>
      </c>
      <c r="Y13" s="7">
        <v>1.25</v>
      </c>
      <c r="Z13" s="7">
        <v>5</v>
      </c>
      <c r="AA13" s="7">
        <v>0</v>
      </c>
      <c r="AB13" s="7">
        <v>4.916666666666667</v>
      </c>
      <c r="AC13" s="8">
        <f t="shared" si="6"/>
        <v>11.166666666666668</v>
      </c>
      <c r="AD13" s="8">
        <f t="shared" si="7"/>
        <v>656005</v>
      </c>
      <c r="AE13" s="8">
        <f t="shared" si="8"/>
        <v>48240.000000000007</v>
      </c>
      <c r="AF13" s="8">
        <f t="shared" si="9"/>
        <v>67000</v>
      </c>
      <c r="AG13" s="8">
        <f t="shared" si="10"/>
        <v>26800.000000000004</v>
      </c>
      <c r="AH13" s="8">
        <f t="shared" si="11"/>
        <v>98266.666666666672</v>
      </c>
      <c r="AI13" s="8">
        <f t="shared" si="12"/>
        <v>8933.3333333333339</v>
      </c>
      <c r="AJ13" s="8">
        <f t="shared" si="13"/>
        <v>0</v>
      </c>
      <c r="AK13" s="8">
        <f t="shared" si="14"/>
        <v>10720.000000000002</v>
      </c>
      <c r="AL13" s="8">
        <f t="shared" si="15"/>
        <v>272891.58</v>
      </c>
      <c r="AM13" s="8">
        <f t="shared" si="16"/>
        <v>1188856.58</v>
      </c>
      <c r="AN13" s="9">
        <f t="shared" si="17"/>
        <v>713314</v>
      </c>
      <c r="AO13" s="174"/>
      <c r="AP13" s="174">
        <f t="shared" si="18"/>
        <v>713314</v>
      </c>
    </row>
    <row r="14" spans="1:42" ht="15" customHeight="1">
      <c r="A14" s="5" t="s">
        <v>28</v>
      </c>
      <c r="B14" s="6" t="s">
        <v>35</v>
      </c>
      <c r="C14" s="6" t="s">
        <v>27</v>
      </c>
      <c r="D14" s="7"/>
      <c r="E14" s="11">
        <v>0</v>
      </c>
      <c r="F14" s="11">
        <v>4</v>
      </c>
      <c r="G14" s="11">
        <v>0</v>
      </c>
      <c r="H14" s="11">
        <v>5</v>
      </c>
      <c r="I14" s="8">
        <f t="shared" si="0"/>
        <v>9</v>
      </c>
      <c r="J14" s="7">
        <v>0</v>
      </c>
      <c r="K14" s="7">
        <v>0</v>
      </c>
      <c r="L14" s="7">
        <v>0</v>
      </c>
      <c r="M14" s="7">
        <v>8</v>
      </c>
      <c r="N14" s="8">
        <f t="shared" si="1"/>
        <v>8</v>
      </c>
      <c r="O14" s="8">
        <f t="shared" si="2"/>
        <v>0</v>
      </c>
      <c r="P14" s="8">
        <f t="shared" si="3"/>
        <v>4</v>
      </c>
      <c r="Q14" s="8">
        <f t="shared" si="3"/>
        <v>0</v>
      </c>
      <c r="R14" s="8">
        <f t="shared" si="3"/>
        <v>13</v>
      </c>
      <c r="S14" s="8">
        <f t="shared" si="4"/>
        <v>17</v>
      </c>
      <c r="T14" s="7">
        <v>0</v>
      </c>
      <c r="U14" s="7">
        <v>4</v>
      </c>
      <c r="V14" s="7">
        <v>1</v>
      </c>
      <c r="W14" s="7">
        <v>7</v>
      </c>
      <c r="X14" s="8">
        <f t="shared" si="5"/>
        <v>12</v>
      </c>
      <c r="Y14" s="7">
        <v>0</v>
      </c>
      <c r="Z14" s="7">
        <v>4</v>
      </c>
      <c r="AA14" s="7">
        <v>1</v>
      </c>
      <c r="AB14" s="7">
        <v>7</v>
      </c>
      <c r="AC14" s="8">
        <f t="shared" si="6"/>
        <v>12</v>
      </c>
      <c r="AD14" s="8">
        <f t="shared" si="7"/>
        <v>671328</v>
      </c>
      <c r="AE14" s="8">
        <f t="shared" si="8"/>
        <v>51840</v>
      </c>
      <c r="AF14" s="8">
        <f t="shared" si="9"/>
        <v>72000</v>
      </c>
      <c r="AG14" s="8">
        <f t="shared" si="10"/>
        <v>28800</v>
      </c>
      <c r="AH14" s="8">
        <f t="shared" si="11"/>
        <v>105600</v>
      </c>
      <c r="AI14" s="8">
        <f t="shared" si="12"/>
        <v>9600</v>
      </c>
      <c r="AJ14" s="8">
        <f t="shared" si="13"/>
        <v>0</v>
      </c>
      <c r="AK14" s="8">
        <f t="shared" si="14"/>
        <v>11520</v>
      </c>
      <c r="AL14" s="8">
        <f t="shared" si="15"/>
        <v>281230.95</v>
      </c>
      <c r="AM14" s="8">
        <f t="shared" si="16"/>
        <v>1231918.95</v>
      </c>
      <c r="AN14" s="9">
        <f t="shared" si="17"/>
        <v>739151</v>
      </c>
      <c r="AO14" s="174"/>
      <c r="AP14" s="174">
        <f t="shared" si="18"/>
        <v>739151</v>
      </c>
    </row>
    <row r="15" spans="1:42" ht="15" customHeight="1">
      <c r="A15" s="5" t="s">
        <v>28</v>
      </c>
      <c r="B15" s="170" t="s">
        <v>290</v>
      </c>
      <c r="C15" s="6" t="s">
        <v>27</v>
      </c>
      <c r="D15" s="171"/>
      <c r="E15" s="172"/>
      <c r="F15" s="172"/>
      <c r="G15" s="172"/>
      <c r="H15" s="172"/>
      <c r="I15" s="173"/>
      <c r="J15" s="171"/>
      <c r="K15" s="171"/>
      <c r="L15" s="171"/>
      <c r="M15" s="171"/>
      <c r="N15" s="173"/>
      <c r="O15" s="173"/>
      <c r="P15" s="173"/>
      <c r="Q15" s="173"/>
      <c r="R15" s="173"/>
      <c r="S15" s="173"/>
      <c r="T15" s="171"/>
      <c r="U15" s="171"/>
      <c r="V15" s="171"/>
      <c r="W15" s="171"/>
      <c r="X15" s="173"/>
      <c r="Y15" s="171"/>
      <c r="Z15" s="171"/>
      <c r="AA15" s="171"/>
      <c r="AB15" s="171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8">
        <f t="shared" si="16"/>
        <v>0</v>
      </c>
      <c r="AN15" s="9">
        <f t="shared" si="17"/>
        <v>0</v>
      </c>
      <c r="AO15" s="174">
        <v>20353.099999999999</v>
      </c>
      <c r="AP15" s="174">
        <f t="shared" si="18"/>
        <v>20353.099999999999</v>
      </c>
    </row>
    <row r="16" spans="1:42" ht="15" customHeight="1">
      <c r="A16" s="5" t="s">
        <v>28</v>
      </c>
      <c r="B16" s="6" t="s">
        <v>36</v>
      </c>
      <c r="C16" s="6" t="s">
        <v>27</v>
      </c>
      <c r="D16" s="7"/>
      <c r="E16" s="11">
        <v>0</v>
      </c>
      <c r="F16" s="11">
        <v>4</v>
      </c>
      <c r="G16" s="11">
        <v>0</v>
      </c>
      <c r="H16" s="11">
        <v>5</v>
      </c>
      <c r="I16" s="8">
        <f t="shared" si="0"/>
        <v>9</v>
      </c>
      <c r="J16" s="7">
        <v>3</v>
      </c>
      <c r="K16" s="7">
        <v>0</v>
      </c>
      <c r="L16" s="7">
        <v>0</v>
      </c>
      <c r="M16" s="7">
        <v>0</v>
      </c>
      <c r="N16" s="8">
        <f t="shared" si="1"/>
        <v>3</v>
      </c>
      <c r="O16" s="8">
        <f t="shared" si="2"/>
        <v>3</v>
      </c>
      <c r="P16" s="8">
        <f t="shared" si="3"/>
        <v>4</v>
      </c>
      <c r="Q16" s="8">
        <f t="shared" si="3"/>
        <v>0</v>
      </c>
      <c r="R16" s="8">
        <f t="shared" si="3"/>
        <v>5</v>
      </c>
      <c r="S16" s="8">
        <f t="shared" si="4"/>
        <v>12</v>
      </c>
      <c r="T16" s="7">
        <v>1.3333333333333333</v>
      </c>
      <c r="U16" s="7">
        <v>6</v>
      </c>
      <c r="V16" s="7">
        <v>0</v>
      </c>
      <c r="W16" s="7">
        <v>3.8333333333333335</v>
      </c>
      <c r="X16" s="8">
        <f t="shared" si="5"/>
        <v>11.166666666666666</v>
      </c>
      <c r="Y16" s="7">
        <v>1.3333333333333333</v>
      </c>
      <c r="Z16" s="7">
        <v>6</v>
      </c>
      <c r="AA16" s="7">
        <v>0</v>
      </c>
      <c r="AB16" s="7">
        <v>3.8333333333333335</v>
      </c>
      <c r="AC16" s="8">
        <f t="shared" si="6"/>
        <v>11.166666666666666</v>
      </c>
      <c r="AD16" s="8">
        <f t="shared" si="7"/>
        <v>669772</v>
      </c>
      <c r="AE16" s="8">
        <f t="shared" si="8"/>
        <v>48240</v>
      </c>
      <c r="AF16" s="8">
        <f t="shared" si="9"/>
        <v>67000</v>
      </c>
      <c r="AG16" s="8">
        <f t="shared" si="10"/>
        <v>26800</v>
      </c>
      <c r="AH16" s="8">
        <f t="shared" si="11"/>
        <v>98266.666666666657</v>
      </c>
      <c r="AI16" s="8">
        <f t="shared" si="12"/>
        <v>8933.3333333333321</v>
      </c>
      <c r="AJ16" s="8">
        <f t="shared" si="13"/>
        <v>0</v>
      </c>
      <c r="AK16" s="8">
        <f t="shared" si="14"/>
        <v>10720</v>
      </c>
      <c r="AL16" s="8">
        <f t="shared" si="15"/>
        <v>277814.11</v>
      </c>
      <c r="AM16" s="8">
        <f t="shared" si="16"/>
        <v>1207546.1099999999</v>
      </c>
      <c r="AN16" s="9">
        <f t="shared" si="17"/>
        <v>724528</v>
      </c>
      <c r="AO16" s="174"/>
      <c r="AP16" s="174">
        <f t="shared" si="18"/>
        <v>724528</v>
      </c>
    </row>
    <row r="17" spans="1:42" ht="15" customHeight="1">
      <c r="A17" s="5" t="s">
        <v>28</v>
      </c>
      <c r="B17" s="6" t="s">
        <v>37</v>
      </c>
      <c r="C17" s="6" t="s">
        <v>27</v>
      </c>
      <c r="D17" s="7"/>
      <c r="E17" s="11">
        <v>0</v>
      </c>
      <c r="F17" s="11">
        <v>4</v>
      </c>
      <c r="G17" s="11">
        <v>0</v>
      </c>
      <c r="H17" s="11">
        <v>5</v>
      </c>
      <c r="I17" s="8">
        <f t="shared" si="0"/>
        <v>9</v>
      </c>
      <c r="J17" s="7">
        <v>0</v>
      </c>
      <c r="K17" s="7">
        <v>0</v>
      </c>
      <c r="L17" s="7">
        <v>0</v>
      </c>
      <c r="M17" s="7">
        <v>0</v>
      </c>
      <c r="N17" s="8">
        <f t="shared" si="1"/>
        <v>0</v>
      </c>
      <c r="O17" s="8">
        <f t="shared" si="2"/>
        <v>0</v>
      </c>
      <c r="P17" s="8">
        <f t="shared" si="3"/>
        <v>4</v>
      </c>
      <c r="Q17" s="8">
        <f t="shared" si="3"/>
        <v>0</v>
      </c>
      <c r="R17" s="8">
        <f t="shared" si="3"/>
        <v>5</v>
      </c>
      <c r="S17" s="8">
        <f t="shared" si="4"/>
        <v>9</v>
      </c>
      <c r="T17" s="7">
        <v>0.58333333333333337</v>
      </c>
      <c r="U17" s="7">
        <v>3</v>
      </c>
      <c r="V17" s="7">
        <v>0</v>
      </c>
      <c r="W17" s="7">
        <v>3</v>
      </c>
      <c r="X17" s="8">
        <f t="shared" si="5"/>
        <v>6.5833333333333339</v>
      </c>
      <c r="Y17" s="7">
        <v>0.58333333333333337</v>
      </c>
      <c r="Z17" s="7">
        <v>3</v>
      </c>
      <c r="AA17" s="7">
        <v>0</v>
      </c>
      <c r="AB17" s="7">
        <v>3</v>
      </c>
      <c r="AC17" s="8">
        <f t="shared" si="6"/>
        <v>6.5833333333333339</v>
      </c>
      <c r="AD17" s="8">
        <f t="shared" si="7"/>
        <v>384119</v>
      </c>
      <c r="AE17" s="8">
        <f t="shared" si="8"/>
        <v>28440.000000000004</v>
      </c>
      <c r="AF17" s="8">
        <f t="shared" si="9"/>
        <v>39500</v>
      </c>
      <c r="AG17" s="8">
        <f t="shared" si="10"/>
        <v>15800.000000000002</v>
      </c>
      <c r="AH17" s="8">
        <f t="shared" si="11"/>
        <v>57933.333333333336</v>
      </c>
      <c r="AI17" s="8">
        <f t="shared" si="12"/>
        <v>5266.666666666667</v>
      </c>
      <c r="AJ17" s="8">
        <f t="shared" si="13"/>
        <v>0</v>
      </c>
      <c r="AK17" s="8">
        <f t="shared" si="14"/>
        <v>6320.0000000000009</v>
      </c>
      <c r="AL17" s="8">
        <f t="shared" si="15"/>
        <v>159943.38</v>
      </c>
      <c r="AM17" s="8">
        <f t="shared" si="16"/>
        <v>697322.38</v>
      </c>
      <c r="AN17" s="9">
        <f t="shared" si="17"/>
        <v>418393</v>
      </c>
      <c r="AO17" s="174"/>
      <c r="AP17" s="174">
        <f t="shared" si="18"/>
        <v>418393</v>
      </c>
    </row>
    <row r="18" spans="1:42" ht="15" customHeight="1">
      <c r="A18" s="5" t="s">
        <v>28</v>
      </c>
      <c r="B18" s="6" t="s">
        <v>38</v>
      </c>
      <c r="C18" s="6" t="s">
        <v>27</v>
      </c>
      <c r="D18" s="7"/>
      <c r="E18" s="11">
        <v>0</v>
      </c>
      <c r="F18" s="11">
        <v>4</v>
      </c>
      <c r="G18" s="11">
        <v>0</v>
      </c>
      <c r="H18" s="11">
        <v>6</v>
      </c>
      <c r="I18" s="8">
        <f t="shared" si="0"/>
        <v>10</v>
      </c>
      <c r="J18" s="7">
        <v>5</v>
      </c>
      <c r="K18" s="7">
        <v>0</v>
      </c>
      <c r="L18" s="7">
        <v>0</v>
      </c>
      <c r="M18" s="7">
        <v>0</v>
      </c>
      <c r="N18" s="8">
        <f t="shared" si="1"/>
        <v>5</v>
      </c>
      <c r="O18" s="8">
        <f t="shared" si="2"/>
        <v>5</v>
      </c>
      <c r="P18" s="8">
        <f t="shared" si="3"/>
        <v>4</v>
      </c>
      <c r="Q18" s="8">
        <f t="shared" si="3"/>
        <v>0</v>
      </c>
      <c r="R18" s="8">
        <f t="shared" si="3"/>
        <v>6</v>
      </c>
      <c r="S18" s="8">
        <f t="shared" si="4"/>
        <v>15</v>
      </c>
      <c r="T18" s="7">
        <v>2.25</v>
      </c>
      <c r="U18" s="7">
        <v>5</v>
      </c>
      <c r="V18" s="7">
        <v>0</v>
      </c>
      <c r="W18" s="7">
        <v>7.666666666666667</v>
      </c>
      <c r="X18" s="8">
        <f t="shared" si="5"/>
        <v>14.916666666666668</v>
      </c>
      <c r="Y18" s="7">
        <v>2.25</v>
      </c>
      <c r="Z18" s="7">
        <v>5</v>
      </c>
      <c r="AA18" s="7">
        <v>0</v>
      </c>
      <c r="AB18" s="7">
        <v>7.666666666666667</v>
      </c>
      <c r="AC18" s="8">
        <f t="shared" si="6"/>
        <v>14.916666666666668</v>
      </c>
      <c r="AD18" s="8">
        <f t="shared" si="7"/>
        <v>868459.00000000012</v>
      </c>
      <c r="AE18" s="8">
        <f t="shared" si="8"/>
        <v>64440.000000000007</v>
      </c>
      <c r="AF18" s="8">
        <f t="shared" si="9"/>
        <v>89500</v>
      </c>
      <c r="AG18" s="8">
        <f t="shared" si="10"/>
        <v>35800</v>
      </c>
      <c r="AH18" s="8">
        <f t="shared" si="11"/>
        <v>131266.66666666669</v>
      </c>
      <c r="AI18" s="8">
        <f t="shared" si="12"/>
        <v>11933.333333333334</v>
      </c>
      <c r="AJ18" s="8">
        <f t="shared" si="13"/>
        <v>0</v>
      </c>
      <c r="AK18" s="8">
        <f t="shared" si="14"/>
        <v>14320.000000000002</v>
      </c>
      <c r="AL18" s="8">
        <f t="shared" si="15"/>
        <v>361728.79</v>
      </c>
      <c r="AM18" s="8">
        <f t="shared" si="16"/>
        <v>1577447.79</v>
      </c>
      <c r="AN18" s="9">
        <f t="shared" si="17"/>
        <v>946469</v>
      </c>
      <c r="AO18" s="174"/>
      <c r="AP18" s="174">
        <f t="shared" si="18"/>
        <v>946469</v>
      </c>
    </row>
    <row r="19" spans="1:42" ht="15" customHeight="1">
      <c r="A19" s="5" t="s">
        <v>28</v>
      </c>
      <c r="B19" s="6" t="s">
        <v>39</v>
      </c>
      <c r="C19" s="6" t="s">
        <v>26</v>
      </c>
      <c r="D19" s="7">
        <v>2</v>
      </c>
      <c r="E19" s="11">
        <v>3</v>
      </c>
      <c r="F19" s="11">
        <v>3</v>
      </c>
      <c r="G19" s="11">
        <v>23</v>
      </c>
      <c r="H19" s="11">
        <v>3</v>
      </c>
      <c r="I19" s="8">
        <f t="shared" si="0"/>
        <v>32</v>
      </c>
      <c r="J19" s="7">
        <v>1</v>
      </c>
      <c r="K19" s="7">
        <v>0</v>
      </c>
      <c r="L19" s="7">
        <v>1</v>
      </c>
      <c r="M19" s="7">
        <v>0</v>
      </c>
      <c r="N19" s="8">
        <f t="shared" si="1"/>
        <v>2</v>
      </c>
      <c r="O19" s="8">
        <f t="shared" si="2"/>
        <v>4</v>
      </c>
      <c r="P19" s="8">
        <f t="shared" si="3"/>
        <v>3</v>
      </c>
      <c r="Q19" s="8">
        <f t="shared" si="3"/>
        <v>24</v>
      </c>
      <c r="R19" s="8">
        <f t="shared" si="3"/>
        <v>3</v>
      </c>
      <c r="S19" s="8">
        <f t="shared" si="4"/>
        <v>34</v>
      </c>
      <c r="T19" s="7">
        <v>5.583333333333333</v>
      </c>
      <c r="U19" s="7">
        <v>3</v>
      </c>
      <c r="V19" s="7">
        <v>22.833333333333332</v>
      </c>
      <c r="W19" s="7">
        <v>3</v>
      </c>
      <c r="X19" s="8">
        <f t="shared" si="5"/>
        <v>34.416666666666664</v>
      </c>
      <c r="Y19" s="8">
        <v>4</v>
      </c>
      <c r="Z19" s="8">
        <v>3</v>
      </c>
      <c r="AA19" s="8">
        <v>24</v>
      </c>
      <c r="AB19" s="8">
        <v>3</v>
      </c>
      <c r="AC19" s="8">
        <f t="shared" si="6"/>
        <v>34</v>
      </c>
      <c r="AD19" s="8">
        <f t="shared" si="7"/>
        <v>2126688</v>
      </c>
      <c r="AE19" s="8">
        <f t="shared" si="8"/>
        <v>146880</v>
      </c>
      <c r="AF19" s="8">
        <f t="shared" si="9"/>
        <v>204000</v>
      </c>
      <c r="AG19" s="8">
        <f t="shared" si="10"/>
        <v>81600</v>
      </c>
      <c r="AH19" s="8">
        <f t="shared" si="11"/>
        <v>299200</v>
      </c>
      <c r="AI19" s="8">
        <f t="shared" si="12"/>
        <v>27200</v>
      </c>
      <c r="AJ19" s="8">
        <f t="shared" si="13"/>
        <v>20000</v>
      </c>
      <c r="AK19" s="8">
        <f t="shared" si="14"/>
        <v>32640</v>
      </c>
      <c r="AL19" s="8">
        <f t="shared" si="15"/>
        <v>884277.35</v>
      </c>
      <c r="AM19" s="8">
        <f t="shared" si="16"/>
        <v>3822485.35</v>
      </c>
      <c r="AN19" s="9">
        <f t="shared" si="17"/>
        <v>2293491</v>
      </c>
      <c r="AO19" s="174"/>
      <c r="AP19" s="174">
        <f t="shared" si="18"/>
        <v>2293491</v>
      </c>
    </row>
    <row r="20" spans="1:42" ht="15" customHeight="1">
      <c r="A20" s="5" t="s">
        <v>28</v>
      </c>
      <c r="B20" s="6" t="s">
        <v>40</v>
      </c>
      <c r="C20" s="6" t="s">
        <v>26</v>
      </c>
      <c r="D20" s="7">
        <v>1</v>
      </c>
      <c r="E20" s="11">
        <v>2</v>
      </c>
      <c r="F20" s="11">
        <v>2</v>
      </c>
      <c r="G20" s="11">
        <v>13</v>
      </c>
      <c r="H20" s="11">
        <v>2</v>
      </c>
      <c r="I20" s="8">
        <f t="shared" si="0"/>
        <v>19</v>
      </c>
      <c r="J20" s="7">
        <v>4.833333333333333</v>
      </c>
      <c r="K20" s="7">
        <v>1</v>
      </c>
      <c r="L20" s="7">
        <v>4.833333333333333</v>
      </c>
      <c r="M20" s="7">
        <v>0</v>
      </c>
      <c r="N20" s="8">
        <f t="shared" si="1"/>
        <v>10.666666666666666</v>
      </c>
      <c r="O20" s="8">
        <f t="shared" si="2"/>
        <v>6.833333333333333</v>
      </c>
      <c r="P20" s="8">
        <f t="shared" si="3"/>
        <v>3</v>
      </c>
      <c r="Q20" s="8">
        <f t="shared" si="3"/>
        <v>17.833333333333332</v>
      </c>
      <c r="R20" s="8">
        <f t="shared" si="3"/>
        <v>2</v>
      </c>
      <c r="S20" s="8">
        <f t="shared" si="4"/>
        <v>29.666666666666664</v>
      </c>
      <c r="T20" s="7">
        <v>8.25</v>
      </c>
      <c r="U20" s="7">
        <v>3</v>
      </c>
      <c r="V20" s="7">
        <v>11.25</v>
      </c>
      <c r="W20" s="7">
        <v>2</v>
      </c>
      <c r="X20" s="8">
        <f t="shared" si="5"/>
        <v>24.5</v>
      </c>
      <c r="Y20" s="8">
        <v>8.25</v>
      </c>
      <c r="Z20" s="8">
        <v>3</v>
      </c>
      <c r="AA20" s="8">
        <v>11.25</v>
      </c>
      <c r="AB20" s="8">
        <v>2</v>
      </c>
      <c r="AC20" s="8">
        <f t="shared" si="6"/>
        <v>24.5</v>
      </c>
      <c r="AD20" s="8">
        <f t="shared" si="7"/>
        <v>1587873</v>
      </c>
      <c r="AE20" s="8">
        <f t="shared" si="8"/>
        <v>105840</v>
      </c>
      <c r="AF20" s="8">
        <f t="shared" si="9"/>
        <v>147000</v>
      </c>
      <c r="AG20" s="8">
        <f t="shared" si="10"/>
        <v>58800</v>
      </c>
      <c r="AH20" s="8">
        <f t="shared" si="11"/>
        <v>215600</v>
      </c>
      <c r="AI20" s="8">
        <f t="shared" si="12"/>
        <v>19600</v>
      </c>
      <c r="AJ20" s="8">
        <f t="shared" si="13"/>
        <v>10000</v>
      </c>
      <c r="AK20" s="8">
        <f t="shared" si="14"/>
        <v>23520</v>
      </c>
      <c r="AL20" s="8">
        <f t="shared" si="15"/>
        <v>655433.57999999996</v>
      </c>
      <c r="AM20" s="8">
        <f t="shared" si="16"/>
        <v>2823666.58</v>
      </c>
      <c r="AN20" s="9">
        <f t="shared" si="17"/>
        <v>1694200</v>
      </c>
      <c r="AO20" s="174"/>
      <c r="AP20" s="174">
        <f t="shared" si="18"/>
        <v>1694200</v>
      </c>
    </row>
    <row r="21" spans="1:42" s="12" customFormat="1" ht="15" customHeight="1">
      <c r="A21" s="5" t="s">
        <v>28</v>
      </c>
      <c r="B21" s="6" t="s">
        <v>41</v>
      </c>
      <c r="C21" s="6" t="s">
        <v>26</v>
      </c>
      <c r="D21" s="7">
        <v>1</v>
      </c>
      <c r="E21" s="11">
        <v>1</v>
      </c>
      <c r="F21" s="11">
        <v>1</v>
      </c>
      <c r="G21" s="11">
        <v>3</v>
      </c>
      <c r="H21" s="11">
        <v>1</v>
      </c>
      <c r="I21" s="8">
        <f t="shared" si="0"/>
        <v>6</v>
      </c>
      <c r="J21" s="7">
        <v>1</v>
      </c>
      <c r="K21" s="7">
        <v>1</v>
      </c>
      <c r="L21" s="7">
        <v>0</v>
      </c>
      <c r="M21" s="7">
        <v>0</v>
      </c>
      <c r="N21" s="8">
        <f t="shared" si="1"/>
        <v>2</v>
      </c>
      <c r="O21" s="8">
        <f t="shared" si="2"/>
        <v>2</v>
      </c>
      <c r="P21" s="8">
        <f>F21+K21</f>
        <v>2</v>
      </c>
      <c r="Q21" s="8">
        <f>G21+L21</f>
        <v>3</v>
      </c>
      <c r="R21" s="8">
        <f>H21+M21</f>
        <v>1</v>
      </c>
      <c r="S21" s="8">
        <f t="shared" si="4"/>
        <v>8</v>
      </c>
      <c r="T21" s="7">
        <v>0.9</v>
      </c>
      <c r="U21" s="7">
        <v>0.7</v>
      </c>
      <c r="V21" s="7">
        <v>1.2</v>
      </c>
      <c r="W21" s="7">
        <v>0.5</v>
      </c>
      <c r="X21" s="8">
        <f t="shared" si="5"/>
        <v>3.3</v>
      </c>
      <c r="Y21" s="8">
        <v>0.9</v>
      </c>
      <c r="Z21" s="8">
        <v>0.7</v>
      </c>
      <c r="AA21" s="8">
        <v>1.2</v>
      </c>
      <c r="AB21" s="8">
        <v>0.5</v>
      </c>
      <c r="AC21" s="8">
        <f t="shared" si="6"/>
        <v>3.3</v>
      </c>
      <c r="AD21" s="8">
        <f t="shared" si="7"/>
        <v>209377.19999999998</v>
      </c>
      <c r="AE21" s="8">
        <f t="shared" si="8"/>
        <v>14256</v>
      </c>
      <c r="AF21" s="8">
        <f t="shared" si="9"/>
        <v>19800</v>
      </c>
      <c r="AG21" s="8">
        <f t="shared" si="10"/>
        <v>7920</v>
      </c>
      <c r="AH21" s="8">
        <f t="shared" si="11"/>
        <v>29040</v>
      </c>
      <c r="AI21" s="8">
        <f t="shared" si="12"/>
        <v>2640</v>
      </c>
      <c r="AJ21" s="8">
        <f t="shared" si="13"/>
        <v>10000</v>
      </c>
      <c r="AK21" s="8">
        <f t="shared" si="14"/>
        <v>3168</v>
      </c>
      <c r="AL21" s="8">
        <f t="shared" si="15"/>
        <v>89768.01</v>
      </c>
      <c r="AM21" s="8">
        <f t="shared" si="16"/>
        <v>385969.20999999996</v>
      </c>
      <c r="AN21" s="9">
        <f t="shared" si="17"/>
        <v>231582</v>
      </c>
      <c r="AO21" s="184"/>
      <c r="AP21" s="174">
        <f t="shared" si="18"/>
        <v>231582</v>
      </c>
    </row>
    <row r="22" spans="1:42" ht="15" customHeight="1">
      <c r="A22" s="4"/>
      <c r="B22" s="4" t="s">
        <v>42</v>
      </c>
      <c r="C22" s="4"/>
      <c r="D22" s="10">
        <f t="shared" ref="D22:AC22" si="19">SUM(D4:D21)</f>
        <v>16</v>
      </c>
      <c r="E22" s="10">
        <f t="shared" si="19"/>
        <v>35</v>
      </c>
      <c r="F22" s="10">
        <f t="shared" si="19"/>
        <v>59</v>
      </c>
      <c r="G22" s="10">
        <f t="shared" si="19"/>
        <v>192</v>
      </c>
      <c r="H22" s="10">
        <f t="shared" si="19"/>
        <v>67</v>
      </c>
      <c r="I22" s="10">
        <f t="shared" si="19"/>
        <v>353</v>
      </c>
      <c r="J22" s="10">
        <f t="shared" si="19"/>
        <v>27</v>
      </c>
      <c r="K22" s="10">
        <f t="shared" si="19"/>
        <v>8</v>
      </c>
      <c r="L22" s="10">
        <f t="shared" si="19"/>
        <v>8.8333333333333321</v>
      </c>
      <c r="M22" s="10">
        <f t="shared" si="19"/>
        <v>9</v>
      </c>
      <c r="N22" s="10">
        <f t="shared" si="19"/>
        <v>52.833333333333329</v>
      </c>
      <c r="O22" s="10">
        <f t="shared" si="19"/>
        <v>62</v>
      </c>
      <c r="P22" s="10">
        <f t="shared" si="19"/>
        <v>67</v>
      </c>
      <c r="Q22" s="10">
        <f t="shared" si="19"/>
        <v>200.83333333333334</v>
      </c>
      <c r="R22" s="10">
        <f t="shared" si="19"/>
        <v>76</v>
      </c>
      <c r="S22" s="10">
        <f t="shared" si="19"/>
        <v>405.83333333333331</v>
      </c>
      <c r="T22" s="10">
        <f t="shared" si="19"/>
        <v>56.31666666666667</v>
      </c>
      <c r="U22" s="10">
        <f t="shared" si="19"/>
        <v>56.366666666666667</v>
      </c>
      <c r="V22" s="10">
        <f t="shared" si="19"/>
        <v>199.86666666666665</v>
      </c>
      <c r="W22" s="10">
        <f t="shared" si="19"/>
        <v>68.583333333333343</v>
      </c>
      <c r="X22" s="10">
        <f t="shared" si="19"/>
        <v>381.13333333333338</v>
      </c>
      <c r="Y22" s="10">
        <f t="shared" si="19"/>
        <v>53.483333333333334</v>
      </c>
      <c r="Z22" s="10">
        <f t="shared" si="19"/>
        <v>56.7</v>
      </c>
      <c r="AA22" s="10">
        <f t="shared" si="19"/>
        <v>198.7</v>
      </c>
      <c r="AB22" s="10">
        <f t="shared" si="19"/>
        <v>70.25</v>
      </c>
      <c r="AC22" s="10">
        <f t="shared" si="19"/>
        <v>379.13333333333338</v>
      </c>
      <c r="AD22" s="10">
        <f t="shared" ref="AD22:AP22" si="20">SUM(AD4:AD21)</f>
        <v>23401134.199999999</v>
      </c>
      <c r="AE22" s="10">
        <f t="shared" si="20"/>
        <v>1637856</v>
      </c>
      <c r="AF22" s="10">
        <f t="shared" si="20"/>
        <v>2274800</v>
      </c>
      <c r="AG22" s="10">
        <f t="shared" si="20"/>
        <v>909920</v>
      </c>
      <c r="AH22" s="10">
        <f t="shared" si="20"/>
        <v>3336373.3333333335</v>
      </c>
      <c r="AI22" s="10">
        <f t="shared" si="20"/>
        <v>303306.66666666669</v>
      </c>
      <c r="AJ22" s="10">
        <f t="shared" si="20"/>
        <v>160000</v>
      </c>
      <c r="AK22" s="10">
        <f t="shared" si="20"/>
        <v>363968</v>
      </c>
      <c r="AL22" s="10">
        <f t="shared" si="20"/>
        <v>9725923.120000001</v>
      </c>
      <c r="AM22" s="10">
        <f t="shared" si="20"/>
        <v>42113281.319999993</v>
      </c>
      <c r="AN22" s="10">
        <f t="shared" si="20"/>
        <v>25267969</v>
      </c>
      <c r="AO22" s="10">
        <f t="shared" si="20"/>
        <v>20353.099999999999</v>
      </c>
      <c r="AP22" s="10">
        <f t="shared" si="20"/>
        <v>25288322.100000001</v>
      </c>
    </row>
  </sheetData>
  <mergeCells count="14">
    <mergeCell ref="AO2:AO3"/>
    <mergeCell ref="AP2:AP3"/>
    <mergeCell ref="A1:AP1"/>
    <mergeCell ref="AN2:AN3"/>
    <mergeCell ref="J2:N2"/>
    <mergeCell ref="A2:A3"/>
    <mergeCell ref="B2:B3"/>
    <mergeCell ref="C2:C3"/>
    <mergeCell ref="D2:D3"/>
    <mergeCell ref="E2:I2"/>
    <mergeCell ref="O2:S2"/>
    <mergeCell ref="T2:X2"/>
    <mergeCell ref="Y2:AC2"/>
    <mergeCell ref="AD2:AM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M5" sqref="M5:M25"/>
    </sheetView>
  </sheetViews>
  <sheetFormatPr defaultRowHeight="13.5" outlineLevelRow="2"/>
  <cols>
    <col min="1" max="1" width="9" style="90"/>
    <col min="2" max="2" width="28" style="90" customWidth="1"/>
    <col min="3" max="3" width="13.375" style="95" customWidth="1"/>
    <col min="4" max="4" width="19.625" style="90" customWidth="1"/>
    <col min="5" max="5" width="16" style="90" customWidth="1"/>
    <col min="6" max="16384" width="9" style="90"/>
  </cols>
  <sheetData>
    <row r="1" spans="1:5" ht="35.25" customHeight="1">
      <c r="A1" s="207" t="s">
        <v>299</v>
      </c>
      <c r="B1" s="207"/>
      <c r="C1" s="207"/>
      <c r="D1" s="208"/>
      <c r="E1" s="208"/>
    </row>
    <row r="2" spans="1:5" ht="20.100000000000001" customHeight="1">
      <c r="A2" s="175" t="s">
        <v>291</v>
      </c>
      <c r="B2" s="176" t="s">
        <v>103</v>
      </c>
      <c r="C2" s="177" t="s">
        <v>296</v>
      </c>
      <c r="D2" s="178" t="s">
        <v>295</v>
      </c>
      <c r="E2" s="178" t="s">
        <v>297</v>
      </c>
    </row>
    <row r="3" spans="1:5" ht="20.100000000000001" customHeight="1" outlineLevel="2">
      <c r="A3" s="179" t="s">
        <v>298</v>
      </c>
      <c r="B3" s="180" t="s">
        <v>0</v>
      </c>
      <c r="C3" s="181">
        <v>2042</v>
      </c>
      <c r="D3" s="179">
        <v>6120</v>
      </c>
      <c r="E3" s="182">
        <f t="shared" ref="E3:E11" si="0">C3-D3</f>
        <v>-4078</v>
      </c>
    </row>
    <row r="4" spans="1:5" ht="20.100000000000001" customHeight="1" outlineLevel="2">
      <c r="A4" s="179" t="s">
        <v>292</v>
      </c>
      <c r="B4" s="180" t="s">
        <v>1</v>
      </c>
      <c r="C4" s="181">
        <v>0</v>
      </c>
      <c r="D4" s="179"/>
      <c r="E4" s="182">
        <f t="shared" si="0"/>
        <v>0</v>
      </c>
    </row>
    <row r="5" spans="1:5" ht="20.100000000000001" customHeight="1" outlineLevel="2">
      <c r="A5" s="179" t="s">
        <v>292</v>
      </c>
      <c r="B5" s="180" t="s">
        <v>289</v>
      </c>
      <c r="C5" s="181">
        <v>18105</v>
      </c>
      <c r="D5" s="179">
        <v>4080</v>
      </c>
      <c r="E5" s="182">
        <f t="shared" si="0"/>
        <v>14025</v>
      </c>
    </row>
    <row r="6" spans="1:5" ht="20.100000000000001" customHeight="1" outlineLevel="2">
      <c r="A6" s="179" t="s">
        <v>292</v>
      </c>
      <c r="B6" s="180" t="s">
        <v>118</v>
      </c>
      <c r="C6" s="181">
        <v>0</v>
      </c>
      <c r="D6" s="179"/>
      <c r="E6" s="182">
        <f t="shared" si="0"/>
        <v>0</v>
      </c>
    </row>
    <row r="7" spans="1:5" ht="20.100000000000001" customHeight="1" outlineLevel="2">
      <c r="A7" s="179" t="s">
        <v>292</v>
      </c>
      <c r="B7" s="180" t="s">
        <v>293</v>
      </c>
      <c r="C7" s="181">
        <v>3315.5</v>
      </c>
      <c r="D7" s="179">
        <v>5104</v>
      </c>
      <c r="E7" s="182">
        <f t="shared" si="0"/>
        <v>-1788.5</v>
      </c>
    </row>
    <row r="8" spans="1:5" ht="20.100000000000001" customHeight="1" outlineLevel="2">
      <c r="A8" s="179" t="s">
        <v>292</v>
      </c>
      <c r="B8" s="180" t="s">
        <v>120</v>
      </c>
      <c r="C8" s="181">
        <v>2550.5</v>
      </c>
      <c r="D8" s="179"/>
      <c r="E8" s="182">
        <f t="shared" si="0"/>
        <v>2550.5</v>
      </c>
    </row>
    <row r="9" spans="1:5" ht="20.100000000000001" customHeight="1" outlineLevel="2">
      <c r="A9" s="179" t="s">
        <v>292</v>
      </c>
      <c r="B9" s="180" t="s">
        <v>36</v>
      </c>
      <c r="C9" s="181">
        <v>21420</v>
      </c>
      <c r="D9" s="179">
        <v>14296</v>
      </c>
      <c r="E9" s="182">
        <f t="shared" si="0"/>
        <v>7124</v>
      </c>
    </row>
    <row r="10" spans="1:5" ht="20.100000000000001" customHeight="1" outlineLevel="2">
      <c r="A10" s="179" t="s">
        <v>292</v>
      </c>
      <c r="B10" s="180" t="s">
        <v>294</v>
      </c>
      <c r="C10" s="181">
        <v>0</v>
      </c>
      <c r="D10" s="179"/>
      <c r="E10" s="182">
        <f t="shared" si="0"/>
        <v>0</v>
      </c>
    </row>
    <row r="11" spans="1:5" ht="20.100000000000001" customHeight="1" outlineLevel="2">
      <c r="A11" s="179" t="s">
        <v>292</v>
      </c>
      <c r="B11" s="180" t="s">
        <v>288</v>
      </c>
      <c r="C11" s="181">
        <v>20168.5</v>
      </c>
      <c r="D11" s="179">
        <v>68424</v>
      </c>
      <c r="E11" s="182">
        <f t="shared" si="0"/>
        <v>-48255.5</v>
      </c>
    </row>
    <row r="12" spans="1:5" ht="20.100000000000001" customHeight="1" outlineLevel="1">
      <c r="A12" s="183" t="s">
        <v>157</v>
      </c>
      <c r="B12" s="180"/>
      <c r="C12" s="181">
        <f>SUBTOTAL(9,C3:C11)</f>
        <v>67601.5</v>
      </c>
      <c r="D12" s="181">
        <f t="shared" ref="D12:E12" si="1">SUBTOTAL(9,D3:D11)</f>
        <v>98024</v>
      </c>
      <c r="E12" s="181">
        <f t="shared" si="1"/>
        <v>-30422.5</v>
      </c>
    </row>
  </sheetData>
  <mergeCells count="1">
    <mergeCell ref="A1:E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A23" sqref="A23:XFD116"/>
    </sheetView>
  </sheetViews>
  <sheetFormatPr defaultRowHeight="14.25"/>
  <cols>
    <col min="1" max="1" width="6.375" style="13" customWidth="1"/>
    <col min="2" max="2" width="9.375" style="13" customWidth="1"/>
    <col min="3" max="3" width="17.375" style="13" customWidth="1"/>
    <col min="4" max="4" width="10.125" style="13" customWidth="1"/>
    <col min="5" max="5" width="10.75" style="13" customWidth="1"/>
    <col min="6" max="6" width="11" style="13" customWidth="1"/>
    <col min="7" max="7" width="12" style="13" customWidth="1"/>
    <col min="8" max="8" width="15.625" style="23" customWidth="1"/>
    <col min="9" max="9" width="17.5" style="24" customWidth="1"/>
    <col min="10" max="10" width="6.25" style="13" hidden="1" customWidth="1"/>
    <col min="11" max="11" width="25.875" style="13" hidden="1" customWidth="1"/>
    <col min="12" max="12" width="15.25" style="25" customWidth="1"/>
    <col min="13" max="16384" width="9" style="13"/>
  </cols>
  <sheetData>
    <row r="1" spans="1:12" ht="26.25" customHeight="1">
      <c r="A1" s="209" t="s">
        <v>224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2" ht="18" customHeight="1">
      <c r="A2" s="105" t="s">
        <v>88</v>
      </c>
      <c r="B2" s="105" t="s">
        <v>87</v>
      </c>
      <c r="C2" s="210" t="s">
        <v>230</v>
      </c>
      <c r="D2" s="211"/>
      <c r="E2" s="106" t="s">
        <v>231</v>
      </c>
      <c r="F2" s="107" t="s">
        <v>232</v>
      </c>
      <c r="G2" s="108" t="s">
        <v>233</v>
      </c>
      <c r="H2" s="109" t="s">
        <v>45</v>
      </c>
      <c r="I2" s="110" t="s">
        <v>46</v>
      </c>
      <c r="J2" s="107" t="s">
        <v>47</v>
      </c>
      <c r="K2" s="111" t="s">
        <v>48</v>
      </c>
      <c r="L2" s="112" t="s">
        <v>222</v>
      </c>
    </row>
    <row r="3" spans="1:12" s="15" customFormat="1" ht="12.95" customHeight="1">
      <c r="A3" s="97" t="s">
        <v>89</v>
      </c>
      <c r="B3" s="97" t="s">
        <v>93</v>
      </c>
      <c r="C3" s="212" t="s">
        <v>53</v>
      </c>
      <c r="D3" s="213"/>
      <c r="E3" s="16" t="s">
        <v>54</v>
      </c>
      <c r="F3" s="14">
        <v>1</v>
      </c>
      <c r="G3" s="14">
        <v>5</v>
      </c>
      <c r="H3" s="17">
        <v>95250</v>
      </c>
      <c r="I3" s="17">
        <f t="shared" ref="I3:I26" si="0">ROUND(H3*G3,2)</f>
        <v>476250</v>
      </c>
      <c r="J3" s="18" t="s">
        <v>52</v>
      </c>
      <c r="K3" s="19"/>
      <c r="L3" s="31">
        <f t="shared" ref="L3:L17" si="1">ROUND(I3*0.7,0)</f>
        <v>333375</v>
      </c>
    </row>
    <row r="4" spans="1:12" s="32" customFormat="1" ht="12.95" customHeight="1">
      <c r="A4" s="97" t="s">
        <v>89</v>
      </c>
      <c r="B4" s="102" t="s">
        <v>93</v>
      </c>
      <c r="C4" s="219" t="s">
        <v>55</v>
      </c>
      <c r="D4" s="220"/>
      <c r="E4" s="27" t="s">
        <v>54</v>
      </c>
      <c r="F4" s="26">
        <v>1</v>
      </c>
      <c r="G4" s="26">
        <v>7</v>
      </c>
      <c r="H4" s="28">
        <v>95250</v>
      </c>
      <c r="I4" s="28">
        <f t="shared" si="0"/>
        <v>666750</v>
      </c>
      <c r="J4" s="29" t="s">
        <v>52</v>
      </c>
      <c r="K4" s="30"/>
      <c r="L4" s="31">
        <f t="shared" si="1"/>
        <v>466725</v>
      </c>
    </row>
    <row r="5" spans="1:12" s="15" customFormat="1" ht="12.95" customHeight="1">
      <c r="A5" s="97" t="s">
        <v>89</v>
      </c>
      <c r="B5" s="97" t="s">
        <v>93</v>
      </c>
      <c r="C5" s="212" t="s">
        <v>56</v>
      </c>
      <c r="D5" s="213"/>
      <c r="E5" s="16" t="s">
        <v>54</v>
      </c>
      <c r="F5" s="14">
        <v>1</v>
      </c>
      <c r="G5" s="14">
        <v>5</v>
      </c>
      <c r="H5" s="17">
        <v>95250</v>
      </c>
      <c r="I5" s="17">
        <f t="shared" si="0"/>
        <v>476250</v>
      </c>
      <c r="J5" s="18" t="s">
        <v>52</v>
      </c>
      <c r="K5" s="19"/>
      <c r="L5" s="31">
        <f t="shared" si="1"/>
        <v>333375</v>
      </c>
    </row>
    <row r="6" spans="1:12" s="15" customFormat="1" ht="12.95" customHeight="1">
      <c r="A6" s="97" t="s">
        <v>89</v>
      </c>
      <c r="B6" s="97" t="s">
        <v>92</v>
      </c>
      <c r="C6" s="212" t="s">
        <v>57</v>
      </c>
      <c r="D6" s="213"/>
      <c r="E6" s="16" t="s">
        <v>54</v>
      </c>
      <c r="F6" s="14">
        <v>1</v>
      </c>
      <c r="G6" s="14">
        <v>5</v>
      </c>
      <c r="H6" s="17">
        <v>95250</v>
      </c>
      <c r="I6" s="17">
        <f t="shared" si="0"/>
        <v>476250</v>
      </c>
      <c r="J6" s="18" t="s">
        <v>52</v>
      </c>
      <c r="K6" s="19"/>
      <c r="L6" s="31">
        <f t="shared" si="1"/>
        <v>333375</v>
      </c>
    </row>
    <row r="7" spans="1:12" s="32" customFormat="1" ht="12.95" customHeight="1">
      <c r="A7" s="97" t="s">
        <v>89</v>
      </c>
      <c r="B7" s="102" t="s">
        <v>92</v>
      </c>
      <c r="C7" s="221" t="s">
        <v>58</v>
      </c>
      <c r="D7" s="220"/>
      <c r="E7" s="27" t="s">
        <v>54</v>
      </c>
      <c r="F7" s="26">
        <v>1</v>
      </c>
      <c r="G7" s="26">
        <v>6</v>
      </c>
      <c r="H7" s="28">
        <v>95250</v>
      </c>
      <c r="I7" s="28">
        <f t="shared" si="0"/>
        <v>571500</v>
      </c>
      <c r="J7" s="29" t="s">
        <v>52</v>
      </c>
      <c r="K7" s="30"/>
      <c r="L7" s="31">
        <f t="shared" si="1"/>
        <v>400050</v>
      </c>
    </row>
    <row r="8" spans="1:12" s="15" customFormat="1" ht="12.95" customHeight="1">
      <c r="A8" s="97" t="s">
        <v>89</v>
      </c>
      <c r="B8" s="97" t="s">
        <v>92</v>
      </c>
      <c r="C8" s="212" t="s">
        <v>59</v>
      </c>
      <c r="D8" s="213"/>
      <c r="E8" s="16" t="s">
        <v>54</v>
      </c>
      <c r="F8" s="14">
        <v>2</v>
      </c>
      <c r="G8" s="14">
        <v>10</v>
      </c>
      <c r="H8" s="17">
        <v>95250</v>
      </c>
      <c r="I8" s="17">
        <f t="shared" si="0"/>
        <v>952500</v>
      </c>
      <c r="J8" s="18" t="s">
        <v>52</v>
      </c>
      <c r="K8" s="19"/>
      <c r="L8" s="31">
        <f t="shared" si="1"/>
        <v>666750</v>
      </c>
    </row>
    <row r="9" spans="1:12" s="15" customFormat="1" ht="12.95" customHeight="1">
      <c r="A9" s="97" t="s">
        <v>89</v>
      </c>
      <c r="B9" s="18" t="s">
        <v>91</v>
      </c>
      <c r="C9" s="14" t="s">
        <v>60</v>
      </c>
      <c r="D9" s="97" t="s">
        <v>49</v>
      </c>
      <c r="E9" s="16" t="s">
        <v>54</v>
      </c>
      <c r="F9" s="14">
        <v>1</v>
      </c>
      <c r="G9" s="14">
        <v>5</v>
      </c>
      <c r="H9" s="17">
        <v>95250</v>
      </c>
      <c r="I9" s="17">
        <f t="shared" si="0"/>
        <v>476250</v>
      </c>
      <c r="J9" s="18" t="s">
        <v>52</v>
      </c>
      <c r="K9" s="19"/>
      <c r="L9" s="31">
        <f t="shared" si="1"/>
        <v>333375</v>
      </c>
    </row>
    <row r="10" spans="1:12" s="15" customFormat="1" ht="12.95" customHeight="1">
      <c r="A10" s="97" t="s">
        <v>89</v>
      </c>
      <c r="B10" s="18" t="s">
        <v>91</v>
      </c>
      <c r="C10" s="14" t="s">
        <v>60</v>
      </c>
      <c r="D10" s="97" t="s">
        <v>61</v>
      </c>
      <c r="E10" s="16" t="s">
        <v>54</v>
      </c>
      <c r="F10" s="14">
        <v>2</v>
      </c>
      <c r="G10" s="14">
        <v>10</v>
      </c>
      <c r="H10" s="17">
        <v>95250</v>
      </c>
      <c r="I10" s="17">
        <f t="shared" si="0"/>
        <v>952500</v>
      </c>
      <c r="J10" s="18" t="s">
        <v>52</v>
      </c>
      <c r="K10" s="19" t="s">
        <v>62</v>
      </c>
      <c r="L10" s="31">
        <f t="shared" si="1"/>
        <v>666750</v>
      </c>
    </row>
    <row r="11" spans="1:12" s="15" customFormat="1" ht="12.95" customHeight="1">
      <c r="A11" s="97" t="s">
        <v>89</v>
      </c>
      <c r="B11" s="18" t="s">
        <v>91</v>
      </c>
      <c r="C11" s="14" t="s">
        <v>60</v>
      </c>
      <c r="D11" s="97" t="s">
        <v>63</v>
      </c>
      <c r="E11" s="16" t="s">
        <v>54</v>
      </c>
      <c r="F11" s="14">
        <v>1</v>
      </c>
      <c r="G11" s="14">
        <v>5</v>
      </c>
      <c r="H11" s="17">
        <v>95250</v>
      </c>
      <c r="I11" s="17">
        <f t="shared" si="0"/>
        <v>476250</v>
      </c>
      <c r="J11" s="18" t="s">
        <v>50</v>
      </c>
      <c r="K11" s="19"/>
      <c r="L11" s="31">
        <f t="shared" si="1"/>
        <v>333375</v>
      </c>
    </row>
    <row r="12" spans="1:12" s="15" customFormat="1" ht="12.95" customHeight="1">
      <c r="A12" s="97" t="s">
        <v>89</v>
      </c>
      <c r="B12" s="97" t="s">
        <v>92</v>
      </c>
      <c r="C12" s="212" t="s">
        <v>64</v>
      </c>
      <c r="D12" s="213"/>
      <c r="E12" s="16" t="s">
        <v>54</v>
      </c>
      <c r="F12" s="14">
        <v>1</v>
      </c>
      <c r="G12" s="14">
        <v>5</v>
      </c>
      <c r="H12" s="17">
        <v>95250</v>
      </c>
      <c r="I12" s="17">
        <f t="shared" si="0"/>
        <v>476250</v>
      </c>
      <c r="J12" s="18" t="s">
        <v>52</v>
      </c>
      <c r="K12" s="19"/>
      <c r="L12" s="31">
        <f t="shared" si="1"/>
        <v>333375</v>
      </c>
    </row>
    <row r="13" spans="1:12" s="15" customFormat="1" ht="12.95" customHeight="1">
      <c r="A13" s="97" t="s">
        <v>89</v>
      </c>
      <c r="B13" s="97" t="s">
        <v>91</v>
      </c>
      <c r="C13" s="214" t="s">
        <v>65</v>
      </c>
      <c r="D13" s="215"/>
      <c r="E13" s="16" t="s">
        <v>54</v>
      </c>
      <c r="F13" s="14">
        <v>1</v>
      </c>
      <c r="G13" s="14">
        <v>5</v>
      </c>
      <c r="H13" s="17">
        <v>95250</v>
      </c>
      <c r="I13" s="17">
        <f t="shared" si="0"/>
        <v>476250</v>
      </c>
      <c r="J13" s="18" t="s">
        <v>52</v>
      </c>
      <c r="K13" s="19"/>
      <c r="L13" s="31">
        <f t="shared" si="1"/>
        <v>333375</v>
      </c>
    </row>
    <row r="14" spans="1:12" s="15" customFormat="1" ht="12.95" customHeight="1">
      <c r="A14" s="97" t="s">
        <v>89</v>
      </c>
      <c r="B14" s="97" t="s">
        <v>91</v>
      </c>
      <c r="C14" s="216" t="s">
        <v>66</v>
      </c>
      <c r="D14" s="213"/>
      <c r="E14" s="16" t="s">
        <v>54</v>
      </c>
      <c r="F14" s="14">
        <v>1</v>
      </c>
      <c r="G14" s="14">
        <v>5</v>
      </c>
      <c r="H14" s="17">
        <v>95250</v>
      </c>
      <c r="I14" s="17">
        <f t="shared" si="0"/>
        <v>476250</v>
      </c>
      <c r="J14" s="18" t="s">
        <v>52</v>
      </c>
      <c r="K14" s="19"/>
      <c r="L14" s="31">
        <f t="shared" si="1"/>
        <v>333375</v>
      </c>
    </row>
    <row r="15" spans="1:12" s="15" customFormat="1" ht="12.95" customHeight="1">
      <c r="A15" s="97" t="s">
        <v>89</v>
      </c>
      <c r="B15" s="97" t="s">
        <v>91</v>
      </c>
      <c r="C15" s="216" t="s">
        <v>67</v>
      </c>
      <c r="D15" s="217"/>
      <c r="E15" s="16" t="s">
        <v>54</v>
      </c>
      <c r="F15" s="14">
        <v>1</v>
      </c>
      <c r="G15" s="14">
        <v>5</v>
      </c>
      <c r="H15" s="17">
        <v>95250</v>
      </c>
      <c r="I15" s="17">
        <f t="shared" si="0"/>
        <v>476250</v>
      </c>
      <c r="J15" s="18" t="s">
        <v>68</v>
      </c>
      <c r="K15" s="19"/>
      <c r="L15" s="31">
        <f t="shared" si="1"/>
        <v>333375</v>
      </c>
    </row>
    <row r="16" spans="1:12" s="15" customFormat="1" ht="12.95" customHeight="1">
      <c r="A16" s="97" t="s">
        <v>89</v>
      </c>
      <c r="B16" s="97" t="s">
        <v>91</v>
      </c>
      <c r="C16" s="14" t="s">
        <v>69</v>
      </c>
      <c r="D16" s="97" t="s">
        <v>49</v>
      </c>
      <c r="E16" s="16" t="s">
        <v>54</v>
      </c>
      <c r="F16" s="14">
        <v>1</v>
      </c>
      <c r="G16" s="14">
        <v>5</v>
      </c>
      <c r="H16" s="17">
        <v>95250</v>
      </c>
      <c r="I16" s="17">
        <f t="shared" si="0"/>
        <v>476250</v>
      </c>
      <c r="J16" s="18" t="s">
        <v>68</v>
      </c>
      <c r="K16" s="19"/>
      <c r="L16" s="31">
        <f t="shared" si="1"/>
        <v>333375</v>
      </c>
    </row>
    <row r="17" spans="1:12" s="15" customFormat="1" ht="12.95" customHeight="1">
      <c r="A17" s="97" t="s">
        <v>89</v>
      </c>
      <c r="B17" s="97" t="s">
        <v>91</v>
      </c>
      <c r="C17" s="14" t="s">
        <v>69</v>
      </c>
      <c r="D17" s="97" t="s">
        <v>70</v>
      </c>
      <c r="E17" s="16" t="s">
        <v>54</v>
      </c>
      <c r="F17" s="14">
        <v>1</v>
      </c>
      <c r="G17" s="14">
        <v>5</v>
      </c>
      <c r="H17" s="17">
        <v>95250</v>
      </c>
      <c r="I17" s="17">
        <f t="shared" si="0"/>
        <v>476250</v>
      </c>
      <c r="J17" s="18" t="s">
        <v>68</v>
      </c>
      <c r="K17" s="19"/>
      <c r="L17" s="31">
        <f t="shared" si="1"/>
        <v>333375</v>
      </c>
    </row>
    <row r="18" spans="1:12" s="15" customFormat="1" ht="12.95" customHeight="1">
      <c r="A18" s="97" t="s">
        <v>89</v>
      </c>
      <c r="B18" s="97" t="s">
        <v>91</v>
      </c>
      <c r="C18" s="14" t="s">
        <v>69</v>
      </c>
      <c r="D18" s="97" t="s">
        <v>71</v>
      </c>
      <c r="E18" s="16" t="s">
        <v>54</v>
      </c>
      <c r="F18" s="14">
        <v>1</v>
      </c>
      <c r="G18" s="14">
        <v>5</v>
      </c>
      <c r="H18" s="17">
        <v>95250</v>
      </c>
      <c r="I18" s="17">
        <f t="shared" si="0"/>
        <v>476250</v>
      </c>
      <c r="J18" s="18" t="s">
        <v>50</v>
      </c>
      <c r="K18" s="19"/>
      <c r="L18" s="31">
        <f t="shared" ref="L18:L40" si="2">ROUND(I18*0.7,0)</f>
        <v>333375</v>
      </c>
    </row>
    <row r="19" spans="1:12" s="15" customFormat="1" ht="12.95" customHeight="1">
      <c r="A19" s="97" t="s">
        <v>89</v>
      </c>
      <c r="B19" s="97" t="s">
        <v>91</v>
      </c>
      <c r="C19" s="214" t="s">
        <v>72</v>
      </c>
      <c r="D19" s="215"/>
      <c r="E19" s="16" t="s">
        <v>54</v>
      </c>
      <c r="F19" s="14">
        <v>1</v>
      </c>
      <c r="G19" s="14">
        <v>5</v>
      </c>
      <c r="H19" s="17">
        <v>95250</v>
      </c>
      <c r="I19" s="17">
        <f t="shared" si="0"/>
        <v>476250</v>
      </c>
      <c r="J19" s="18" t="s">
        <v>68</v>
      </c>
      <c r="K19" s="19"/>
      <c r="L19" s="31">
        <f t="shared" si="2"/>
        <v>333375</v>
      </c>
    </row>
    <row r="20" spans="1:12" s="15" customFormat="1" ht="12.95" customHeight="1">
      <c r="A20" s="97" t="s">
        <v>89</v>
      </c>
      <c r="B20" s="97" t="s">
        <v>91</v>
      </c>
      <c r="C20" s="214" t="s">
        <v>73</v>
      </c>
      <c r="D20" s="215"/>
      <c r="E20" s="16" t="s">
        <v>54</v>
      </c>
      <c r="F20" s="14">
        <v>1</v>
      </c>
      <c r="G20" s="14">
        <v>5</v>
      </c>
      <c r="H20" s="17">
        <v>95250</v>
      </c>
      <c r="I20" s="17">
        <f t="shared" si="0"/>
        <v>476250</v>
      </c>
      <c r="J20" s="18" t="s">
        <v>68</v>
      </c>
      <c r="K20" s="19"/>
      <c r="L20" s="31">
        <f t="shared" si="2"/>
        <v>333375</v>
      </c>
    </row>
    <row r="21" spans="1:12" s="15" customFormat="1" ht="12.95" customHeight="1">
      <c r="A21" s="97" t="s">
        <v>89</v>
      </c>
      <c r="B21" s="97" t="s">
        <v>91</v>
      </c>
      <c r="C21" s="218" t="s">
        <v>74</v>
      </c>
      <c r="D21" s="215"/>
      <c r="E21" s="16" t="s">
        <v>54</v>
      </c>
      <c r="F21" s="14">
        <v>1</v>
      </c>
      <c r="G21" s="14">
        <v>5</v>
      </c>
      <c r="H21" s="17">
        <v>95250</v>
      </c>
      <c r="I21" s="17">
        <f t="shared" si="0"/>
        <v>476250</v>
      </c>
      <c r="J21" s="18" t="s">
        <v>52</v>
      </c>
      <c r="K21" s="19"/>
      <c r="L21" s="31">
        <f t="shared" si="2"/>
        <v>333375</v>
      </c>
    </row>
    <row r="22" spans="1:12" s="32" customFormat="1" ht="12.95" customHeight="1">
      <c r="A22" s="97" t="s">
        <v>89</v>
      </c>
      <c r="B22" s="102" t="s">
        <v>92</v>
      </c>
      <c r="C22" s="222" t="s">
        <v>75</v>
      </c>
      <c r="D22" s="223"/>
      <c r="E22" s="27" t="s">
        <v>54</v>
      </c>
      <c r="F22" s="26">
        <v>1</v>
      </c>
      <c r="G22" s="26">
        <v>6</v>
      </c>
      <c r="H22" s="28">
        <v>95250</v>
      </c>
      <c r="I22" s="28">
        <f t="shared" si="0"/>
        <v>571500</v>
      </c>
      <c r="J22" s="29" t="s">
        <v>68</v>
      </c>
      <c r="K22" s="102"/>
      <c r="L22" s="31">
        <f t="shared" si="2"/>
        <v>400050</v>
      </c>
    </row>
    <row r="23" spans="1:12" s="15" customFormat="1" ht="12.95" customHeight="1">
      <c r="A23" s="97" t="s">
        <v>89</v>
      </c>
      <c r="B23" s="97" t="s">
        <v>91</v>
      </c>
      <c r="C23" s="214" t="s">
        <v>76</v>
      </c>
      <c r="D23" s="215"/>
      <c r="E23" s="16" t="s">
        <v>54</v>
      </c>
      <c r="F23" s="14">
        <v>1</v>
      </c>
      <c r="G23" s="14">
        <v>5</v>
      </c>
      <c r="H23" s="17">
        <v>95250</v>
      </c>
      <c r="I23" s="17">
        <f t="shared" si="0"/>
        <v>476250</v>
      </c>
      <c r="J23" s="18" t="s">
        <v>68</v>
      </c>
      <c r="K23" s="98"/>
      <c r="L23" s="31">
        <f t="shared" si="2"/>
        <v>333375</v>
      </c>
    </row>
    <row r="24" spans="1:12" s="15" customFormat="1" ht="12.95" customHeight="1">
      <c r="A24" s="97" t="s">
        <v>89</v>
      </c>
      <c r="B24" s="97" t="s">
        <v>93</v>
      </c>
      <c r="C24" s="214" t="s">
        <v>77</v>
      </c>
      <c r="D24" s="215"/>
      <c r="E24" s="16" t="s">
        <v>54</v>
      </c>
      <c r="F24" s="14">
        <v>1</v>
      </c>
      <c r="G24" s="14">
        <v>5</v>
      </c>
      <c r="H24" s="17">
        <v>95250</v>
      </c>
      <c r="I24" s="17">
        <f t="shared" si="0"/>
        <v>476250</v>
      </c>
      <c r="J24" s="18" t="s">
        <v>68</v>
      </c>
      <c r="K24" s="98"/>
      <c r="L24" s="31">
        <f t="shared" si="2"/>
        <v>333375</v>
      </c>
    </row>
    <row r="25" spans="1:12" s="15" customFormat="1" ht="12.95" customHeight="1">
      <c r="A25" s="97" t="s">
        <v>89</v>
      </c>
      <c r="B25" s="18" t="s">
        <v>91</v>
      </c>
      <c r="C25" s="224" t="s">
        <v>78</v>
      </c>
      <c r="D25" s="218"/>
      <c r="E25" s="16" t="s">
        <v>54</v>
      </c>
      <c r="F25" s="14">
        <v>1</v>
      </c>
      <c r="G25" s="14">
        <v>5</v>
      </c>
      <c r="H25" s="17">
        <v>95250</v>
      </c>
      <c r="I25" s="17">
        <f t="shared" si="0"/>
        <v>476250</v>
      </c>
      <c r="J25" s="18"/>
      <c r="K25" s="98"/>
      <c r="L25" s="31">
        <f t="shared" si="2"/>
        <v>333375</v>
      </c>
    </row>
    <row r="26" spans="1:12" s="15" customFormat="1" ht="12.95" customHeight="1">
      <c r="A26" s="97" t="s">
        <v>89</v>
      </c>
      <c r="B26" s="18" t="s">
        <v>91</v>
      </c>
      <c r="C26" s="225" t="s">
        <v>79</v>
      </c>
      <c r="D26" s="226"/>
      <c r="E26" s="20" t="s">
        <v>54</v>
      </c>
      <c r="F26" s="21">
        <v>1</v>
      </c>
      <c r="G26" s="21">
        <v>5</v>
      </c>
      <c r="H26" s="22">
        <v>95250</v>
      </c>
      <c r="I26" s="22">
        <f t="shared" si="0"/>
        <v>476250</v>
      </c>
      <c r="J26" s="104"/>
      <c r="K26" s="100"/>
      <c r="L26" s="31">
        <f t="shared" si="2"/>
        <v>333375</v>
      </c>
    </row>
    <row r="27" spans="1:12" s="32" customFormat="1" ht="12.95" customHeight="1">
      <c r="A27" s="97" t="s">
        <v>89</v>
      </c>
      <c r="B27" s="18" t="s">
        <v>91</v>
      </c>
      <c r="C27" s="227" t="s">
        <v>80</v>
      </c>
      <c r="D27" s="227"/>
      <c r="E27" s="33" t="s">
        <v>54</v>
      </c>
      <c r="F27" s="26">
        <v>1</v>
      </c>
      <c r="G27" s="26">
        <v>5</v>
      </c>
      <c r="H27" s="28">
        <v>95250</v>
      </c>
      <c r="I27" s="28">
        <f>ROUND(H27*G27,2)</f>
        <v>476250</v>
      </c>
      <c r="J27" s="29"/>
      <c r="K27" s="96"/>
      <c r="L27" s="31">
        <f t="shared" si="2"/>
        <v>333375</v>
      </c>
    </row>
    <row r="28" spans="1:12" s="32" customFormat="1" ht="12.95" customHeight="1">
      <c r="A28" s="101" t="s">
        <v>90</v>
      </c>
      <c r="B28" s="18" t="s">
        <v>94</v>
      </c>
      <c r="C28" s="103" t="s">
        <v>81</v>
      </c>
      <c r="D28" s="103" t="s">
        <v>83</v>
      </c>
      <c r="E28" s="33" t="s">
        <v>54</v>
      </c>
      <c r="F28" s="26">
        <v>1</v>
      </c>
      <c r="G28" s="26">
        <v>5</v>
      </c>
      <c r="H28" s="28">
        <v>95250</v>
      </c>
      <c r="I28" s="28">
        <f>ROUND(H28*G28,2)</f>
        <v>476250</v>
      </c>
      <c r="J28" s="29"/>
      <c r="K28" s="96"/>
      <c r="L28" s="31">
        <f t="shared" si="2"/>
        <v>333375</v>
      </c>
    </row>
    <row r="29" spans="1:12" s="32" customFormat="1" ht="12.95" customHeight="1">
      <c r="A29" s="101" t="s">
        <v>90</v>
      </c>
      <c r="B29" s="18" t="s">
        <v>94</v>
      </c>
      <c r="C29" s="103" t="s">
        <v>81</v>
      </c>
      <c r="D29" s="103" t="s">
        <v>84</v>
      </c>
      <c r="E29" s="33" t="s">
        <v>54</v>
      </c>
      <c r="F29" s="26">
        <v>1</v>
      </c>
      <c r="G29" s="26">
        <v>5</v>
      </c>
      <c r="H29" s="28">
        <v>95250</v>
      </c>
      <c r="I29" s="28">
        <f t="shared" ref="I29:I40" si="3">ROUND(H29*G29,2)</f>
        <v>476250</v>
      </c>
      <c r="J29" s="29"/>
      <c r="K29" s="96"/>
      <c r="L29" s="31">
        <f t="shared" si="2"/>
        <v>333375</v>
      </c>
    </row>
    <row r="30" spans="1:12" s="32" customFormat="1" ht="12.95" customHeight="1">
      <c r="A30" s="101" t="s">
        <v>90</v>
      </c>
      <c r="B30" s="18" t="s">
        <v>94</v>
      </c>
      <c r="C30" s="103" t="s">
        <v>82</v>
      </c>
      <c r="D30" s="103" t="s">
        <v>85</v>
      </c>
      <c r="E30" s="33" t="s">
        <v>54</v>
      </c>
      <c r="F30" s="26">
        <v>1</v>
      </c>
      <c r="G30" s="26">
        <v>5</v>
      </c>
      <c r="H30" s="28">
        <v>95250</v>
      </c>
      <c r="I30" s="28">
        <f t="shared" si="3"/>
        <v>476250</v>
      </c>
      <c r="J30" s="29"/>
      <c r="K30" s="96"/>
      <c r="L30" s="31">
        <f t="shared" si="2"/>
        <v>333375</v>
      </c>
    </row>
    <row r="31" spans="1:12" s="32" customFormat="1" ht="12.95" customHeight="1">
      <c r="A31" s="18" t="s">
        <v>90</v>
      </c>
      <c r="B31" s="99" t="s">
        <v>94</v>
      </c>
      <c r="C31" s="103" t="s">
        <v>82</v>
      </c>
      <c r="D31" s="103" t="s">
        <v>86</v>
      </c>
      <c r="E31" s="29" t="s">
        <v>54</v>
      </c>
      <c r="F31" s="26">
        <v>1</v>
      </c>
      <c r="G31" s="26">
        <v>5</v>
      </c>
      <c r="H31" s="28">
        <v>95250</v>
      </c>
      <c r="I31" s="28">
        <f t="shared" si="3"/>
        <v>476250</v>
      </c>
      <c r="J31" s="29"/>
      <c r="K31" s="96"/>
      <c r="L31" s="31">
        <f t="shared" si="2"/>
        <v>333375</v>
      </c>
    </row>
    <row r="32" spans="1:12" s="32" customFormat="1" ht="12.95" customHeight="1">
      <c r="A32" s="18" t="s">
        <v>90</v>
      </c>
      <c r="B32" s="18" t="s">
        <v>91</v>
      </c>
      <c r="C32" s="227" t="s">
        <v>95</v>
      </c>
      <c r="D32" s="227"/>
      <c r="E32" s="29" t="s">
        <v>54</v>
      </c>
      <c r="F32" s="26">
        <v>1</v>
      </c>
      <c r="G32" s="26">
        <v>1</v>
      </c>
      <c r="H32" s="28">
        <v>95250</v>
      </c>
      <c r="I32" s="28">
        <f t="shared" si="3"/>
        <v>95250</v>
      </c>
      <c r="J32" s="29"/>
      <c r="K32" s="96"/>
      <c r="L32" s="31">
        <f t="shared" si="2"/>
        <v>66675</v>
      </c>
    </row>
    <row r="33" spans="1:12" s="32" customFormat="1" ht="12.95" customHeight="1">
      <c r="A33" s="18" t="s">
        <v>90</v>
      </c>
      <c r="B33" s="18" t="s">
        <v>91</v>
      </c>
      <c r="C33" s="227" t="s">
        <v>96</v>
      </c>
      <c r="D33" s="227"/>
      <c r="E33" s="29" t="s">
        <v>54</v>
      </c>
      <c r="F33" s="26">
        <v>1</v>
      </c>
      <c r="G33" s="26">
        <v>1</v>
      </c>
      <c r="H33" s="28">
        <v>95250</v>
      </c>
      <c r="I33" s="28">
        <f t="shared" si="3"/>
        <v>95250</v>
      </c>
      <c r="J33" s="29"/>
      <c r="K33" s="96"/>
      <c r="L33" s="31">
        <f t="shared" si="2"/>
        <v>66675</v>
      </c>
    </row>
    <row r="34" spans="1:12" s="32" customFormat="1" ht="12.95" customHeight="1">
      <c r="A34" s="18" t="s">
        <v>90</v>
      </c>
      <c r="B34" s="18" t="s">
        <v>91</v>
      </c>
      <c r="C34" s="227" t="s">
        <v>97</v>
      </c>
      <c r="D34" s="227"/>
      <c r="E34" s="29" t="s">
        <v>54</v>
      </c>
      <c r="F34" s="26">
        <v>1</v>
      </c>
      <c r="G34" s="26">
        <v>1</v>
      </c>
      <c r="H34" s="28">
        <v>95250</v>
      </c>
      <c r="I34" s="28">
        <f t="shared" si="3"/>
        <v>95250</v>
      </c>
      <c r="J34" s="29"/>
      <c r="K34" s="96"/>
      <c r="L34" s="31">
        <f t="shared" si="2"/>
        <v>66675</v>
      </c>
    </row>
    <row r="35" spans="1:12" s="32" customFormat="1" ht="12.95" customHeight="1">
      <c r="A35" s="18" t="s">
        <v>90</v>
      </c>
      <c r="B35" s="18" t="s">
        <v>91</v>
      </c>
      <c r="C35" s="227" t="s">
        <v>98</v>
      </c>
      <c r="D35" s="227"/>
      <c r="E35" s="29" t="s">
        <v>54</v>
      </c>
      <c r="F35" s="26">
        <v>1</v>
      </c>
      <c r="G35" s="26">
        <v>1</v>
      </c>
      <c r="H35" s="28">
        <v>95250</v>
      </c>
      <c r="I35" s="28">
        <f t="shared" si="3"/>
        <v>95250</v>
      </c>
      <c r="J35" s="29"/>
      <c r="K35" s="96"/>
      <c r="L35" s="31">
        <f t="shared" si="2"/>
        <v>66675</v>
      </c>
    </row>
    <row r="36" spans="1:12" s="32" customFormat="1" ht="12.95" customHeight="1">
      <c r="A36" s="18" t="s">
        <v>90</v>
      </c>
      <c r="B36" s="18" t="s">
        <v>91</v>
      </c>
      <c r="C36" s="227" t="s">
        <v>99</v>
      </c>
      <c r="D36" s="227"/>
      <c r="E36" s="29" t="s">
        <v>54</v>
      </c>
      <c r="F36" s="26">
        <v>1</v>
      </c>
      <c r="G36" s="26">
        <v>1</v>
      </c>
      <c r="H36" s="28">
        <v>95250</v>
      </c>
      <c r="I36" s="28">
        <f t="shared" si="3"/>
        <v>95250</v>
      </c>
      <c r="J36" s="29"/>
      <c r="K36" s="96"/>
      <c r="L36" s="31">
        <f t="shared" si="2"/>
        <v>66675</v>
      </c>
    </row>
    <row r="37" spans="1:12" s="32" customFormat="1" ht="12.95" customHeight="1">
      <c r="A37" s="18" t="s">
        <v>90</v>
      </c>
      <c r="B37" s="18" t="s">
        <v>91</v>
      </c>
      <c r="C37" s="227" t="s">
        <v>100</v>
      </c>
      <c r="D37" s="227"/>
      <c r="E37" s="29" t="s">
        <v>54</v>
      </c>
      <c r="F37" s="26">
        <v>1</v>
      </c>
      <c r="G37" s="26">
        <v>1</v>
      </c>
      <c r="H37" s="28">
        <v>95250</v>
      </c>
      <c r="I37" s="28">
        <f t="shared" si="3"/>
        <v>95250</v>
      </c>
      <c r="J37" s="29"/>
      <c r="K37" s="96"/>
      <c r="L37" s="31">
        <f t="shared" si="2"/>
        <v>66675</v>
      </c>
    </row>
    <row r="38" spans="1:12" s="32" customFormat="1" ht="12.95" customHeight="1">
      <c r="A38" s="18" t="s">
        <v>90</v>
      </c>
      <c r="B38" s="18" t="s">
        <v>91</v>
      </c>
      <c r="C38" s="227" t="s">
        <v>101</v>
      </c>
      <c r="D38" s="227"/>
      <c r="E38" s="29" t="s">
        <v>54</v>
      </c>
      <c r="F38" s="26">
        <v>1</v>
      </c>
      <c r="G38" s="26">
        <v>1</v>
      </c>
      <c r="H38" s="28">
        <v>95250</v>
      </c>
      <c r="I38" s="28">
        <f t="shared" si="3"/>
        <v>95250</v>
      </c>
      <c r="J38" s="29"/>
      <c r="K38" s="96"/>
      <c r="L38" s="31">
        <f t="shared" si="2"/>
        <v>66675</v>
      </c>
    </row>
    <row r="39" spans="1:12" s="32" customFormat="1" ht="12.95" customHeight="1">
      <c r="A39" s="18" t="s">
        <v>90</v>
      </c>
      <c r="B39" s="18" t="s">
        <v>91</v>
      </c>
      <c r="C39" s="227" t="s">
        <v>102</v>
      </c>
      <c r="D39" s="227"/>
      <c r="E39" s="29" t="s">
        <v>54</v>
      </c>
      <c r="F39" s="26">
        <v>1</v>
      </c>
      <c r="G39" s="26">
        <v>2</v>
      </c>
      <c r="H39" s="28">
        <v>95250</v>
      </c>
      <c r="I39" s="28">
        <f t="shared" si="3"/>
        <v>190500</v>
      </c>
      <c r="J39" s="29"/>
      <c r="K39" s="96"/>
      <c r="L39" s="31">
        <f t="shared" si="2"/>
        <v>133350</v>
      </c>
    </row>
    <row r="40" spans="1:12" s="32" customFormat="1" ht="12.95" customHeight="1">
      <c r="A40" s="18" t="s">
        <v>90</v>
      </c>
      <c r="B40" s="18" t="s">
        <v>91</v>
      </c>
      <c r="C40" s="227" t="s">
        <v>234</v>
      </c>
      <c r="D40" s="227"/>
      <c r="E40" s="29" t="s">
        <v>54</v>
      </c>
      <c r="F40" s="26">
        <v>1</v>
      </c>
      <c r="G40" s="26">
        <v>2</v>
      </c>
      <c r="H40" s="28">
        <v>95250</v>
      </c>
      <c r="I40" s="28">
        <f t="shared" si="3"/>
        <v>190500</v>
      </c>
      <c r="J40" s="29"/>
      <c r="K40" s="96"/>
      <c r="L40" s="31">
        <f t="shared" si="2"/>
        <v>133350</v>
      </c>
    </row>
    <row r="41" spans="1:12" s="15" customFormat="1" ht="12.95" customHeight="1">
      <c r="A41" s="228" t="s">
        <v>235</v>
      </c>
      <c r="B41" s="229"/>
      <c r="C41" s="229"/>
      <c r="D41" s="229"/>
      <c r="E41" s="230"/>
      <c r="F41" s="113">
        <f>SUM(F3:F40)</f>
        <v>40</v>
      </c>
      <c r="G41" s="113">
        <f t="shared" ref="G41:L41" si="4">SUM(G3:G40)</f>
        <v>170</v>
      </c>
      <c r="H41" s="113"/>
      <c r="I41" s="113">
        <f t="shared" si="4"/>
        <v>16192500</v>
      </c>
      <c r="J41" s="113">
        <f t="shared" si="4"/>
        <v>0</v>
      </c>
      <c r="K41" s="113">
        <f t="shared" si="4"/>
        <v>0</v>
      </c>
      <c r="L41" s="113">
        <f t="shared" si="4"/>
        <v>11334750</v>
      </c>
    </row>
  </sheetData>
  <autoFilter ref="A2:L41">
    <filterColumn colId="2" showButton="0"/>
  </autoFilter>
  <mergeCells count="31">
    <mergeCell ref="C36:D36"/>
    <mergeCell ref="C37:D37"/>
    <mergeCell ref="C38:D38"/>
    <mergeCell ref="C27:D27"/>
    <mergeCell ref="A41:E41"/>
    <mergeCell ref="C32:D32"/>
    <mergeCell ref="C39:D39"/>
    <mergeCell ref="C40:D40"/>
    <mergeCell ref="C33:D33"/>
    <mergeCell ref="C34:D34"/>
    <mergeCell ref="C35:D35"/>
    <mergeCell ref="C22:D22"/>
    <mergeCell ref="C23:D23"/>
    <mergeCell ref="C24:D24"/>
    <mergeCell ref="C25:D25"/>
    <mergeCell ref="C26:D26"/>
    <mergeCell ref="C15:D15"/>
    <mergeCell ref="C19:D19"/>
    <mergeCell ref="C20:D20"/>
    <mergeCell ref="C21:D21"/>
    <mergeCell ref="C4:D4"/>
    <mergeCell ref="C5:D5"/>
    <mergeCell ref="C6:D6"/>
    <mergeCell ref="C7:D7"/>
    <mergeCell ref="C8:D8"/>
    <mergeCell ref="C12:D12"/>
    <mergeCell ref="A1:L1"/>
    <mergeCell ref="C2:D2"/>
    <mergeCell ref="C3:D3"/>
    <mergeCell ref="C13:D13"/>
    <mergeCell ref="C14:D1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33"/>
  <sheetViews>
    <sheetView topLeftCell="A2" workbookViewId="0">
      <selection activeCell="A23" sqref="A23:XFD116"/>
    </sheetView>
  </sheetViews>
  <sheetFormatPr defaultColWidth="9" defaultRowHeight="16.5" outlineLevelRow="2"/>
  <cols>
    <col min="1" max="1" width="35.375" style="34" customWidth="1"/>
    <col min="2" max="2" width="11.125" style="34" customWidth="1"/>
    <col min="3" max="3" width="10.375" style="34" customWidth="1"/>
    <col min="4" max="4" width="11.5" style="34" customWidth="1"/>
    <col min="5" max="5" width="13.125" style="34" customWidth="1"/>
    <col min="6" max="6" width="13.625" style="40" customWidth="1"/>
    <col min="7" max="7" width="9.125" style="34" customWidth="1"/>
    <col min="8" max="9" width="12.875" style="34" customWidth="1"/>
    <col min="10" max="10" width="9" style="34"/>
    <col min="11" max="11" width="11.625" style="34" customWidth="1"/>
    <col min="12" max="16384" width="9" style="34"/>
  </cols>
  <sheetData>
    <row r="1" spans="1:11" ht="28.5" customHeight="1">
      <c r="A1" s="231" t="s">
        <v>225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31.5" customHeight="1">
      <c r="A2" s="114" t="s">
        <v>103</v>
      </c>
      <c r="B2" s="114" t="s">
        <v>104</v>
      </c>
      <c r="C2" s="114" t="s">
        <v>105</v>
      </c>
      <c r="D2" s="114" t="s">
        <v>106</v>
      </c>
      <c r="E2" s="114" t="s">
        <v>107</v>
      </c>
      <c r="F2" s="115" t="s">
        <v>108</v>
      </c>
      <c r="G2" s="114" t="s">
        <v>109</v>
      </c>
      <c r="H2" s="114" t="s">
        <v>110</v>
      </c>
      <c r="I2" s="114" t="s">
        <v>111</v>
      </c>
      <c r="J2" s="114" t="s">
        <v>112</v>
      </c>
      <c r="K2" s="114" t="s">
        <v>113</v>
      </c>
    </row>
    <row r="3" spans="1:11" outlineLevel="2">
      <c r="A3" s="36" t="s">
        <v>118</v>
      </c>
      <c r="B3" s="36" t="s">
        <v>114</v>
      </c>
      <c r="C3" s="36" t="s">
        <v>115</v>
      </c>
      <c r="D3" s="37" t="s">
        <v>119</v>
      </c>
      <c r="E3" s="38">
        <v>0</v>
      </c>
      <c r="F3" s="38">
        <v>16</v>
      </c>
      <c r="G3" s="35">
        <v>16</v>
      </c>
      <c r="H3" s="38">
        <v>109</v>
      </c>
      <c r="I3" s="38">
        <v>170</v>
      </c>
      <c r="J3" s="38">
        <v>12</v>
      </c>
      <c r="K3" s="38">
        <f t="shared" ref="K3:K26" si="0">E3*H3*J3+F3*I3*J3</f>
        <v>32640</v>
      </c>
    </row>
    <row r="4" spans="1:11" outlineLevel="2">
      <c r="A4" s="36" t="s">
        <v>1</v>
      </c>
      <c r="B4" s="36" t="s">
        <v>114</v>
      </c>
      <c r="C4" s="36" t="s">
        <v>115</v>
      </c>
      <c r="D4" s="37" t="s">
        <v>119</v>
      </c>
      <c r="E4" s="38">
        <v>0</v>
      </c>
      <c r="F4" s="38">
        <v>16</v>
      </c>
      <c r="G4" s="35">
        <v>16</v>
      </c>
      <c r="H4" s="38">
        <v>109</v>
      </c>
      <c r="I4" s="38">
        <v>170</v>
      </c>
      <c r="J4" s="38">
        <v>12</v>
      </c>
      <c r="K4" s="38">
        <f t="shared" si="0"/>
        <v>32640</v>
      </c>
    </row>
    <row r="5" spans="1:11" outlineLevel="2">
      <c r="A5" s="36" t="s">
        <v>120</v>
      </c>
      <c r="B5" s="36" t="s">
        <v>116</v>
      </c>
      <c r="C5" s="36" t="s">
        <v>115</v>
      </c>
      <c r="D5" s="37" t="s">
        <v>119</v>
      </c>
      <c r="E5" s="38">
        <v>0</v>
      </c>
      <c r="F5" s="38">
        <v>16</v>
      </c>
      <c r="G5" s="35">
        <v>16</v>
      </c>
      <c r="H5" s="38">
        <v>109</v>
      </c>
      <c r="I5" s="38">
        <v>170</v>
      </c>
      <c r="J5" s="38">
        <v>12</v>
      </c>
      <c r="K5" s="38">
        <f t="shared" si="0"/>
        <v>32640</v>
      </c>
    </row>
    <row r="6" spans="1:11" outlineLevel="2">
      <c r="A6" s="36" t="s">
        <v>36</v>
      </c>
      <c r="B6" s="36" t="s">
        <v>116</v>
      </c>
      <c r="C6" s="36" t="s">
        <v>115</v>
      </c>
      <c r="D6" s="37" t="s">
        <v>119</v>
      </c>
      <c r="E6" s="38">
        <v>0</v>
      </c>
      <c r="F6" s="38">
        <v>16</v>
      </c>
      <c r="G6" s="35">
        <v>16</v>
      </c>
      <c r="H6" s="38">
        <v>109</v>
      </c>
      <c r="I6" s="38">
        <v>170</v>
      </c>
      <c r="J6" s="38">
        <v>12</v>
      </c>
      <c r="K6" s="38">
        <f t="shared" si="0"/>
        <v>32640</v>
      </c>
    </row>
    <row r="7" spans="1:11" outlineLevel="2">
      <c r="A7" s="36" t="s">
        <v>34</v>
      </c>
      <c r="B7" s="36" t="s">
        <v>114</v>
      </c>
      <c r="C7" s="36" t="s">
        <v>115</v>
      </c>
      <c r="D7" s="37" t="s">
        <v>119</v>
      </c>
      <c r="E7" s="38">
        <v>0</v>
      </c>
      <c r="F7" s="38">
        <v>16</v>
      </c>
      <c r="G7" s="35">
        <v>16</v>
      </c>
      <c r="H7" s="38">
        <v>109</v>
      </c>
      <c r="I7" s="38">
        <v>170</v>
      </c>
      <c r="J7" s="38">
        <v>12</v>
      </c>
      <c r="K7" s="38">
        <f t="shared" si="0"/>
        <v>32640</v>
      </c>
    </row>
    <row r="8" spans="1:11" outlineLevel="2">
      <c r="A8" s="36" t="s">
        <v>121</v>
      </c>
      <c r="B8" s="36" t="s">
        <v>116</v>
      </c>
      <c r="C8" s="36" t="s">
        <v>115</v>
      </c>
      <c r="D8" s="37" t="s">
        <v>119</v>
      </c>
      <c r="E8" s="38">
        <v>0</v>
      </c>
      <c r="F8" s="38">
        <v>16</v>
      </c>
      <c r="G8" s="35">
        <v>16</v>
      </c>
      <c r="H8" s="38">
        <v>109</v>
      </c>
      <c r="I8" s="38">
        <v>170</v>
      </c>
      <c r="J8" s="38">
        <v>12</v>
      </c>
      <c r="K8" s="38">
        <f t="shared" si="0"/>
        <v>32640</v>
      </c>
    </row>
    <row r="9" spans="1:11" outlineLevel="2">
      <c r="A9" s="36" t="s">
        <v>122</v>
      </c>
      <c r="B9" s="36" t="s">
        <v>114</v>
      </c>
      <c r="C9" s="36" t="s">
        <v>115</v>
      </c>
      <c r="D9" s="37" t="s">
        <v>119</v>
      </c>
      <c r="E9" s="38">
        <v>0</v>
      </c>
      <c r="F9" s="38">
        <v>16</v>
      </c>
      <c r="G9" s="35">
        <v>16</v>
      </c>
      <c r="H9" s="38">
        <v>109</v>
      </c>
      <c r="I9" s="38">
        <v>170</v>
      </c>
      <c r="J9" s="38">
        <v>12</v>
      </c>
      <c r="K9" s="38">
        <f t="shared" si="0"/>
        <v>32640</v>
      </c>
    </row>
    <row r="10" spans="1:11" outlineLevel="2">
      <c r="A10" s="36" t="s">
        <v>123</v>
      </c>
      <c r="B10" s="36" t="s">
        <v>114</v>
      </c>
      <c r="C10" s="36" t="s">
        <v>115</v>
      </c>
      <c r="D10" s="37" t="s">
        <v>119</v>
      </c>
      <c r="E10" s="38">
        <v>0</v>
      </c>
      <c r="F10" s="38">
        <v>16</v>
      </c>
      <c r="G10" s="35">
        <v>16</v>
      </c>
      <c r="H10" s="38">
        <v>109</v>
      </c>
      <c r="I10" s="38">
        <v>170</v>
      </c>
      <c r="J10" s="38">
        <v>12</v>
      </c>
      <c r="K10" s="38">
        <f t="shared" si="0"/>
        <v>32640</v>
      </c>
    </row>
    <row r="11" spans="1:11" outlineLevel="2">
      <c r="A11" s="36" t="s">
        <v>124</v>
      </c>
      <c r="B11" s="36" t="s">
        <v>114</v>
      </c>
      <c r="C11" s="36" t="s">
        <v>115</v>
      </c>
      <c r="D11" s="37" t="s">
        <v>119</v>
      </c>
      <c r="E11" s="38">
        <v>0</v>
      </c>
      <c r="F11" s="38">
        <v>16</v>
      </c>
      <c r="G11" s="35">
        <v>16</v>
      </c>
      <c r="H11" s="38">
        <v>109</v>
      </c>
      <c r="I11" s="38">
        <v>170</v>
      </c>
      <c r="J11" s="38">
        <v>12</v>
      </c>
      <c r="K11" s="38">
        <f t="shared" si="0"/>
        <v>32640</v>
      </c>
    </row>
    <row r="12" spans="1:11" outlineLevel="2">
      <c r="A12" s="35" t="s">
        <v>2</v>
      </c>
      <c r="B12" s="36" t="s">
        <v>117</v>
      </c>
      <c r="C12" s="36" t="s">
        <v>115</v>
      </c>
      <c r="D12" s="37" t="s">
        <v>119</v>
      </c>
      <c r="E12" s="38">
        <v>10</v>
      </c>
      <c r="F12" s="38">
        <v>6</v>
      </c>
      <c r="G12" s="35">
        <v>16</v>
      </c>
      <c r="H12" s="38">
        <v>109</v>
      </c>
      <c r="I12" s="38">
        <v>170</v>
      </c>
      <c r="J12" s="38">
        <v>12</v>
      </c>
      <c r="K12" s="38">
        <f t="shared" si="0"/>
        <v>25320</v>
      </c>
    </row>
    <row r="13" spans="1:11" outlineLevel="2">
      <c r="A13" s="35" t="s">
        <v>125</v>
      </c>
      <c r="B13" s="36" t="s">
        <v>117</v>
      </c>
      <c r="C13" s="36" t="s">
        <v>115</v>
      </c>
      <c r="D13" s="37" t="s">
        <v>119</v>
      </c>
      <c r="E13" s="38">
        <v>13</v>
      </c>
      <c r="F13" s="38">
        <v>3</v>
      </c>
      <c r="G13" s="35">
        <v>16</v>
      </c>
      <c r="H13" s="38">
        <v>109</v>
      </c>
      <c r="I13" s="38">
        <v>170</v>
      </c>
      <c r="J13" s="38">
        <v>12</v>
      </c>
      <c r="K13" s="38">
        <f t="shared" si="0"/>
        <v>23124</v>
      </c>
    </row>
    <row r="14" spans="1:11" outlineLevel="2">
      <c r="A14" s="35" t="s">
        <v>126</v>
      </c>
      <c r="B14" s="36" t="s">
        <v>117</v>
      </c>
      <c r="C14" s="36" t="s">
        <v>115</v>
      </c>
      <c r="D14" s="37" t="s">
        <v>119</v>
      </c>
      <c r="E14" s="38">
        <v>8</v>
      </c>
      <c r="F14" s="38">
        <v>8</v>
      </c>
      <c r="G14" s="35">
        <v>16</v>
      </c>
      <c r="H14" s="38">
        <v>109</v>
      </c>
      <c r="I14" s="38">
        <v>170</v>
      </c>
      <c r="J14" s="38">
        <v>12</v>
      </c>
      <c r="K14" s="38">
        <f t="shared" si="0"/>
        <v>26784</v>
      </c>
    </row>
    <row r="15" spans="1:11" outlineLevel="2">
      <c r="A15" s="35" t="s">
        <v>3</v>
      </c>
      <c r="B15" s="36" t="s">
        <v>117</v>
      </c>
      <c r="C15" s="36" t="s">
        <v>115</v>
      </c>
      <c r="D15" s="37" t="s">
        <v>119</v>
      </c>
      <c r="E15" s="38">
        <v>3</v>
      </c>
      <c r="F15" s="38">
        <v>13</v>
      </c>
      <c r="G15" s="35">
        <v>16</v>
      </c>
      <c r="H15" s="38">
        <v>109</v>
      </c>
      <c r="I15" s="38">
        <v>170</v>
      </c>
      <c r="J15" s="38">
        <v>12</v>
      </c>
      <c r="K15" s="38">
        <f t="shared" si="0"/>
        <v>30444</v>
      </c>
    </row>
    <row r="16" spans="1:11" outlineLevel="2">
      <c r="A16" s="35" t="s">
        <v>127</v>
      </c>
      <c r="B16" s="36" t="s">
        <v>117</v>
      </c>
      <c r="C16" s="36" t="s">
        <v>115</v>
      </c>
      <c r="D16" s="37" t="s">
        <v>119</v>
      </c>
      <c r="E16" s="38">
        <v>4</v>
      </c>
      <c r="F16" s="38">
        <v>12</v>
      </c>
      <c r="G16" s="35">
        <v>16</v>
      </c>
      <c r="H16" s="38">
        <v>109</v>
      </c>
      <c r="I16" s="38">
        <v>170</v>
      </c>
      <c r="J16" s="38">
        <v>12</v>
      </c>
      <c r="K16" s="38">
        <f t="shared" si="0"/>
        <v>29712</v>
      </c>
    </row>
    <row r="17" spans="1:11" outlineLevel="2">
      <c r="A17" s="35" t="s">
        <v>128</v>
      </c>
      <c r="B17" s="36" t="s">
        <v>117</v>
      </c>
      <c r="C17" s="36" t="s">
        <v>115</v>
      </c>
      <c r="D17" s="37" t="s">
        <v>119</v>
      </c>
      <c r="E17" s="38">
        <v>0</v>
      </c>
      <c r="F17" s="38">
        <v>16</v>
      </c>
      <c r="G17" s="35">
        <v>16</v>
      </c>
      <c r="H17" s="38">
        <v>109</v>
      </c>
      <c r="I17" s="38">
        <v>170</v>
      </c>
      <c r="J17" s="38">
        <v>12</v>
      </c>
      <c r="K17" s="38">
        <f t="shared" si="0"/>
        <v>32640</v>
      </c>
    </row>
    <row r="18" spans="1:11" outlineLevel="2">
      <c r="A18" s="35" t="s">
        <v>129</v>
      </c>
      <c r="B18" s="36" t="s">
        <v>117</v>
      </c>
      <c r="C18" s="36" t="s">
        <v>115</v>
      </c>
      <c r="D18" s="37" t="s">
        <v>119</v>
      </c>
      <c r="E18" s="38">
        <v>4</v>
      </c>
      <c r="F18" s="38">
        <v>12</v>
      </c>
      <c r="G18" s="35">
        <v>16</v>
      </c>
      <c r="H18" s="38">
        <v>109</v>
      </c>
      <c r="I18" s="38">
        <v>170</v>
      </c>
      <c r="J18" s="38">
        <v>12</v>
      </c>
      <c r="K18" s="38">
        <f t="shared" si="0"/>
        <v>29712</v>
      </c>
    </row>
    <row r="19" spans="1:11" outlineLevel="2">
      <c r="A19" s="35" t="s">
        <v>130</v>
      </c>
      <c r="B19" s="36" t="s">
        <v>117</v>
      </c>
      <c r="C19" s="36" t="s">
        <v>115</v>
      </c>
      <c r="D19" s="37" t="s">
        <v>119</v>
      </c>
      <c r="E19" s="38">
        <v>3</v>
      </c>
      <c r="F19" s="38">
        <v>13</v>
      </c>
      <c r="G19" s="35">
        <v>16</v>
      </c>
      <c r="H19" s="38">
        <v>109</v>
      </c>
      <c r="I19" s="38">
        <v>170</v>
      </c>
      <c r="J19" s="38">
        <v>12</v>
      </c>
      <c r="K19" s="38">
        <f t="shared" si="0"/>
        <v>30444</v>
      </c>
    </row>
    <row r="20" spans="1:11" outlineLevel="2">
      <c r="A20" s="35" t="s">
        <v>131</v>
      </c>
      <c r="B20" s="36" t="s">
        <v>117</v>
      </c>
      <c r="C20" s="36" t="s">
        <v>115</v>
      </c>
      <c r="D20" s="37" t="s">
        <v>119</v>
      </c>
      <c r="E20" s="38">
        <v>5</v>
      </c>
      <c r="F20" s="38">
        <v>11</v>
      </c>
      <c r="G20" s="35">
        <v>16</v>
      </c>
      <c r="H20" s="38">
        <v>109</v>
      </c>
      <c r="I20" s="38">
        <v>170</v>
      </c>
      <c r="J20" s="38">
        <v>12</v>
      </c>
      <c r="K20" s="38">
        <f t="shared" si="0"/>
        <v>28980</v>
      </c>
    </row>
    <row r="21" spans="1:11" outlineLevel="2">
      <c r="A21" s="35" t="s">
        <v>132</v>
      </c>
      <c r="B21" s="36" t="s">
        <v>117</v>
      </c>
      <c r="C21" s="36" t="s">
        <v>115</v>
      </c>
      <c r="D21" s="37" t="s">
        <v>119</v>
      </c>
      <c r="E21" s="38">
        <v>5</v>
      </c>
      <c r="F21" s="38">
        <v>11</v>
      </c>
      <c r="G21" s="35">
        <v>16</v>
      </c>
      <c r="H21" s="38">
        <v>109</v>
      </c>
      <c r="I21" s="38">
        <v>170</v>
      </c>
      <c r="J21" s="38">
        <v>12</v>
      </c>
      <c r="K21" s="38">
        <f t="shared" si="0"/>
        <v>28980</v>
      </c>
    </row>
    <row r="22" spans="1:11" outlineLevel="2">
      <c r="A22" s="35" t="s">
        <v>133</v>
      </c>
      <c r="B22" s="36" t="s">
        <v>117</v>
      </c>
      <c r="C22" s="36" t="s">
        <v>115</v>
      </c>
      <c r="D22" s="37" t="s">
        <v>119</v>
      </c>
      <c r="E22" s="38">
        <v>9</v>
      </c>
      <c r="F22" s="38">
        <v>7</v>
      </c>
      <c r="G22" s="35">
        <v>16</v>
      </c>
      <c r="H22" s="38">
        <v>109</v>
      </c>
      <c r="I22" s="38">
        <v>170</v>
      </c>
      <c r="J22" s="38">
        <v>12</v>
      </c>
      <c r="K22" s="38">
        <f t="shared" si="0"/>
        <v>26052</v>
      </c>
    </row>
    <row r="23" spans="1:11" outlineLevel="2">
      <c r="A23" s="35" t="s">
        <v>134</v>
      </c>
      <c r="B23" s="36" t="s">
        <v>117</v>
      </c>
      <c r="C23" s="36" t="s">
        <v>115</v>
      </c>
      <c r="D23" s="37" t="s">
        <v>119</v>
      </c>
      <c r="E23" s="38">
        <v>0</v>
      </c>
      <c r="F23" s="38">
        <v>16</v>
      </c>
      <c r="G23" s="35">
        <v>16</v>
      </c>
      <c r="H23" s="38">
        <v>109</v>
      </c>
      <c r="I23" s="38">
        <v>170</v>
      </c>
      <c r="J23" s="38">
        <v>12</v>
      </c>
      <c r="K23" s="38">
        <f t="shared" si="0"/>
        <v>32640</v>
      </c>
    </row>
    <row r="24" spans="1:11" outlineLevel="2">
      <c r="A24" s="35" t="s">
        <v>135</v>
      </c>
      <c r="B24" s="36" t="s">
        <v>117</v>
      </c>
      <c r="C24" s="36" t="s">
        <v>115</v>
      </c>
      <c r="D24" s="37" t="s">
        <v>119</v>
      </c>
      <c r="E24" s="38">
        <v>5</v>
      </c>
      <c r="F24" s="38">
        <v>11</v>
      </c>
      <c r="G24" s="35">
        <v>16</v>
      </c>
      <c r="H24" s="38">
        <v>109</v>
      </c>
      <c r="I24" s="38">
        <v>170</v>
      </c>
      <c r="J24" s="38">
        <v>12</v>
      </c>
      <c r="K24" s="38">
        <f t="shared" si="0"/>
        <v>28980</v>
      </c>
    </row>
    <row r="25" spans="1:11" outlineLevel="2">
      <c r="A25" s="36" t="s">
        <v>136</v>
      </c>
      <c r="B25" s="36" t="s">
        <v>117</v>
      </c>
      <c r="C25" s="36" t="s">
        <v>115</v>
      </c>
      <c r="D25" s="37" t="s">
        <v>119</v>
      </c>
      <c r="E25" s="38">
        <v>11</v>
      </c>
      <c r="F25" s="38">
        <v>5</v>
      </c>
      <c r="G25" s="38">
        <v>16</v>
      </c>
      <c r="H25" s="38">
        <v>109</v>
      </c>
      <c r="I25" s="38">
        <v>170</v>
      </c>
      <c r="J25" s="38">
        <v>12</v>
      </c>
      <c r="K25" s="38">
        <f t="shared" si="0"/>
        <v>24588</v>
      </c>
    </row>
    <row r="26" spans="1:11" outlineLevel="2">
      <c r="A26" s="36" t="s">
        <v>137</v>
      </c>
      <c r="B26" s="36" t="s">
        <v>117</v>
      </c>
      <c r="C26" s="36" t="s">
        <v>115</v>
      </c>
      <c r="D26" s="37" t="s">
        <v>119</v>
      </c>
      <c r="E26" s="38">
        <v>4</v>
      </c>
      <c r="F26" s="38">
        <v>12</v>
      </c>
      <c r="G26" s="35">
        <v>16</v>
      </c>
      <c r="H26" s="38">
        <v>109</v>
      </c>
      <c r="I26" s="38">
        <v>170</v>
      </c>
      <c r="J26" s="38">
        <v>12</v>
      </c>
      <c r="K26" s="38">
        <f t="shared" si="0"/>
        <v>29712</v>
      </c>
    </row>
    <row r="27" spans="1:11" outlineLevel="2">
      <c r="A27" s="36" t="s">
        <v>138</v>
      </c>
      <c r="B27" s="36" t="s">
        <v>117</v>
      </c>
      <c r="C27" s="36" t="s">
        <v>115</v>
      </c>
      <c r="D27" s="37" t="s">
        <v>119</v>
      </c>
      <c r="E27" s="38">
        <v>4</v>
      </c>
      <c r="F27" s="38">
        <v>12</v>
      </c>
      <c r="G27" s="35">
        <v>16</v>
      </c>
      <c r="H27" s="38">
        <v>109</v>
      </c>
      <c r="I27" s="38">
        <v>170</v>
      </c>
      <c r="J27" s="38">
        <v>12</v>
      </c>
      <c r="K27" s="38">
        <f t="shared" ref="K27:K31" si="1">E27*H27*J27+F27*I27*J27</f>
        <v>29712</v>
      </c>
    </row>
    <row r="28" spans="1:11" outlineLevel="2">
      <c r="A28" s="36" t="s">
        <v>139</v>
      </c>
      <c r="B28" s="36" t="s">
        <v>236</v>
      </c>
      <c r="C28" s="36" t="s">
        <v>115</v>
      </c>
      <c r="D28" s="37" t="s">
        <v>119</v>
      </c>
      <c r="E28" s="38">
        <v>3</v>
      </c>
      <c r="F28" s="38">
        <v>13</v>
      </c>
      <c r="G28" s="35">
        <v>16</v>
      </c>
      <c r="H28" s="38">
        <v>109</v>
      </c>
      <c r="I28" s="38">
        <v>170</v>
      </c>
      <c r="J28" s="38">
        <v>12</v>
      </c>
      <c r="K28" s="38">
        <f t="shared" si="1"/>
        <v>30444</v>
      </c>
    </row>
    <row r="29" spans="1:11" outlineLevel="2">
      <c r="A29" s="36" t="s">
        <v>140</v>
      </c>
      <c r="B29" s="36" t="s">
        <v>236</v>
      </c>
      <c r="C29" s="36" t="s">
        <v>115</v>
      </c>
      <c r="D29" s="37" t="s">
        <v>119</v>
      </c>
      <c r="E29" s="38">
        <v>5</v>
      </c>
      <c r="F29" s="38">
        <v>11</v>
      </c>
      <c r="G29" s="38">
        <v>16</v>
      </c>
      <c r="H29" s="38">
        <v>109</v>
      </c>
      <c r="I29" s="38">
        <v>170</v>
      </c>
      <c r="J29" s="38">
        <v>12</v>
      </c>
      <c r="K29" s="38">
        <f t="shared" si="1"/>
        <v>28980</v>
      </c>
    </row>
    <row r="30" spans="1:11" outlineLevel="2">
      <c r="A30" s="36" t="s">
        <v>141</v>
      </c>
      <c r="B30" s="36" t="s">
        <v>236</v>
      </c>
      <c r="C30" s="36" t="s">
        <v>115</v>
      </c>
      <c r="D30" s="37" t="s">
        <v>119</v>
      </c>
      <c r="E30" s="38">
        <v>5</v>
      </c>
      <c r="F30" s="38">
        <v>11</v>
      </c>
      <c r="G30" s="38">
        <v>16</v>
      </c>
      <c r="H30" s="38">
        <v>109</v>
      </c>
      <c r="I30" s="38">
        <v>170</v>
      </c>
      <c r="J30" s="38">
        <v>12</v>
      </c>
      <c r="K30" s="38">
        <f t="shared" si="1"/>
        <v>28980</v>
      </c>
    </row>
    <row r="31" spans="1:11" outlineLevel="2">
      <c r="A31" s="36" t="s">
        <v>142</v>
      </c>
      <c r="B31" s="36" t="s">
        <v>236</v>
      </c>
      <c r="C31" s="36" t="s">
        <v>115</v>
      </c>
      <c r="D31" s="37" t="s">
        <v>119</v>
      </c>
      <c r="E31" s="38">
        <v>0</v>
      </c>
      <c r="F31" s="38">
        <v>16</v>
      </c>
      <c r="G31" s="38">
        <v>16</v>
      </c>
      <c r="H31" s="38">
        <v>109</v>
      </c>
      <c r="I31" s="38">
        <v>170</v>
      </c>
      <c r="J31" s="38">
        <v>12</v>
      </c>
      <c r="K31" s="38">
        <f t="shared" si="1"/>
        <v>32640</v>
      </c>
    </row>
    <row r="32" spans="1:11" outlineLevel="2">
      <c r="A32" s="39" t="s">
        <v>80</v>
      </c>
      <c r="B32" s="38" t="s">
        <v>117</v>
      </c>
      <c r="C32" s="36" t="s">
        <v>115</v>
      </c>
      <c r="D32" s="36" t="s">
        <v>119</v>
      </c>
      <c r="E32" s="38">
        <v>4</v>
      </c>
      <c r="F32" s="38">
        <v>12</v>
      </c>
      <c r="G32" s="35">
        <v>16</v>
      </c>
      <c r="H32" s="38">
        <v>109</v>
      </c>
      <c r="I32" s="38">
        <v>170</v>
      </c>
      <c r="J32" s="38">
        <v>12</v>
      </c>
      <c r="K32" s="38">
        <f>E32*H32*J32+F32*I32*J32</f>
        <v>29712</v>
      </c>
    </row>
    <row r="33" spans="1:11" outlineLevel="1">
      <c r="A33" s="118"/>
      <c r="B33" s="117"/>
      <c r="C33" s="116"/>
      <c r="D33" s="116" t="s">
        <v>143</v>
      </c>
      <c r="E33" s="117"/>
      <c r="F33" s="117"/>
      <c r="G33" s="114"/>
      <c r="H33" s="117"/>
      <c r="I33" s="117"/>
      <c r="J33" s="117"/>
      <c r="K33" s="117">
        <f>SUBTOTAL(9,K3:K32)</f>
        <v>902340</v>
      </c>
    </row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topLeftCell="B1" workbookViewId="0">
      <selection activeCell="A23" sqref="A23:XFD116"/>
    </sheetView>
  </sheetViews>
  <sheetFormatPr defaultColWidth="9" defaultRowHeight="13.5" outlineLevelRow="2"/>
  <cols>
    <col min="1" max="1" width="5.25" style="119" hidden="1" customWidth="1"/>
    <col min="2" max="2" width="10.875" style="119" customWidth="1"/>
    <col min="3" max="3" width="15.625" style="119" customWidth="1"/>
    <col min="4" max="4" width="26.875" style="119" customWidth="1"/>
    <col min="5" max="5" width="8.375" style="119" customWidth="1"/>
    <col min="6" max="6" width="8.625" style="119" customWidth="1"/>
    <col min="7" max="7" width="16.375" style="119" customWidth="1"/>
    <col min="8" max="8" width="17.5" style="119" customWidth="1"/>
    <col min="9" max="9" width="11.375" style="119" customWidth="1"/>
    <col min="10" max="10" width="15.375" style="119" bestFit="1" customWidth="1"/>
    <col min="11" max="16384" width="9" style="119"/>
  </cols>
  <sheetData>
    <row r="1" spans="1:9" ht="27.75" customHeight="1">
      <c r="A1" s="232" t="s">
        <v>167</v>
      </c>
      <c r="B1" s="232"/>
      <c r="C1" s="232"/>
      <c r="D1" s="232"/>
      <c r="E1" s="232"/>
      <c r="F1" s="232"/>
      <c r="G1" s="232"/>
      <c r="H1" s="232"/>
      <c r="I1" s="232"/>
    </row>
    <row r="2" spans="1:9" ht="24">
      <c r="A2" s="41" t="s">
        <v>147</v>
      </c>
      <c r="B2" s="120" t="s">
        <v>4</v>
      </c>
      <c r="C2" s="120" t="s">
        <v>148</v>
      </c>
      <c r="D2" s="120" t="s">
        <v>103</v>
      </c>
      <c r="E2" s="120" t="s">
        <v>114</v>
      </c>
      <c r="F2" s="120" t="s">
        <v>149</v>
      </c>
      <c r="G2" s="121" t="s">
        <v>237</v>
      </c>
      <c r="H2" s="121" t="s">
        <v>238</v>
      </c>
      <c r="I2" s="120" t="s">
        <v>17</v>
      </c>
    </row>
    <row r="3" spans="1:9" outlineLevel="2">
      <c r="A3" s="122" t="s">
        <v>115</v>
      </c>
      <c r="B3" s="123" t="s">
        <v>28</v>
      </c>
      <c r="C3" s="123" t="s">
        <v>114</v>
      </c>
      <c r="D3" s="123" t="s">
        <v>150</v>
      </c>
      <c r="E3" s="123">
        <v>797</v>
      </c>
      <c r="F3" s="123"/>
      <c r="G3" s="123">
        <f t="shared" ref="G3:G10" si="0">E3*175*2</f>
        <v>278950</v>
      </c>
      <c r="H3" s="123">
        <f t="shared" ref="H3:H10" si="1">F3*215*2</f>
        <v>0</v>
      </c>
      <c r="I3" s="123">
        <f t="shared" ref="I3:I10" si="2">G3+H3</f>
        <v>278950</v>
      </c>
    </row>
    <row r="4" spans="1:9" outlineLevel="2">
      <c r="A4" s="122" t="s">
        <v>115</v>
      </c>
      <c r="B4" s="123" t="s">
        <v>28</v>
      </c>
      <c r="C4" s="123" t="s">
        <v>114</v>
      </c>
      <c r="D4" s="123" t="s">
        <v>151</v>
      </c>
      <c r="E4" s="123">
        <v>747</v>
      </c>
      <c r="F4" s="123"/>
      <c r="G4" s="123">
        <f t="shared" si="0"/>
        <v>261450</v>
      </c>
      <c r="H4" s="123">
        <f t="shared" si="1"/>
        <v>0</v>
      </c>
      <c r="I4" s="123">
        <f t="shared" si="2"/>
        <v>261450</v>
      </c>
    </row>
    <row r="5" spans="1:9" outlineLevel="2">
      <c r="A5" s="122" t="s">
        <v>115</v>
      </c>
      <c r="B5" s="123" t="s">
        <v>28</v>
      </c>
      <c r="C5" s="123" t="s">
        <v>114</v>
      </c>
      <c r="D5" s="123" t="s">
        <v>152</v>
      </c>
      <c r="E5" s="123">
        <v>1646</v>
      </c>
      <c r="F5" s="123"/>
      <c r="G5" s="123">
        <f t="shared" si="0"/>
        <v>576100</v>
      </c>
      <c r="H5" s="123">
        <f t="shared" si="1"/>
        <v>0</v>
      </c>
      <c r="I5" s="123">
        <f t="shared" si="2"/>
        <v>576100</v>
      </c>
    </row>
    <row r="6" spans="1:9" outlineLevel="2">
      <c r="A6" s="122" t="s">
        <v>115</v>
      </c>
      <c r="B6" s="123" t="s">
        <v>28</v>
      </c>
      <c r="C6" s="123" t="s">
        <v>114</v>
      </c>
      <c r="D6" s="123" t="s">
        <v>153</v>
      </c>
      <c r="E6" s="123">
        <v>731</v>
      </c>
      <c r="F6" s="123"/>
      <c r="G6" s="123">
        <f t="shared" si="0"/>
        <v>255850</v>
      </c>
      <c r="H6" s="123">
        <f t="shared" si="1"/>
        <v>0</v>
      </c>
      <c r="I6" s="123">
        <f t="shared" si="2"/>
        <v>255850</v>
      </c>
    </row>
    <row r="7" spans="1:9" outlineLevel="2">
      <c r="A7" s="122" t="s">
        <v>115</v>
      </c>
      <c r="B7" s="123" t="s">
        <v>28</v>
      </c>
      <c r="C7" s="123" t="s">
        <v>149</v>
      </c>
      <c r="D7" s="123" t="s">
        <v>154</v>
      </c>
      <c r="E7" s="123"/>
      <c r="F7" s="123">
        <v>515</v>
      </c>
      <c r="G7" s="123">
        <f t="shared" si="0"/>
        <v>0</v>
      </c>
      <c r="H7" s="123">
        <f t="shared" si="1"/>
        <v>221450</v>
      </c>
      <c r="I7" s="123">
        <f t="shared" si="2"/>
        <v>221450</v>
      </c>
    </row>
    <row r="8" spans="1:9" outlineLevel="2">
      <c r="A8" s="122" t="s">
        <v>115</v>
      </c>
      <c r="B8" s="123" t="s">
        <v>28</v>
      </c>
      <c r="C8" s="123" t="s">
        <v>149</v>
      </c>
      <c r="D8" s="123" t="s">
        <v>155</v>
      </c>
      <c r="E8" s="123"/>
      <c r="F8" s="123">
        <v>770</v>
      </c>
      <c r="G8" s="123">
        <f t="shared" si="0"/>
        <v>0</v>
      </c>
      <c r="H8" s="123">
        <f t="shared" si="1"/>
        <v>331100</v>
      </c>
      <c r="I8" s="123">
        <f t="shared" si="2"/>
        <v>331100</v>
      </c>
    </row>
    <row r="9" spans="1:9" outlineLevel="2">
      <c r="A9" s="122" t="s">
        <v>115</v>
      </c>
      <c r="B9" s="123" t="s">
        <v>28</v>
      </c>
      <c r="C9" s="123" t="s">
        <v>149</v>
      </c>
      <c r="D9" s="124" t="s">
        <v>239</v>
      </c>
      <c r="E9" s="123"/>
      <c r="F9" s="123">
        <v>671</v>
      </c>
      <c r="G9" s="123">
        <f t="shared" si="0"/>
        <v>0</v>
      </c>
      <c r="H9" s="123">
        <f t="shared" si="1"/>
        <v>288530</v>
      </c>
      <c r="I9" s="123">
        <f t="shared" si="2"/>
        <v>288530</v>
      </c>
    </row>
    <row r="10" spans="1:9" outlineLevel="2">
      <c r="A10" s="122" t="s">
        <v>115</v>
      </c>
      <c r="B10" s="123" t="s">
        <v>28</v>
      </c>
      <c r="C10" s="123" t="s">
        <v>149</v>
      </c>
      <c r="D10" s="123" t="s">
        <v>156</v>
      </c>
      <c r="E10" s="123"/>
      <c r="F10" s="123">
        <v>992</v>
      </c>
      <c r="G10" s="123">
        <f t="shared" si="0"/>
        <v>0</v>
      </c>
      <c r="H10" s="123">
        <f t="shared" si="1"/>
        <v>426560</v>
      </c>
      <c r="I10" s="123">
        <f t="shared" si="2"/>
        <v>426560</v>
      </c>
    </row>
    <row r="11" spans="1:9" outlineLevel="1">
      <c r="A11" s="122"/>
      <c r="B11" s="125" t="s">
        <v>157</v>
      </c>
      <c r="C11" s="125"/>
      <c r="D11" s="125"/>
      <c r="E11" s="125">
        <f>SUBTOTAL(9,E3:E10)</f>
        <v>3921</v>
      </c>
      <c r="F11" s="125">
        <f>SUBTOTAL(9,F3:F10)</f>
        <v>2948</v>
      </c>
      <c r="G11" s="125">
        <f>SUBTOTAL(9,G3:G10)</f>
        <v>1372350</v>
      </c>
      <c r="H11" s="125">
        <f>SUBTOTAL(9,H3:H10)</f>
        <v>1267640</v>
      </c>
      <c r="I11" s="125">
        <f>SUBTOTAL(9,I3:I10)</f>
        <v>2639990</v>
      </c>
    </row>
  </sheetData>
  <mergeCells count="1">
    <mergeCell ref="A1:I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23" sqref="A23:XFD116"/>
    </sheetView>
  </sheetViews>
  <sheetFormatPr defaultRowHeight="13.5" outlineLevelRow="2"/>
  <cols>
    <col min="1" max="1" width="14.375" style="42" customWidth="1"/>
    <col min="2" max="2" width="31.125" style="42" customWidth="1"/>
    <col min="3" max="3" width="12.375" style="42" customWidth="1"/>
    <col min="4" max="4" width="19.375" style="42" customWidth="1"/>
    <col min="5" max="5" width="20.875" style="42" customWidth="1"/>
    <col min="6" max="16384" width="9" style="42"/>
  </cols>
  <sheetData>
    <row r="1" spans="1:5" ht="23.25" customHeight="1">
      <c r="A1" s="233" t="s">
        <v>168</v>
      </c>
      <c r="B1" s="234"/>
      <c r="C1" s="234"/>
      <c r="D1" s="234"/>
      <c r="E1" s="234"/>
    </row>
    <row r="2" spans="1:5" ht="22.5" customHeight="1">
      <c r="A2" s="131" t="s">
        <v>226</v>
      </c>
      <c r="B2" s="93" t="s">
        <v>158</v>
      </c>
      <c r="C2" s="93" t="s">
        <v>159</v>
      </c>
      <c r="D2" s="132" t="s">
        <v>240</v>
      </c>
      <c r="E2" s="93" t="s">
        <v>25</v>
      </c>
    </row>
    <row r="3" spans="1:5" outlineLevel="2">
      <c r="A3" s="126" t="s">
        <v>242</v>
      </c>
      <c r="B3" s="127" t="s">
        <v>161</v>
      </c>
      <c r="C3" s="127" t="s">
        <v>92</v>
      </c>
      <c r="D3" s="129">
        <v>28500</v>
      </c>
      <c r="E3" s="128">
        <f t="shared" ref="E3:E10" si="0">D3*2</f>
        <v>57000</v>
      </c>
    </row>
    <row r="4" spans="1:5" outlineLevel="2">
      <c r="A4" s="126" t="s">
        <v>242</v>
      </c>
      <c r="B4" s="127" t="s">
        <v>162</v>
      </c>
      <c r="C4" s="127" t="s">
        <v>92</v>
      </c>
      <c r="D4" s="129">
        <v>142500</v>
      </c>
      <c r="E4" s="128">
        <f t="shared" si="0"/>
        <v>285000</v>
      </c>
    </row>
    <row r="5" spans="1:5" outlineLevel="2">
      <c r="A5" s="126" t="s">
        <v>242</v>
      </c>
      <c r="B5" s="127" t="s">
        <v>163</v>
      </c>
      <c r="C5" s="127" t="s">
        <v>92</v>
      </c>
      <c r="D5" s="129">
        <v>250800</v>
      </c>
      <c r="E5" s="128">
        <f t="shared" si="0"/>
        <v>501600</v>
      </c>
    </row>
    <row r="6" spans="1:5" outlineLevel="2">
      <c r="A6" s="126" t="s">
        <v>242</v>
      </c>
      <c r="B6" s="127" t="s">
        <v>164</v>
      </c>
      <c r="C6" s="127" t="s">
        <v>92</v>
      </c>
      <c r="D6" s="129">
        <v>34200</v>
      </c>
      <c r="E6" s="128">
        <f t="shared" si="0"/>
        <v>68400</v>
      </c>
    </row>
    <row r="7" spans="1:5" outlineLevel="2">
      <c r="A7" s="126" t="s">
        <v>242</v>
      </c>
      <c r="B7" s="127" t="s">
        <v>165</v>
      </c>
      <c r="C7" s="127" t="s">
        <v>241</v>
      </c>
      <c r="D7" s="129">
        <v>12825</v>
      </c>
      <c r="E7" s="128">
        <f t="shared" si="0"/>
        <v>25650</v>
      </c>
    </row>
    <row r="8" spans="1:5" outlineLevel="2">
      <c r="A8" s="126" t="s">
        <v>242</v>
      </c>
      <c r="B8" s="127" t="s">
        <v>166</v>
      </c>
      <c r="C8" s="127" t="s">
        <v>241</v>
      </c>
      <c r="D8" s="129">
        <v>29925</v>
      </c>
      <c r="E8" s="128">
        <f t="shared" si="0"/>
        <v>59850</v>
      </c>
    </row>
    <row r="9" spans="1:5" outlineLevel="2">
      <c r="A9" s="126" t="s">
        <v>242</v>
      </c>
      <c r="B9" s="127" t="s">
        <v>243</v>
      </c>
      <c r="C9" s="127" t="s">
        <v>241</v>
      </c>
      <c r="D9" s="129">
        <v>105450</v>
      </c>
      <c r="E9" s="128">
        <f t="shared" si="0"/>
        <v>210900</v>
      </c>
    </row>
    <row r="10" spans="1:5" outlineLevel="2">
      <c r="A10" s="126" t="s">
        <v>242</v>
      </c>
      <c r="B10" s="127" t="s">
        <v>156</v>
      </c>
      <c r="C10" s="127" t="s">
        <v>241</v>
      </c>
      <c r="D10" s="129">
        <v>104025</v>
      </c>
      <c r="E10" s="128">
        <f t="shared" si="0"/>
        <v>208050</v>
      </c>
    </row>
    <row r="11" spans="1:5" outlineLevel="1">
      <c r="A11" s="131" t="s">
        <v>157</v>
      </c>
      <c r="B11" s="133"/>
      <c r="C11" s="133"/>
      <c r="D11" s="134">
        <f>SUBTOTAL(9,D3:D10)</f>
        <v>708225</v>
      </c>
      <c r="E11" s="132">
        <f>SUBTOTAL(9,E3:E10)</f>
        <v>1416450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M5" sqref="M5:M25"/>
    </sheetView>
  </sheetViews>
  <sheetFormatPr defaultRowHeight="13.5" outlineLevelRow="2"/>
  <cols>
    <col min="1" max="1" width="9" style="44"/>
    <col min="2" max="2" width="20.375" style="53" customWidth="1"/>
    <col min="3" max="3" width="8.625" style="53" customWidth="1"/>
    <col min="4" max="12" width="10.625" style="44" customWidth="1"/>
    <col min="13" max="16384" width="9" style="44"/>
  </cols>
  <sheetData>
    <row r="1" spans="1:12" ht="28.5" customHeight="1">
      <c r="A1" s="237" t="s">
        <v>180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2" ht="13.5" customHeight="1">
      <c r="A2" s="235" t="s">
        <v>144</v>
      </c>
      <c r="B2" s="235" t="s">
        <v>158</v>
      </c>
      <c r="C2" s="235" t="s">
        <v>6</v>
      </c>
      <c r="D2" s="238" t="s">
        <v>169</v>
      </c>
      <c r="E2" s="238"/>
      <c r="F2" s="238"/>
      <c r="G2" s="238"/>
      <c r="H2" s="238"/>
      <c r="I2" s="238"/>
      <c r="J2" s="238"/>
      <c r="K2" s="238"/>
      <c r="L2" s="239" t="s">
        <v>170</v>
      </c>
    </row>
    <row r="3" spans="1:12" ht="13.5" customHeight="1" outlineLevel="1">
      <c r="A3" s="235"/>
      <c r="B3" s="235"/>
      <c r="C3" s="235"/>
      <c r="D3" s="45" t="s">
        <v>171</v>
      </c>
      <c r="E3" s="45" t="s">
        <v>175</v>
      </c>
      <c r="F3" s="45" t="s">
        <v>176</v>
      </c>
      <c r="G3" s="45" t="s">
        <v>172</v>
      </c>
      <c r="H3" s="45" t="s">
        <v>177</v>
      </c>
      <c r="I3" s="45" t="s">
        <v>173</v>
      </c>
      <c r="J3" s="45" t="s">
        <v>174</v>
      </c>
      <c r="K3" s="46" t="s">
        <v>160</v>
      </c>
      <c r="L3" s="239"/>
    </row>
    <row r="4" spans="1:12" outlineLevel="1">
      <c r="A4" s="236"/>
      <c r="B4" s="236"/>
      <c r="C4" s="236"/>
      <c r="D4" s="45" t="s">
        <v>178</v>
      </c>
      <c r="E4" s="45" t="s">
        <v>178</v>
      </c>
      <c r="F4" s="45" t="s">
        <v>178</v>
      </c>
      <c r="G4" s="45" t="s">
        <v>178</v>
      </c>
      <c r="H4" s="45" t="s">
        <v>178</v>
      </c>
      <c r="I4" s="45" t="s">
        <v>178</v>
      </c>
      <c r="J4" s="45" t="s">
        <v>178</v>
      </c>
      <c r="K4" s="45" t="s">
        <v>178</v>
      </c>
      <c r="L4" s="239" t="s">
        <v>178</v>
      </c>
    </row>
    <row r="5" spans="1:12" ht="15" customHeight="1" outlineLevel="2">
      <c r="A5" s="54" t="s">
        <v>145</v>
      </c>
      <c r="B5" s="43" t="s">
        <v>161</v>
      </c>
      <c r="C5" s="43" t="s">
        <v>114</v>
      </c>
      <c r="D5" s="50">
        <v>1525</v>
      </c>
      <c r="E5" s="50">
        <v>11905</v>
      </c>
      <c r="F5" s="50"/>
      <c r="G5" s="50"/>
      <c r="H5" s="50">
        <v>1745</v>
      </c>
      <c r="I5" s="50"/>
      <c r="J5" s="51">
        <v>2805</v>
      </c>
      <c r="K5" s="49">
        <f t="shared" ref="K5:K12" si="0">D5+E5+F5+G5+H5+I5+J5</f>
        <v>17980</v>
      </c>
      <c r="L5" s="49">
        <f t="shared" ref="L5:L12" si="1">K5*2</f>
        <v>35960</v>
      </c>
    </row>
    <row r="6" spans="1:12" ht="15" customHeight="1" outlineLevel="2">
      <c r="A6" s="54" t="s">
        <v>145</v>
      </c>
      <c r="B6" s="43" t="s">
        <v>162</v>
      </c>
      <c r="C6" s="43" t="s">
        <v>114</v>
      </c>
      <c r="D6" s="50">
        <v>9150</v>
      </c>
      <c r="E6" s="50">
        <v>13725</v>
      </c>
      <c r="F6" s="50"/>
      <c r="G6" s="50"/>
      <c r="H6" s="50"/>
      <c r="I6" s="50">
        <v>1425</v>
      </c>
      <c r="J6" s="51"/>
      <c r="K6" s="49">
        <f t="shared" si="0"/>
        <v>24300</v>
      </c>
      <c r="L6" s="49">
        <f t="shared" si="1"/>
        <v>48600</v>
      </c>
    </row>
    <row r="7" spans="1:12" ht="15" customHeight="1" outlineLevel="2">
      <c r="A7" s="54" t="s">
        <v>145</v>
      </c>
      <c r="B7" s="43" t="s">
        <v>163</v>
      </c>
      <c r="C7" s="43" t="s">
        <v>114</v>
      </c>
      <c r="D7" s="50">
        <v>3110</v>
      </c>
      <c r="E7" s="50">
        <v>26035</v>
      </c>
      <c r="F7" s="50"/>
      <c r="G7" s="50"/>
      <c r="H7" s="50">
        <v>5920</v>
      </c>
      <c r="I7" s="50">
        <v>1555</v>
      </c>
      <c r="J7" s="51">
        <v>1775</v>
      </c>
      <c r="K7" s="49">
        <f t="shared" si="0"/>
        <v>38395</v>
      </c>
      <c r="L7" s="49">
        <f t="shared" si="1"/>
        <v>76790</v>
      </c>
    </row>
    <row r="8" spans="1:12" ht="15" customHeight="1" outlineLevel="2">
      <c r="A8" s="54" t="s">
        <v>145</v>
      </c>
      <c r="B8" s="43" t="s">
        <v>164</v>
      </c>
      <c r="C8" s="43" t="s">
        <v>114</v>
      </c>
      <c r="D8" s="47"/>
      <c r="E8" s="47">
        <v>6580</v>
      </c>
      <c r="F8" s="47"/>
      <c r="G8" s="47"/>
      <c r="H8" s="47">
        <v>11540</v>
      </c>
      <c r="I8" s="47"/>
      <c r="J8" s="48"/>
      <c r="K8" s="49">
        <f t="shared" si="0"/>
        <v>18120</v>
      </c>
      <c r="L8" s="49">
        <f t="shared" si="1"/>
        <v>36240</v>
      </c>
    </row>
    <row r="9" spans="1:12" ht="15" customHeight="1" outlineLevel="2">
      <c r="A9" s="54" t="s">
        <v>145</v>
      </c>
      <c r="B9" s="43" t="s">
        <v>165</v>
      </c>
      <c r="C9" s="52" t="s">
        <v>149</v>
      </c>
      <c r="D9" s="50">
        <v>7803</v>
      </c>
      <c r="E9" s="50">
        <v>8160</v>
      </c>
      <c r="F9" s="50"/>
      <c r="G9" s="50"/>
      <c r="H9" s="50">
        <v>1645</v>
      </c>
      <c r="I9" s="50"/>
      <c r="J9" s="51"/>
      <c r="K9" s="49">
        <f t="shared" si="0"/>
        <v>17608</v>
      </c>
      <c r="L9" s="49">
        <f t="shared" si="1"/>
        <v>35216</v>
      </c>
    </row>
    <row r="10" spans="1:12" ht="15" customHeight="1" outlineLevel="2">
      <c r="A10" s="54" t="s">
        <v>145</v>
      </c>
      <c r="B10" s="43" t="s">
        <v>166</v>
      </c>
      <c r="C10" s="52" t="s">
        <v>149</v>
      </c>
      <c r="D10" s="50">
        <v>4725</v>
      </c>
      <c r="E10" s="50">
        <v>16615</v>
      </c>
      <c r="F10" s="50"/>
      <c r="G10" s="50"/>
      <c r="H10" s="50"/>
      <c r="I10" s="50"/>
      <c r="J10" s="51"/>
      <c r="K10" s="49">
        <f t="shared" si="0"/>
        <v>21340</v>
      </c>
      <c r="L10" s="49">
        <f t="shared" si="1"/>
        <v>42680</v>
      </c>
    </row>
    <row r="11" spans="1:12" ht="15" customHeight="1" outlineLevel="2">
      <c r="A11" s="54" t="s">
        <v>145</v>
      </c>
      <c r="B11" s="43" t="s">
        <v>179</v>
      </c>
      <c r="C11" s="52" t="s">
        <v>149</v>
      </c>
      <c r="D11" s="50">
        <v>4820</v>
      </c>
      <c r="E11" s="50">
        <v>6580</v>
      </c>
      <c r="F11" s="50"/>
      <c r="G11" s="50"/>
      <c r="H11" s="50"/>
      <c r="I11" s="50"/>
      <c r="J11" s="51"/>
      <c r="K11" s="49">
        <f t="shared" si="0"/>
        <v>11400</v>
      </c>
      <c r="L11" s="49">
        <f t="shared" si="1"/>
        <v>22800</v>
      </c>
    </row>
    <row r="12" spans="1:12" ht="15" customHeight="1" outlineLevel="2">
      <c r="A12" s="54" t="s">
        <v>145</v>
      </c>
      <c r="B12" s="43" t="s">
        <v>156</v>
      </c>
      <c r="C12" s="52" t="s">
        <v>149</v>
      </c>
      <c r="D12" s="50">
        <v>6195</v>
      </c>
      <c r="E12" s="50">
        <v>16980</v>
      </c>
      <c r="F12" s="50"/>
      <c r="G12" s="50"/>
      <c r="H12" s="50">
        <v>10095</v>
      </c>
      <c r="I12" s="50"/>
      <c r="J12" s="51"/>
      <c r="K12" s="49">
        <f t="shared" si="0"/>
        <v>33270</v>
      </c>
      <c r="L12" s="49">
        <f t="shared" si="1"/>
        <v>66540</v>
      </c>
    </row>
    <row r="13" spans="1:12" ht="15" customHeight="1" outlineLevel="1">
      <c r="A13" s="135" t="s">
        <v>157</v>
      </c>
      <c r="B13" s="91"/>
      <c r="C13" s="137"/>
      <c r="D13" s="136">
        <f t="shared" ref="D13:K13" si="2">SUBTOTAL(9,D5:D12)</f>
        <v>37328</v>
      </c>
      <c r="E13" s="136">
        <f t="shared" si="2"/>
        <v>106580</v>
      </c>
      <c r="F13" s="136">
        <f t="shared" si="2"/>
        <v>0</v>
      </c>
      <c r="G13" s="136">
        <f t="shared" si="2"/>
        <v>0</v>
      </c>
      <c r="H13" s="136">
        <f t="shared" si="2"/>
        <v>30945</v>
      </c>
      <c r="I13" s="136">
        <f t="shared" si="2"/>
        <v>2980</v>
      </c>
      <c r="J13" s="136">
        <f t="shared" si="2"/>
        <v>4580</v>
      </c>
      <c r="K13" s="136">
        <f t="shared" si="2"/>
        <v>182413</v>
      </c>
      <c r="L13" s="136">
        <f>SUBTOTAL(9,L5:L12)</f>
        <v>364826</v>
      </c>
    </row>
  </sheetData>
  <mergeCells count="6">
    <mergeCell ref="A2:A4"/>
    <mergeCell ref="A1:L1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M5" sqref="M5:M25"/>
    </sheetView>
  </sheetViews>
  <sheetFormatPr defaultRowHeight="13.5" outlineLevelRow="2"/>
  <cols>
    <col min="1" max="1" width="16.625" customWidth="1"/>
    <col min="2" max="2" width="27.625" bestFit="1" customWidth="1"/>
    <col min="3" max="4" width="10.625" customWidth="1"/>
    <col min="5" max="5" width="13" customWidth="1"/>
    <col min="6" max="6" width="13.875" customWidth="1"/>
    <col min="7" max="7" width="14.5" customWidth="1"/>
    <col min="8" max="8" width="19.375" style="60" customWidth="1"/>
    <col min="257" max="257" width="27.625" bestFit="1" customWidth="1"/>
    <col min="258" max="262" width="10.625" customWidth="1"/>
    <col min="263" max="263" width="12" customWidth="1"/>
    <col min="264" max="264" width="14" customWidth="1"/>
    <col min="513" max="513" width="27.625" bestFit="1" customWidth="1"/>
    <col min="514" max="518" width="10.625" customWidth="1"/>
    <col min="519" max="519" width="12" customWidth="1"/>
    <col min="520" max="520" width="14" customWidth="1"/>
    <col min="769" max="769" width="27.625" bestFit="1" customWidth="1"/>
    <col min="770" max="774" width="10.625" customWidth="1"/>
    <col min="775" max="775" width="12" customWidth="1"/>
    <col min="776" max="776" width="14" customWidth="1"/>
    <col min="1025" max="1025" width="27.625" bestFit="1" customWidth="1"/>
    <col min="1026" max="1030" width="10.625" customWidth="1"/>
    <col min="1031" max="1031" width="12" customWidth="1"/>
    <col min="1032" max="1032" width="14" customWidth="1"/>
    <col min="1281" max="1281" width="27.625" bestFit="1" customWidth="1"/>
    <col min="1282" max="1286" width="10.625" customWidth="1"/>
    <col min="1287" max="1287" width="12" customWidth="1"/>
    <col min="1288" max="1288" width="14" customWidth="1"/>
    <col min="1537" max="1537" width="27.625" bestFit="1" customWidth="1"/>
    <col min="1538" max="1542" width="10.625" customWidth="1"/>
    <col min="1543" max="1543" width="12" customWidth="1"/>
    <col min="1544" max="1544" width="14" customWidth="1"/>
    <col min="1793" max="1793" width="27.625" bestFit="1" customWidth="1"/>
    <col min="1794" max="1798" width="10.625" customWidth="1"/>
    <col min="1799" max="1799" width="12" customWidth="1"/>
    <col min="1800" max="1800" width="14" customWidth="1"/>
    <col min="2049" max="2049" width="27.625" bestFit="1" customWidth="1"/>
    <col min="2050" max="2054" width="10.625" customWidth="1"/>
    <col min="2055" max="2055" width="12" customWidth="1"/>
    <col min="2056" max="2056" width="14" customWidth="1"/>
    <col min="2305" max="2305" width="27.625" bestFit="1" customWidth="1"/>
    <col min="2306" max="2310" width="10.625" customWidth="1"/>
    <col min="2311" max="2311" width="12" customWidth="1"/>
    <col min="2312" max="2312" width="14" customWidth="1"/>
    <col min="2561" max="2561" width="27.625" bestFit="1" customWidth="1"/>
    <col min="2562" max="2566" width="10.625" customWidth="1"/>
    <col min="2567" max="2567" width="12" customWidth="1"/>
    <col min="2568" max="2568" width="14" customWidth="1"/>
    <col min="2817" max="2817" width="27.625" bestFit="1" customWidth="1"/>
    <col min="2818" max="2822" width="10.625" customWidth="1"/>
    <col min="2823" max="2823" width="12" customWidth="1"/>
    <col min="2824" max="2824" width="14" customWidth="1"/>
    <col min="3073" max="3073" width="27.625" bestFit="1" customWidth="1"/>
    <col min="3074" max="3078" width="10.625" customWidth="1"/>
    <col min="3079" max="3079" width="12" customWidth="1"/>
    <col min="3080" max="3080" width="14" customWidth="1"/>
    <col min="3329" max="3329" width="27.625" bestFit="1" customWidth="1"/>
    <col min="3330" max="3334" width="10.625" customWidth="1"/>
    <col min="3335" max="3335" width="12" customWidth="1"/>
    <col min="3336" max="3336" width="14" customWidth="1"/>
    <col min="3585" max="3585" width="27.625" bestFit="1" customWidth="1"/>
    <col min="3586" max="3590" width="10.625" customWidth="1"/>
    <col min="3591" max="3591" width="12" customWidth="1"/>
    <col min="3592" max="3592" width="14" customWidth="1"/>
    <col min="3841" max="3841" width="27.625" bestFit="1" customWidth="1"/>
    <col min="3842" max="3846" width="10.625" customWidth="1"/>
    <col min="3847" max="3847" width="12" customWidth="1"/>
    <col min="3848" max="3848" width="14" customWidth="1"/>
    <col min="4097" max="4097" width="27.625" bestFit="1" customWidth="1"/>
    <col min="4098" max="4102" width="10.625" customWidth="1"/>
    <col min="4103" max="4103" width="12" customWidth="1"/>
    <col min="4104" max="4104" width="14" customWidth="1"/>
    <col min="4353" max="4353" width="27.625" bestFit="1" customWidth="1"/>
    <col min="4354" max="4358" width="10.625" customWidth="1"/>
    <col min="4359" max="4359" width="12" customWidth="1"/>
    <col min="4360" max="4360" width="14" customWidth="1"/>
    <col min="4609" max="4609" width="27.625" bestFit="1" customWidth="1"/>
    <col min="4610" max="4614" width="10.625" customWidth="1"/>
    <col min="4615" max="4615" width="12" customWidth="1"/>
    <col min="4616" max="4616" width="14" customWidth="1"/>
    <col min="4865" max="4865" width="27.625" bestFit="1" customWidth="1"/>
    <col min="4866" max="4870" width="10.625" customWidth="1"/>
    <col min="4871" max="4871" width="12" customWidth="1"/>
    <col min="4872" max="4872" width="14" customWidth="1"/>
    <col min="5121" max="5121" width="27.625" bestFit="1" customWidth="1"/>
    <col min="5122" max="5126" width="10.625" customWidth="1"/>
    <col min="5127" max="5127" width="12" customWidth="1"/>
    <col min="5128" max="5128" width="14" customWidth="1"/>
    <col min="5377" max="5377" width="27.625" bestFit="1" customWidth="1"/>
    <col min="5378" max="5382" width="10.625" customWidth="1"/>
    <col min="5383" max="5383" width="12" customWidth="1"/>
    <col min="5384" max="5384" width="14" customWidth="1"/>
    <col min="5633" max="5633" width="27.625" bestFit="1" customWidth="1"/>
    <col min="5634" max="5638" width="10.625" customWidth="1"/>
    <col min="5639" max="5639" width="12" customWidth="1"/>
    <col min="5640" max="5640" width="14" customWidth="1"/>
    <col min="5889" max="5889" width="27.625" bestFit="1" customWidth="1"/>
    <col min="5890" max="5894" width="10.625" customWidth="1"/>
    <col min="5895" max="5895" width="12" customWidth="1"/>
    <col min="5896" max="5896" width="14" customWidth="1"/>
    <col min="6145" max="6145" width="27.625" bestFit="1" customWidth="1"/>
    <col min="6146" max="6150" width="10.625" customWidth="1"/>
    <col min="6151" max="6151" width="12" customWidth="1"/>
    <col min="6152" max="6152" width="14" customWidth="1"/>
    <col min="6401" max="6401" width="27.625" bestFit="1" customWidth="1"/>
    <col min="6402" max="6406" width="10.625" customWidth="1"/>
    <col min="6407" max="6407" width="12" customWidth="1"/>
    <col min="6408" max="6408" width="14" customWidth="1"/>
    <col min="6657" max="6657" width="27.625" bestFit="1" customWidth="1"/>
    <col min="6658" max="6662" width="10.625" customWidth="1"/>
    <col min="6663" max="6663" width="12" customWidth="1"/>
    <col min="6664" max="6664" width="14" customWidth="1"/>
    <col min="6913" max="6913" width="27.625" bestFit="1" customWidth="1"/>
    <col min="6914" max="6918" width="10.625" customWidth="1"/>
    <col min="6919" max="6919" width="12" customWidth="1"/>
    <col min="6920" max="6920" width="14" customWidth="1"/>
    <col min="7169" max="7169" width="27.625" bestFit="1" customWidth="1"/>
    <col min="7170" max="7174" width="10.625" customWidth="1"/>
    <col min="7175" max="7175" width="12" customWidth="1"/>
    <col min="7176" max="7176" width="14" customWidth="1"/>
    <col min="7425" max="7425" width="27.625" bestFit="1" customWidth="1"/>
    <col min="7426" max="7430" width="10.625" customWidth="1"/>
    <col min="7431" max="7431" width="12" customWidth="1"/>
    <col min="7432" max="7432" width="14" customWidth="1"/>
    <col min="7681" max="7681" width="27.625" bestFit="1" customWidth="1"/>
    <col min="7682" max="7686" width="10.625" customWidth="1"/>
    <col min="7687" max="7687" width="12" customWidth="1"/>
    <col min="7688" max="7688" width="14" customWidth="1"/>
    <col min="7937" max="7937" width="27.625" bestFit="1" customWidth="1"/>
    <col min="7938" max="7942" width="10.625" customWidth="1"/>
    <col min="7943" max="7943" width="12" customWidth="1"/>
    <col min="7944" max="7944" width="14" customWidth="1"/>
    <col min="8193" max="8193" width="27.625" bestFit="1" customWidth="1"/>
    <col min="8194" max="8198" width="10.625" customWidth="1"/>
    <col min="8199" max="8199" width="12" customWidth="1"/>
    <col min="8200" max="8200" width="14" customWidth="1"/>
    <col min="8449" max="8449" width="27.625" bestFit="1" customWidth="1"/>
    <col min="8450" max="8454" width="10.625" customWidth="1"/>
    <col min="8455" max="8455" width="12" customWidth="1"/>
    <col min="8456" max="8456" width="14" customWidth="1"/>
    <col min="8705" max="8705" width="27.625" bestFit="1" customWidth="1"/>
    <col min="8706" max="8710" width="10.625" customWidth="1"/>
    <col min="8711" max="8711" width="12" customWidth="1"/>
    <col min="8712" max="8712" width="14" customWidth="1"/>
    <col min="8961" max="8961" width="27.625" bestFit="1" customWidth="1"/>
    <col min="8962" max="8966" width="10.625" customWidth="1"/>
    <col min="8967" max="8967" width="12" customWidth="1"/>
    <col min="8968" max="8968" width="14" customWidth="1"/>
    <col min="9217" max="9217" width="27.625" bestFit="1" customWidth="1"/>
    <col min="9218" max="9222" width="10.625" customWidth="1"/>
    <col min="9223" max="9223" width="12" customWidth="1"/>
    <col min="9224" max="9224" width="14" customWidth="1"/>
    <col min="9473" max="9473" width="27.625" bestFit="1" customWidth="1"/>
    <col min="9474" max="9478" width="10.625" customWidth="1"/>
    <col min="9479" max="9479" width="12" customWidth="1"/>
    <col min="9480" max="9480" width="14" customWidth="1"/>
    <col min="9729" max="9729" width="27.625" bestFit="1" customWidth="1"/>
    <col min="9730" max="9734" width="10.625" customWidth="1"/>
    <col min="9735" max="9735" width="12" customWidth="1"/>
    <col min="9736" max="9736" width="14" customWidth="1"/>
    <col min="9985" max="9985" width="27.625" bestFit="1" customWidth="1"/>
    <col min="9986" max="9990" width="10.625" customWidth="1"/>
    <col min="9991" max="9991" width="12" customWidth="1"/>
    <col min="9992" max="9992" width="14" customWidth="1"/>
    <col min="10241" max="10241" width="27.625" bestFit="1" customWidth="1"/>
    <col min="10242" max="10246" width="10.625" customWidth="1"/>
    <col min="10247" max="10247" width="12" customWidth="1"/>
    <col min="10248" max="10248" width="14" customWidth="1"/>
    <col min="10497" max="10497" width="27.625" bestFit="1" customWidth="1"/>
    <col min="10498" max="10502" width="10.625" customWidth="1"/>
    <col min="10503" max="10503" width="12" customWidth="1"/>
    <col min="10504" max="10504" width="14" customWidth="1"/>
    <col min="10753" max="10753" width="27.625" bestFit="1" customWidth="1"/>
    <col min="10754" max="10758" width="10.625" customWidth="1"/>
    <col min="10759" max="10759" width="12" customWidth="1"/>
    <col min="10760" max="10760" width="14" customWidth="1"/>
    <col min="11009" max="11009" width="27.625" bestFit="1" customWidth="1"/>
    <col min="11010" max="11014" width="10.625" customWidth="1"/>
    <col min="11015" max="11015" width="12" customWidth="1"/>
    <col min="11016" max="11016" width="14" customWidth="1"/>
    <col min="11265" max="11265" width="27.625" bestFit="1" customWidth="1"/>
    <col min="11266" max="11270" width="10.625" customWidth="1"/>
    <col min="11271" max="11271" width="12" customWidth="1"/>
    <col min="11272" max="11272" width="14" customWidth="1"/>
    <col min="11521" max="11521" width="27.625" bestFit="1" customWidth="1"/>
    <col min="11522" max="11526" width="10.625" customWidth="1"/>
    <col min="11527" max="11527" width="12" customWidth="1"/>
    <col min="11528" max="11528" width="14" customWidth="1"/>
    <col min="11777" max="11777" width="27.625" bestFit="1" customWidth="1"/>
    <col min="11778" max="11782" width="10.625" customWidth="1"/>
    <col min="11783" max="11783" width="12" customWidth="1"/>
    <col min="11784" max="11784" width="14" customWidth="1"/>
    <col min="12033" max="12033" width="27.625" bestFit="1" customWidth="1"/>
    <col min="12034" max="12038" width="10.625" customWidth="1"/>
    <col min="12039" max="12039" width="12" customWidth="1"/>
    <col min="12040" max="12040" width="14" customWidth="1"/>
    <col min="12289" max="12289" width="27.625" bestFit="1" customWidth="1"/>
    <col min="12290" max="12294" width="10.625" customWidth="1"/>
    <col min="12295" max="12295" width="12" customWidth="1"/>
    <col min="12296" max="12296" width="14" customWidth="1"/>
    <col min="12545" max="12545" width="27.625" bestFit="1" customWidth="1"/>
    <col min="12546" max="12550" width="10.625" customWidth="1"/>
    <col min="12551" max="12551" width="12" customWidth="1"/>
    <col min="12552" max="12552" width="14" customWidth="1"/>
    <col min="12801" max="12801" width="27.625" bestFit="1" customWidth="1"/>
    <col min="12802" max="12806" width="10.625" customWidth="1"/>
    <col min="12807" max="12807" width="12" customWidth="1"/>
    <col min="12808" max="12808" width="14" customWidth="1"/>
    <col min="13057" max="13057" width="27.625" bestFit="1" customWidth="1"/>
    <col min="13058" max="13062" width="10.625" customWidth="1"/>
    <col min="13063" max="13063" width="12" customWidth="1"/>
    <col min="13064" max="13064" width="14" customWidth="1"/>
    <col min="13313" max="13313" width="27.625" bestFit="1" customWidth="1"/>
    <col min="13314" max="13318" width="10.625" customWidth="1"/>
    <col min="13319" max="13319" width="12" customWidth="1"/>
    <col min="13320" max="13320" width="14" customWidth="1"/>
    <col min="13569" max="13569" width="27.625" bestFit="1" customWidth="1"/>
    <col min="13570" max="13574" width="10.625" customWidth="1"/>
    <col min="13575" max="13575" width="12" customWidth="1"/>
    <col min="13576" max="13576" width="14" customWidth="1"/>
    <col min="13825" max="13825" width="27.625" bestFit="1" customWidth="1"/>
    <col min="13826" max="13830" width="10.625" customWidth="1"/>
    <col min="13831" max="13831" width="12" customWidth="1"/>
    <col min="13832" max="13832" width="14" customWidth="1"/>
    <col min="14081" max="14081" width="27.625" bestFit="1" customWidth="1"/>
    <col min="14082" max="14086" width="10.625" customWidth="1"/>
    <col min="14087" max="14087" width="12" customWidth="1"/>
    <col min="14088" max="14088" width="14" customWidth="1"/>
    <col min="14337" max="14337" width="27.625" bestFit="1" customWidth="1"/>
    <col min="14338" max="14342" width="10.625" customWidth="1"/>
    <col min="14343" max="14343" width="12" customWidth="1"/>
    <col min="14344" max="14344" width="14" customWidth="1"/>
    <col min="14593" max="14593" width="27.625" bestFit="1" customWidth="1"/>
    <col min="14594" max="14598" width="10.625" customWidth="1"/>
    <col min="14599" max="14599" width="12" customWidth="1"/>
    <col min="14600" max="14600" width="14" customWidth="1"/>
    <col min="14849" max="14849" width="27.625" bestFit="1" customWidth="1"/>
    <col min="14850" max="14854" width="10.625" customWidth="1"/>
    <col min="14855" max="14855" width="12" customWidth="1"/>
    <col min="14856" max="14856" width="14" customWidth="1"/>
    <col min="15105" max="15105" width="27.625" bestFit="1" customWidth="1"/>
    <col min="15106" max="15110" width="10.625" customWidth="1"/>
    <col min="15111" max="15111" width="12" customWidth="1"/>
    <col min="15112" max="15112" width="14" customWidth="1"/>
    <col min="15361" max="15361" width="27.625" bestFit="1" customWidth="1"/>
    <col min="15362" max="15366" width="10.625" customWidth="1"/>
    <col min="15367" max="15367" width="12" customWidth="1"/>
    <col min="15368" max="15368" width="14" customWidth="1"/>
    <col min="15617" max="15617" width="27.625" bestFit="1" customWidth="1"/>
    <col min="15618" max="15622" width="10.625" customWidth="1"/>
    <col min="15623" max="15623" width="12" customWidth="1"/>
    <col min="15624" max="15624" width="14" customWidth="1"/>
    <col min="15873" max="15873" width="27.625" bestFit="1" customWidth="1"/>
    <col min="15874" max="15878" width="10.625" customWidth="1"/>
    <col min="15879" max="15879" width="12" customWidth="1"/>
    <col min="15880" max="15880" width="14" customWidth="1"/>
    <col min="16129" max="16129" width="27.625" bestFit="1" customWidth="1"/>
    <col min="16130" max="16134" width="10.625" customWidth="1"/>
    <col min="16135" max="16135" width="12" customWidth="1"/>
    <col min="16136" max="16136" width="14" customWidth="1"/>
  </cols>
  <sheetData>
    <row r="1" spans="1:8" ht="20.25" customHeight="1">
      <c r="A1" s="241" t="s">
        <v>186</v>
      </c>
      <c r="B1" s="241"/>
      <c r="C1" s="241"/>
      <c r="D1" s="241"/>
      <c r="E1" s="241"/>
      <c r="F1" s="241"/>
      <c r="G1" s="241"/>
      <c r="H1" s="241"/>
    </row>
    <row r="2" spans="1:8" ht="20.25" customHeight="1">
      <c r="A2" s="138" t="s">
        <v>4</v>
      </c>
      <c r="B2" s="138" t="s">
        <v>103</v>
      </c>
      <c r="C2" s="138" t="s">
        <v>187</v>
      </c>
      <c r="D2" s="139" t="s">
        <v>188</v>
      </c>
      <c r="E2" s="139" t="s">
        <v>189</v>
      </c>
      <c r="F2" s="139" t="s">
        <v>184</v>
      </c>
      <c r="G2" s="139" t="s">
        <v>185</v>
      </c>
      <c r="H2" s="140" t="s">
        <v>181</v>
      </c>
    </row>
    <row r="3" spans="1:8" ht="20.25" customHeight="1" outlineLevel="2">
      <c r="A3" s="56" t="s">
        <v>28</v>
      </c>
      <c r="B3" s="29" t="s">
        <v>182</v>
      </c>
      <c r="C3" s="57">
        <v>1277</v>
      </c>
      <c r="D3" s="57">
        <v>7600</v>
      </c>
      <c r="E3" s="57">
        <f>C3*D3</f>
        <v>9705200</v>
      </c>
      <c r="F3" s="58">
        <f t="shared" ref="F3:F4" si="0">C3*30</f>
        <v>38310</v>
      </c>
      <c r="G3" s="58">
        <f t="shared" ref="G3:G4" si="1">C3*20</f>
        <v>25540</v>
      </c>
      <c r="H3" s="59">
        <f t="shared" ref="H3:H4" si="2">E3+F3+G3</f>
        <v>9769050</v>
      </c>
    </row>
    <row r="4" spans="1:8" ht="20.25" customHeight="1" outlineLevel="2">
      <c r="A4" s="56" t="s">
        <v>28</v>
      </c>
      <c r="B4" s="29" t="s">
        <v>183</v>
      </c>
      <c r="C4" s="57">
        <v>1728</v>
      </c>
      <c r="D4" s="57">
        <v>7600</v>
      </c>
      <c r="E4" s="57">
        <f>C4*D4</f>
        <v>13132800</v>
      </c>
      <c r="F4" s="58">
        <f t="shared" si="0"/>
        <v>51840</v>
      </c>
      <c r="G4" s="58">
        <f t="shared" si="1"/>
        <v>34560</v>
      </c>
      <c r="H4" s="59">
        <f t="shared" si="2"/>
        <v>13219200</v>
      </c>
    </row>
    <row r="5" spans="1:8" ht="20.25" customHeight="1" outlineLevel="1">
      <c r="A5" s="144" t="s">
        <v>157</v>
      </c>
      <c r="B5" s="138"/>
      <c r="C5" s="141"/>
      <c r="D5" s="141"/>
      <c r="E5" s="141"/>
      <c r="F5" s="142"/>
      <c r="G5" s="142"/>
      <c r="H5" s="143">
        <f>SUBTOTAL(9,H3:H4)</f>
        <v>22988250</v>
      </c>
    </row>
    <row r="6" spans="1:8" ht="20.25" customHeight="1">
      <c r="A6" s="240"/>
      <c r="B6" s="240"/>
      <c r="C6" s="240"/>
      <c r="D6" s="240"/>
      <c r="E6" s="240"/>
      <c r="F6" s="240"/>
      <c r="G6" s="240"/>
      <c r="H6"/>
    </row>
  </sheetData>
  <mergeCells count="2">
    <mergeCell ref="A6:G6"/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21</vt:i4>
      </vt:variant>
    </vt:vector>
  </HeadingPairs>
  <TitlesOfParts>
    <vt:vector size="34" baseType="lpstr">
      <vt:lpstr>梅陇镇</vt:lpstr>
      <vt:lpstr>补充公用经费</vt:lpstr>
      <vt:lpstr>清算2022补充公用经费（课后延时）</vt:lpstr>
      <vt:lpstr>保安经费</vt:lpstr>
      <vt:lpstr>视频联网</vt:lpstr>
      <vt:lpstr>公办义务教育减免书薄费</vt:lpstr>
      <vt:lpstr>公办义务教育营养午餐</vt:lpstr>
      <vt:lpstr>公办义务教育资助</vt:lpstr>
      <vt:lpstr>农民工学校生均补贴</vt:lpstr>
      <vt:lpstr>农民工学校资助</vt:lpstr>
      <vt:lpstr>农民工学校减免书薄费</vt:lpstr>
      <vt:lpstr>小区生补贴</vt:lpstr>
      <vt:lpstr>梅陇校舍维修2022</vt:lpstr>
      <vt:lpstr>保安经费!Print_Area</vt:lpstr>
      <vt:lpstr>补充公用经费!Print_Area</vt:lpstr>
      <vt:lpstr>公办义务教育减免书薄费!Print_Area</vt:lpstr>
      <vt:lpstr>公办义务教育营养午餐!Print_Area</vt:lpstr>
      <vt:lpstr>公办义务教育资助!Print_Area</vt:lpstr>
      <vt:lpstr>梅陇校舍维修2022!Print_Area</vt:lpstr>
      <vt:lpstr>农民工学校减免书薄费!Print_Area</vt:lpstr>
      <vt:lpstr>农民工学校生均补贴!Print_Area</vt:lpstr>
      <vt:lpstr>农民工学校资助!Print_Area</vt:lpstr>
      <vt:lpstr>'清算2022补充公用经费（课后延时）'!Print_Area</vt:lpstr>
      <vt:lpstr>视频联网!Print_Area</vt:lpstr>
      <vt:lpstr>小区生补贴!Print_Area</vt:lpstr>
      <vt:lpstr>保安经费!Print_Titles</vt:lpstr>
      <vt:lpstr>补充公用经费!Print_Titles</vt:lpstr>
      <vt:lpstr>公办义务教育减免书薄费!Print_Titles</vt:lpstr>
      <vt:lpstr>公办义务教育营养午餐!Print_Titles</vt:lpstr>
      <vt:lpstr>公办义务教育资助!Print_Titles</vt:lpstr>
      <vt:lpstr>梅陇校舍维修2022!Print_Titles</vt:lpstr>
      <vt:lpstr>'清算2022补充公用经费（课后延时）'!Print_Titles</vt:lpstr>
      <vt:lpstr>视频联网!Print_Titles</vt:lpstr>
      <vt:lpstr>小区生补贴!Print_Titles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孟爱红</dc:creator>
  <cp:lastModifiedBy>孟爱红</cp:lastModifiedBy>
  <cp:lastPrinted>2023-01-09T05:29:05Z</cp:lastPrinted>
  <dcterms:created xsi:type="dcterms:W3CDTF">2022-11-11T08:39:54Z</dcterms:created>
  <dcterms:modified xsi:type="dcterms:W3CDTF">2023-01-27T09:05:53Z</dcterms:modified>
</cp:coreProperties>
</file>