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980" windowHeight="12045"/>
  </bookViews>
  <sheets>
    <sheet name="马桥镇" sheetId="34" r:id="rId1"/>
    <sheet name="社区教育" sheetId="2" state="hidden" r:id="rId2"/>
    <sheet name="志愿者联盟" sheetId="3" state="hidden" r:id="rId3"/>
    <sheet name="残疾就业保障" sheetId="35" state="hidden" r:id="rId4"/>
    <sheet name="马桥2023" sheetId="36" state="hidden" r:id="rId5"/>
    <sheet name="2022绩效清算" sheetId="37" state="hidden" r:id="rId6"/>
  </sheets>
  <calcPr calcId="125725"/>
</workbook>
</file>

<file path=xl/calcChain.xml><?xml version="1.0" encoding="utf-8"?>
<calcChain xmlns="http://schemas.openxmlformats.org/spreadsheetml/2006/main">
  <c r="C6" i="34"/>
  <c r="C5"/>
  <c r="C4"/>
  <c r="Q106" i="36"/>
  <c r="Q105"/>
  <c r="Q104"/>
  <c r="Q103"/>
  <c r="Q102"/>
  <c r="Q101"/>
  <c r="Q100"/>
  <c r="Q99"/>
  <c r="P98"/>
  <c r="O98"/>
  <c r="N98"/>
  <c r="M98"/>
  <c r="L98"/>
  <c r="K98"/>
  <c r="J98"/>
  <c r="I98"/>
  <c r="H98"/>
  <c r="G98"/>
  <c r="F98"/>
  <c r="E98"/>
  <c r="Q98" s="1"/>
  <c r="Q97"/>
  <c r="Q96"/>
  <c r="Q95"/>
  <c r="Q94"/>
  <c r="P93"/>
  <c r="O93"/>
  <c r="N93"/>
  <c r="M93"/>
  <c r="L93"/>
  <c r="K93"/>
  <c r="J93"/>
  <c r="I93"/>
  <c r="H93"/>
  <c r="G93"/>
  <c r="F93"/>
  <c r="E93"/>
  <c r="Q93" s="1"/>
  <c r="Q27" s="1"/>
  <c r="Q92"/>
  <c r="Q91"/>
  <c r="P90"/>
  <c r="O90"/>
  <c r="N90"/>
  <c r="M90"/>
  <c r="L90"/>
  <c r="K90"/>
  <c r="J90"/>
  <c r="I90"/>
  <c r="H90"/>
  <c r="G90"/>
  <c r="F90"/>
  <c r="E90"/>
  <c r="Q90" s="1"/>
  <c r="Q89"/>
  <c r="P88"/>
  <c r="O88"/>
  <c r="O86" s="1"/>
  <c r="O82" s="1"/>
  <c r="O49" s="1"/>
  <c r="O3" s="1"/>
  <c r="N88"/>
  <c r="M88"/>
  <c r="L88"/>
  <c r="K88"/>
  <c r="K86" s="1"/>
  <c r="K82" s="1"/>
  <c r="K49" s="1"/>
  <c r="K3" s="1"/>
  <c r="J88"/>
  <c r="I88"/>
  <c r="H88"/>
  <c r="G88"/>
  <c r="G86" s="1"/>
  <c r="G82" s="1"/>
  <c r="G49" s="1"/>
  <c r="G3" s="1"/>
  <c r="F88"/>
  <c r="E88"/>
  <c r="Q88" s="1"/>
  <c r="P87"/>
  <c r="P86" s="1"/>
  <c r="O87"/>
  <c r="N87"/>
  <c r="N86" s="1"/>
  <c r="M87"/>
  <c r="L87"/>
  <c r="L86" s="1"/>
  <c r="K87"/>
  <c r="J87"/>
  <c r="J86" s="1"/>
  <c r="I87"/>
  <c r="H87"/>
  <c r="H86" s="1"/>
  <c r="G87"/>
  <c r="F87"/>
  <c r="F86" s="1"/>
  <c r="E87"/>
  <c r="Q87" s="1"/>
  <c r="M86"/>
  <c r="I86"/>
  <c r="E86"/>
  <c r="Q86" s="1"/>
  <c r="Q85"/>
  <c r="Q84"/>
  <c r="P83"/>
  <c r="O83"/>
  <c r="N83"/>
  <c r="N82" s="1"/>
  <c r="M83"/>
  <c r="L83"/>
  <c r="K83"/>
  <c r="J83"/>
  <c r="J82" s="1"/>
  <c r="I83"/>
  <c r="H83"/>
  <c r="G83"/>
  <c r="F83"/>
  <c r="F82" s="1"/>
  <c r="E83"/>
  <c r="Q83" s="1"/>
  <c r="M82"/>
  <c r="I82"/>
  <c r="E82"/>
  <c r="Q81"/>
  <c r="P80"/>
  <c r="O80"/>
  <c r="N80"/>
  <c r="M80"/>
  <c r="L80"/>
  <c r="K80"/>
  <c r="J80"/>
  <c r="I80"/>
  <c r="H80"/>
  <c r="G80"/>
  <c r="F80"/>
  <c r="E80"/>
  <c r="Q80" s="1"/>
  <c r="P79"/>
  <c r="P78" s="1"/>
  <c r="O79"/>
  <c r="N79"/>
  <c r="M79"/>
  <c r="L79"/>
  <c r="L78" s="1"/>
  <c r="K79"/>
  <c r="J79"/>
  <c r="I79"/>
  <c r="H79"/>
  <c r="H78" s="1"/>
  <c r="G79"/>
  <c r="F79"/>
  <c r="F78" s="1"/>
  <c r="E79"/>
  <c r="Q79" s="1"/>
  <c r="O78"/>
  <c r="N78"/>
  <c r="M78"/>
  <c r="K78"/>
  <c r="J78"/>
  <c r="I78"/>
  <c r="G78"/>
  <c r="E78"/>
  <c r="P77"/>
  <c r="P76" s="1"/>
  <c r="O77"/>
  <c r="N77"/>
  <c r="N76" s="1"/>
  <c r="M77"/>
  <c r="L77"/>
  <c r="L76" s="1"/>
  <c r="K77"/>
  <c r="J77"/>
  <c r="J76" s="1"/>
  <c r="I77"/>
  <c r="H77"/>
  <c r="H76" s="1"/>
  <c r="G77"/>
  <c r="F77"/>
  <c r="F76" s="1"/>
  <c r="E77"/>
  <c r="Q77" s="1"/>
  <c r="O76"/>
  <c r="M76"/>
  <c r="K76"/>
  <c r="I76"/>
  <c r="G76"/>
  <c r="E76"/>
  <c r="Q75"/>
  <c r="P74"/>
  <c r="O74"/>
  <c r="N74"/>
  <c r="M74"/>
  <c r="L74"/>
  <c r="K74"/>
  <c r="J74"/>
  <c r="I74"/>
  <c r="H74"/>
  <c r="G74"/>
  <c r="F74"/>
  <c r="E74"/>
  <c r="Q74" s="1"/>
  <c r="P73"/>
  <c r="O73"/>
  <c r="N73"/>
  <c r="N72" s="1"/>
  <c r="M73"/>
  <c r="L73"/>
  <c r="K73"/>
  <c r="J73"/>
  <c r="J72" s="1"/>
  <c r="I73"/>
  <c r="H73"/>
  <c r="G73"/>
  <c r="F73"/>
  <c r="F72" s="1"/>
  <c r="E73"/>
  <c r="Q73" s="1"/>
  <c r="P72"/>
  <c r="O72"/>
  <c r="M72"/>
  <c r="L72"/>
  <c r="K72"/>
  <c r="I72"/>
  <c r="H72"/>
  <c r="G72"/>
  <c r="E72"/>
  <c r="P71"/>
  <c r="P70" s="1"/>
  <c r="O71"/>
  <c r="N71"/>
  <c r="M71"/>
  <c r="L71"/>
  <c r="L70" s="1"/>
  <c r="K71"/>
  <c r="J71"/>
  <c r="I71"/>
  <c r="H71"/>
  <c r="H70" s="1"/>
  <c r="G71"/>
  <c r="F71"/>
  <c r="E71"/>
  <c r="Q71" s="1"/>
  <c r="O70"/>
  <c r="N70"/>
  <c r="M70"/>
  <c r="K70"/>
  <c r="J70"/>
  <c r="I70"/>
  <c r="G70"/>
  <c r="F70"/>
  <c r="E70"/>
  <c r="Q70" s="1"/>
  <c r="P69"/>
  <c r="O69"/>
  <c r="N69"/>
  <c r="N68" s="1"/>
  <c r="M69"/>
  <c r="L69"/>
  <c r="K69"/>
  <c r="J69"/>
  <c r="J68" s="1"/>
  <c r="I69"/>
  <c r="H69"/>
  <c r="G69"/>
  <c r="F69"/>
  <c r="F68" s="1"/>
  <c r="E69"/>
  <c r="Q69" s="1"/>
  <c r="P68"/>
  <c r="O68"/>
  <c r="M68"/>
  <c r="L68"/>
  <c r="K68"/>
  <c r="I68"/>
  <c r="H68"/>
  <c r="G68"/>
  <c r="E68"/>
  <c r="Q68" s="1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M49"/>
  <c r="I49"/>
  <c r="E49"/>
  <c r="Q48"/>
  <c r="Q47"/>
  <c r="Q46"/>
  <c r="Q45"/>
  <c r="P44"/>
  <c r="O44"/>
  <c r="N44"/>
  <c r="M44"/>
  <c r="L44"/>
  <c r="K44"/>
  <c r="J44"/>
  <c r="I44"/>
  <c r="H44"/>
  <c r="G44"/>
  <c r="F44"/>
  <c r="E44"/>
  <c r="Q44" s="1"/>
  <c r="Q43"/>
  <c r="P42"/>
  <c r="O42"/>
  <c r="N42"/>
  <c r="M42"/>
  <c r="L42"/>
  <c r="K42"/>
  <c r="J42"/>
  <c r="I42"/>
  <c r="H42"/>
  <c r="G42"/>
  <c r="F42"/>
  <c r="E42"/>
  <c r="Q42" s="1"/>
  <c r="Q41"/>
  <c r="Q40"/>
  <c r="P39"/>
  <c r="O39"/>
  <c r="N39"/>
  <c r="M39"/>
  <c r="L39"/>
  <c r="K39"/>
  <c r="J39"/>
  <c r="I39"/>
  <c r="H39"/>
  <c r="G39"/>
  <c r="F39"/>
  <c r="E39"/>
  <c r="Q39" s="1"/>
  <c r="Q38"/>
  <c r="Q37"/>
  <c r="Q36"/>
  <c r="Q35"/>
  <c r="Q34"/>
  <c r="Q33"/>
  <c r="Q32"/>
  <c r="P31"/>
  <c r="O31"/>
  <c r="N31"/>
  <c r="M31"/>
  <c r="L31"/>
  <c r="K31"/>
  <c r="J31"/>
  <c r="I31"/>
  <c r="H31"/>
  <c r="G31"/>
  <c r="F31"/>
  <c r="E31"/>
  <c r="Q31" s="1"/>
  <c r="P30"/>
  <c r="O30"/>
  <c r="N30"/>
  <c r="M30"/>
  <c r="L30"/>
  <c r="K30"/>
  <c r="J30"/>
  <c r="I30"/>
  <c r="H30"/>
  <c r="G30"/>
  <c r="F30"/>
  <c r="E30"/>
  <c r="Q30" s="1"/>
  <c r="Q29"/>
  <c r="Q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Q26" s="1"/>
  <c r="P25"/>
  <c r="O25"/>
  <c r="N25"/>
  <c r="M25"/>
  <c r="L25"/>
  <c r="K25"/>
  <c r="J25"/>
  <c r="I25"/>
  <c r="H25"/>
  <c r="G25"/>
  <c r="F25"/>
  <c r="E25"/>
  <c r="Q25" s="1"/>
  <c r="P24"/>
  <c r="O24"/>
  <c r="N24"/>
  <c r="M24"/>
  <c r="L24"/>
  <c r="K24"/>
  <c r="J24"/>
  <c r="I24"/>
  <c r="H24"/>
  <c r="G24"/>
  <c r="F24"/>
  <c r="E24"/>
  <c r="Q24" s="1"/>
  <c r="P23"/>
  <c r="O23"/>
  <c r="N23"/>
  <c r="M23"/>
  <c r="L23"/>
  <c r="K23"/>
  <c r="J23"/>
  <c r="I23"/>
  <c r="H23"/>
  <c r="G23"/>
  <c r="F23"/>
  <c r="E23"/>
  <c r="Q23" s="1"/>
  <c r="P22"/>
  <c r="O22"/>
  <c r="N22"/>
  <c r="M22"/>
  <c r="L22"/>
  <c r="K22"/>
  <c r="J22"/>
  <c r="I22"/>
  <c r="H22"/>
  <c r="G22"/>
  <c r="F22"/>
  <c r="E22"/>
  <c r="Q22" s="1"/>
  <c r="P21"/>
  <c r="O21"/>
  <c r="N21"/>
  <c r="M21"/>
  <c r="L21"/>
  <c r="K21"/>
  <c r="J21"/>
  <c r="I21"/>
  <c r="H21"/>
  <c r="G21"/>
  <c r="F21"/>
  <c r="E21"/>
  <c r="Q21" s="1"/>
  <c r="P20"/>
  <c r="O20"/>
  <c r="N20"/>
  <c r="M20"/>
  <c r="L20"/>
  <c r="K20"/>
  <c r="J20"/>
  <c r="I20"/>
  <c r="H20"/>
  <c r="G20"/>
  <c r="F20"/>
  <c r="E20"/>
  <c r="Q20" s="1"/>
  <c r="P19"/>
  <c r="O19"/>
  <c r="N19"/>
  <c r="M19"/>
  <c r="L19"/>
  <c r="K19"/>
  <c r="J19"/>
  <c r="I19"/>
  <c r="H19"/>
  <c r="G19"/>
  <c r="F19"/>
  <c r="E19"/>
  <c r="Q19" s="1"/>
  <c r="P18"/>
  <c r="O18"/>
  <c r="N18"/>
  <c r="M18"/>
  <c r="L18"/>
  <c r="K18"/>
  <c r="J18"/>
  <c r="I18"/>
  <c r="H18"/>
  <c r="G18"/>
  <c r="F18"/>
  <c r="E18"/>
  <c r="Q18" s="1"/>
  <c r="Q17"/>
  <c r="P16"/>
  <c r="O16"/>
  <c r="N16"/>
  <c r="M16"/>
  <c r="L16"/>
  <c r="K16"/>
  <c r="J16"/>
  <c r="I16"/>
  <c r="H16"/>
  <c r="G16"/>
  <c r="F16"/>
  <c r="E16"/>
  <c r="Q16" s="1"/>
  <c r="Q15"/>
  <c r="P14"/>
  <c r="O14"/>
  <c r="N14"/>
  <c r="M14"/>
  <c r="L14"/>
  <c r="K14"/>
  <c r="J14"/>
  <c r="I14"/>
  <c r="H14"/>
  <c r="G14"/>
  <c r="F14"/>
  <c r="E14"/>
  <c r="Q14" s="1"/>
  <c r="P13"/>
  <c r="O13"/>
  <c r="N13"/>
  <c r="M13"/>
  <c r="L13"/>
  <c r="K13"/>
  <c r="J13"/>
  <c r="I13"/>
  <c r="H13"/>
  <c r="G13"/>
  <c r="F13"/>
  <c r="E13"/>
  <c r="Q13" s="1"/>
  <c r="P12"/>
  <c r="O12"/>
  <c r="N12"/>
  <c r="M12"/>
  <c r="L12"/>
  <c r="K12"/>
  <c r="J12"/>
  <c r="I12"/>
  <c r="H12"/>
  <c r="G12"/>
  <c r="F12"/>
  <c r="E12"/>
  <c r="Q12" s="1"/>
  <c r="P11"/>
  <c r="O11"/>
  <c r="N11"/>
  <c r="M11"/>
  <c r="L11"/>
  <c r="K11"/>
  <c r="J11"/>
  <c r="I11"/>
  <c r="H11"/>
  <c r="G11"/>
  <c r="F11"/>
  <c r="E11"/>
  <c r="Q11" s="1"/>
  <c r="Q10" s="1"/>
  <c r="P10"/>
  <c r="O10"/>
  <c r="N10"/>
  <c r="M10"/>
  <c r="L10"/>
  <c r="K10"/>
  <c r="J10"/>
  <c r="I10"/>
  <c r="H10"/>
  <c r="G10"/>
  <c r="F10"/>
  <c r="E10"/>
  <c r="Q9"/>
  <c r="P8"/>
  <c r="O8"/>
  <c r="N8"/>
  <c r="M8"/>
  <c r="L8"/>
  <c r="K8"/>
  <c r="J8"/>
  <c r="I8"/>
  <c r="H8"/>
  <c r="G8"/>
  <c r="F8"/>
  <c r="E8"/>
  <c r="Q8" s="1"/>
  <c r="Q7"/>
  <c r="Q6"/>
  <c r="P5"/>
  <c r="O5"/>
  <c r="N5"/>
  <c r="M5"/>
  <c r="L5"/>
  <c r="K5"/>
  <c r="J5"/>
  <c r="I5"/>
  <c r="H5"/>
  <c r="G5"/>
  <c r="F5"/>
  <c r="E5"/>
  <c r="Q5" s="1"/>
  <c r="P4"/>
  <c r="P107" s="1"/>
  <c r="O4"/>
  <c r="O107" s="1"/>
  <c r="N4"/>
  <c r="N107" s="1"/>
  <c r="M4"/>
  <c r="M107" s="1"/>
  <c r="L4"/>
  <c r="L107" s="1"/>
  <c r="K4"/>
  <c r="K107" s="1"/>
  <c r="J4"/>
  <c r="J107" s="1"/>
  <c r="I4"/>
  <c r="I107" s="1"/>
  <c r="H4"/>
  <c r="H107" s="1"/>
  <c r="G4"/>
  <c r="G107" s="1"/>
  <c r="F4"/>
  <c r="F107" s="1"/>
  <c r="E4"/>
  <c r="Q4" s="1"/>
  <c r="Q107" s="1"/>
  <c r="M3"/>
  <c r="I3"/>
  <c r="E3"/>
  <c r="Q82" l="1"/>
  <c r="F49"/>
  <c r="F3" s="1"/>
  <c r="J49"/>
  <c r="J3" s="1"/>
  <c r="N49"/>
  <c r="N3" s="1"/>
  <c r="Q72"/>
  <c r="Q78"/>
  <c r="H49"/>
  <c r="H3" s="1"/>
  <c r="P49"/>
  <c r="P3" s="1"/>
  <c r="H82"/>
  <c r="L82"/>
  <c r="L49" s="1"/>
  <c r="L3" s="1"/>
  <c r="Q3" s="1"/>
  <c r="P82"/>
  <c r="Q76"/>
  <c r="E107"/>
  <c r="Q49" l="1"/>
  <c r="C9" i="34" l="1"/>
  <c r="C10"/>
  <c r="C15" i="35"/>
  <c r="L16" i="37"/>
  <c r="K16"/>
  <c r="J16"/>
  <c r="H16"/>
  <c r="G16"/>
  <c r="F16"/>
  <c r="P15"/>
  <c r="O15"/>
  <c r="N15"/>
  <c r="M15"/>
  <c r="I15"/>
  <c r="P14"/>
  <c r="O14"/>
  <c r="N14"/>
  <c r="M14"/>
  <c r="Q14" s="1"/>
  <c r="I14"/>
  <c r="P13"/>
  <c r="O13"/>
  <c r="N13"/>
  <c r="M13"/>
  <c r="I13"/>
  <c r="P12"/>
  <c r="O12"/>
  <c r="N12"/>
  <c r="M12"/>
  <c r="I12"/>
  <c r="P11"/>
  <c r="O11"/>
  <c r="N11"/>
  <c r="M11"/>
  <c r="I11"/>
  <c r="P10"/>
  <c r="O10"/>
  <c r="N10"/>
  <c r="M10"/>
  <c r="Q10" s="1"/>
  <c r="I10"/>
  <c r="P9"/>
  <c r="O9"/>
  <c r="N9"/>
  <c r="M9"/>
  <c r="I9"/>
  <c r="P8"/>
  <c r="O8"/>
  <c r="N8"/>
  <c r="M8"/>
  <c r="I8"/>
  <c r="P7"/>
  <c r="O7"/>
  <c r="N7"/>
  <c r="M7"/>
  <c r="I7"/>
  <c r="P6"/>
  <c r="O6"/>
  <c r="N6"/>
  <c r="M6"/>
  <c r="Q6" s="1"/>
  <c r="I6"/>
  <c r="P5"/>
  <c r="O5"/>
  <c r="N5"/>
  <c r="M5"/>
  <c r="I5"/>
  <c r="P4"/>
  <c r="O4"/>
  <c r="N4"/>
  <c r="M4"/>
  <c r="I4"/>
  <c r="Q7" l="1"/>
  <c r="Q11"/>
  <c r="Q15"/>
  <c r="Q4"/>
  <c r="Q8"/>
  <c r="Q12"/>
  <c r="I16"/>
  <c r="Q13"/>
  <c r="O16"/>
  <c r="N16"/>
  <c r="P16"/>
  <c r="Q9"/>
  <c r="Q5"/>
  <c r="M16"/>
  <c r="Q16" l="1"/>
  <c r="C8" i="34" l="1"/>
  <c r="C4" i="3" l="1"/>
  <c r="B4" i="2"/>
  <c r="C3"/>
  <c r="C4" l="1"/>
  <c r="C7" i="34" s="1"/>
</calcChain>
</file>

<file path=xl/sharedStrings.xml><?xml version="1.0" encoding="utf-8"?>
<sst xmlns="http://schemas.openxmlformats.org/spreadsheetml/2006/main" count="485" uniqueCount="321">
  <si>
    <t>序号</t>
  </si>
  <si>
    <t>合计</t>
    <phoneticPr fontId="1" type="noConversion"/>
  </si>
  <si>
    <t>镇属</t>
    <phoneticPr fontId="1" type="noConversion"/>
  </si>
  <si>
    <t>马桥</t>
  </si>
  <si>
    <t>序号</t>
    <phoneticPr fontId="2" type="noConversion"/>
  </si>
  <si>
    <t>马桥镇社区学校</t>
    <phoneticPr fontId="2" type="noConversion"/>
  </si>
  <si>
    <t>镇级合计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</si>
  <si>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</si>
  <si>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</si>
  <si>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</si>
  <si>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</si>
  <si>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</si>
  <si>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</si>
  <si>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</si>
  <si>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</si>
  <si>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</si>
  <si>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</si>
  <si>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</si>
  <si>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</si>
  <si>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</si>
  <si>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</si>
  <si>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</si>
  <si>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</si>
  <si>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</si>
  <si>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</si>
  <si>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</si>
  <si>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</si>
  <si>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</si>
  <si>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</si>
  <si>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</si>
  <si>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</si>
  <si>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</si>
  <si>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</si>
  <si>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</si>
  <si>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</si>
  <si>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</si>
  <si>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</si>
  <si>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10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</si>
  <si>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</si>
  <si>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</si>
  <si>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</si>
  <si>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</si>
  <si>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</si>
  <si>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</si>
  <si>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</si>
  <si>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</si>
  <si>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</si>
  <si>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</si>
  <si>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</si>
  <si>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</si>
  <si>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</si>
  <si>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</si>
  <si>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</si>
  <si>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</si>
  <si>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</si>
  <si>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</si>
  <si>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</si>
  <si>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</si>
  <si>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</si>
  <si>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</si>
  <si>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</si>
  <si>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</si>
  <si>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</si>
  <si>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</si>
  <si>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</si>
  <si>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</si>
  <si>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</si>
  <si>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</si>
  <si>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</si>
  <si>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</si>
  <si>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</si>
  <si>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</si>
  <si>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</si>
  <si>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</si>
  <si>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</si>
  <si>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</si>
  <si>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</si>
  <si>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</si>
  <si>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</si>
  <si>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</si>
  <si>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</si>
  <si>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</si>
  <si>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</si>
  <si>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</si>
  <si>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</si>
  <si>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</si>
  <si>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</si>
  <si>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</si>
  <si>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</si>
  <si>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</si>
  <si>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</si>
  <si>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</si>
  <si>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</si>
  <si>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</si>
  <si>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</si>
  <si>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</si>
  <si>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</si>
  <si>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</si>
  <si>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</si>
  <si>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</si>
  <si>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</si>
  <si>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</si>
  <si>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</si>
  <si>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</si>
  <si>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</si>
  <si>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</si>
  <si>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</si>
  <si>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</si>
  <si>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</si>
  <si>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</si>
  <si>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</si>
  <si>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</si>
  <si>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</si>
  <si>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</si>
  <si>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</si>
  <si>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</si>
  <si>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</si>
  <si>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</si>
  <si>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</si>
  <si>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</si>
  <si>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</si>
  <si>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</si>
  <si>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</si>
  <si>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</si>
  <si>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</si>
  <si>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</si>
  <si>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</si>
  <si>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</si>
  <si>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</si>
  <si>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</si>
  <si>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</si>
  <si>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</si>
  <si>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</si>
  <si>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</si>
  <si>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</si>
  <si>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</si>
  <si>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</si>
  <si>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</si>
  <si>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</si>
  <si>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</si>
  <si>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</si>
  <si>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</si>
  <si>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</si>
  <si>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</si>
  <si>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</si>
  <si>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</si>
  <si>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</si>
  <si>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</si>
  <si>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</si>
  <si>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</si>
  <si>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</si>
  <si>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</si>
  <si>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</si>
  <si>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</si>
  <si>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</si>
  <si>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</si>
  <si>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</si>
  <si>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</si>
  <si>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</si>
  <si>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</si>
  <si>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</si>
  <si>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</si>
  <si>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备注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</si>
  <si>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</si>
  <si>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</si>
  <si>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序号</t>
    <phoneticPr fontId="2" type="noConversion"/>
  </si>
  <si>
    <t>项目</t>
    <phoneticPr fontId="2" type="noConversion"/>
  </si>
  <si>
    <t>一次分配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</si>
  <si>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</si>
  <si>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</si>
  <si>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</si>
  <si>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</si>
  <si>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</si>
  <si>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合计</t>
    <phoneticPr fontId="2" type="noConversion"/>
  </si>
  <si>
    <t>马桥镇：</t>
    <phoneticPr fontId="2" type="noConversion"/>
  </si>
  <si>
    <t>2023年教育统筹经费第一次分配明细表</t>
    <phoneticPr fontId="1" type="noConversion"/>
  </si>
  <si>
    <r>
      <t>2022年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</si>
  <si>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镇属</t>
  </si>
  <si>
    <t>单 位</t>
  </si>
  <si>
    <t>属性2</t>
  </si>
  <si>
    <t>学段</t>
  </si>
  <si>
    <t>2022年核定金额</t>
    <phoneticPr fontId="1" type="noConversion"/>
  </si>
  <si>
    <t>2022年分配金额</t>
    <phoneticPr fontId="1" type="noConversion"/>
  </si>
  <si>
    <t>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</si>
  <si>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</si>
  <si>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</si>
  <si>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课后延时</t>
  </si>
  <si>
    <t>总绩效</t>
  </si>
  <si>
    <t>义务</t>
  </si>
  <si>
    <t>九年一贯</t>
  </si>
  <si>
    <t>非义务</t>
  </si>
  <si>
    <t>社校</t>
  </si>
  <si>
    <t>幼儿园</t>
  </si>
  <si>
    <t>初中</t>
  </si>
  <si>
    <t>小学</t>
  </si>
  <si>
    <t>上海市闵行区马桥复旦万科实验中学</t>
  </si>
  <si>
    <t>上海市马桥强恕学校</t>
  </si>
  <si>
    <t>上海交通大学附属闵行马桥实验学校</t>
  </si>
  <si>
    <t>上海市闵行区马桥文来外国语小学</t>
  </si>
  <si>
    <t>上海市闵行区马桥镇社区学校</t>
  </si>
  <si>
    <t>闵行区马桥中心幼儿园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</si>
  <si>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</si>
  <si>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</si>
  <si>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</si>
  <si>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</si>
  <si>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</si>
  <si>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</si>
  <si>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</si>
  <si>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r>
      <t>202</t>
    </r>
    <r>
      <rPr>
        <b/>
        <sz val="20"/>
        <color indexed="8"/>
        <rFont val="宋体"/>
        <family val="3"/>
        <charset val="134"/>
      </rPr>
      <t>3年基本支出预算表</t>
    </r>
    <phoneticPr fontId="2" type="noConversion"/>
  </si>
  <si>
    <t>马桥社区学校</t>
  </si>
  <si>
    <t>马桥强恕学校</t>
  </si>
  <si>
    <t>交大马桥实验学校</t>
  </si>
  <si>
    <t>马桥复旦万科实中</t>
  </si>
  <si>
    <t>马桥文来外小</t>
  </si>
  <si>
    <t>马桥中心幼</t>
  </si>
  <si>
    <t>马桥元祥幼</t>
  </si>
  <si>
    <t>马桥实验幼</t>
  </si>
  <si>
    <t>马桥启英幼</t>
  </si>
  <si>
    <t>马桥富杰幼</t>
  </si>
  <si>
    <t>马桥富卓幼</t>
  </si>
  <si>
    <t>马桥富国幼</t>
  </si>
  <si>
    <t>　　　　　　(1)上下班交通费补贴</t>
    <phoneticPr fontId="2" type="noConversion"/>
  </si>
  <si>
    <t>　　　　1、工伤保险费0.256%</t>
    <phoneticPr fontId="2" type="noConversion"/>
  </si>
  <si>
    <t>　　　　2、失业保险0.5%</t>
    <phoneticPr fontId="2" type="noConversion"/>
  </si>
  <si>
    <t xml:space="preserve">        1、医疗保险费10.5%</t>
    <phoneticPr fontId="2" type="noConversion"/>
  </si>
  <si>
    <t>　　　　1、基本养老保险16%</t>
    <phoneticPr fontId="2" type="noConversion"/>
  </si>
  <si>
    <t>教职工人数*6000元（公式计算）</t>
    <phoneticPr fontId="2" type="noConversion"/>
  </si>
  <si>
    <t>根据人事口径按实编制</t>
    <phoneticPr fontId="2" type="noConversion"/>
  </si>
  <si>
    <t>其他工资福利</t>
    <phoneticPr fontId="2" type="noConversion"/>
  </si>
  <si>
    <t>其他</t>
    <phoneticPr fontId="2" type="noConversion"/>
  </si>
  <si>
    <t>年初预算为0</t>
    <phoneticPr fontId="2" type="noConversion"/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</si>
  <si>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</si>
  <si>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</si>
  <si>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</si>
  <si>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</si>
  <si>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</si>
  <si>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</si>
  <si>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</si>
  <si>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</si>
  <si>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</si>
  <si>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</si>
  <si>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</si>
  <si>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</si>
  <si>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</si>
  <si>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</si>
  <si>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</si>
  <si>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</si>
  <si>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</si>
  <si>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</si>
  <si>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</si>
  <si>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</si>
  <si>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</si>
  <si>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</si>
  <si>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</si>
  <si>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</si>
  <si>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</si>
  <si>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</si>
  <si>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</si>
  <si>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</si>
  <si>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</si>
  <si>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</si>
  <si>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</si>
  <si>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</si>
  <si>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</si>
  <si>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</si>
  <si>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</si>
  <si>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</si>
  <si>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</si>
  <si>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</si>
  <si>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</si>
  <si>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</si>
  <si>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</si>
  <si>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</si>
  <si>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</si>
  <si>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</si>
  <si>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</si>
  <si>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</si>
  <si>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</si>
  <si>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</si>
  <si>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</si>
  <si>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</si>
  <si>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</si>
  <si>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</si>
  <si>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</si>
  <si>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</si>
  <si>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</si>
  <si>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</si>
  <si>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</si>
  <si>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</si>
  <si>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</si>
  <si>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</si>
  <si>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</si>
  <si>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</si>
  <si>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</si>
  <si>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</si>
  <si>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 xml:space="preserve">
机关局无编制车辆的学校按32000元编制预算
机关局有编制的车辆，每分校增加10000元，每个分园增加5000元编制预算</t>
    <phoneticPr fontId="2" type="noConversion"/>
  </si>
  <si>
    <t>90</t>
  </si>
  <si>
    <t>91</t>
  </si>
  <si>
    <t>填写2022年9月在编教职工人数</t>
    <phoneticPr fontId="2" type="noConversion"/>
  </si>
  <si>
    <t>92</t>
  </si>
  <si>
    <t>93</t>
  </si>
  <si>
    <t>94</t>
  </si>
  <si>
    <t>95</t>
  </si>
  <si>
    <t>96</t>
  </si>
  <si>
    <t>填写2022年秋季学期学生人数，以招办人数为准</t>
    <phoneticPr fontId="2" type="noConversion"/>
  </si>
  <si>
    <t>97</t>
  </si>
  <si>
    <t>98</t>
  </si>
  <si>
    <t>99</t>
  </si>
  <si>
    <t>100</t>
  </si>
  <si>
    <t>101</t>
  </si>
  <si>
    <t>102</t>
  </si>
  <si>
    <t>103</t>
  </si>
  <si>
    <t>104</t>
  </si>
  <si>
    <t>2023年镇管学校残疾就业保障金预算表</t>
    <phoneticPr fontId="1" type="noConversion"/>
  </si>
  <si>
    <t>镇属</t>
    <phoneticPr fontId="1" type="noConversion"/>
  </si>
  <si>
    <t>单位</t>
    <phoneticPr fontId="1" type="noConversion"/>
  </si>
  <si>
    <t>金额</t>
    <phoneticPr fontId="1" type="noConversion"/>
  </si>
  <si>
    <t>马桥</t>
    <phoneticPr fontId="1" type="noConversion"/>
  </si>
  <si>
    <t>马桥 汇总</t>
  </si>
  <si>
    <t>残疾就业保障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</si>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</sst>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[$-F800]dddd\,\ mmmm\ dd\,\ yyyy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  <xf numFmtId="0" fontId="12" fillId="0" borderId="0"/>
  </cellStyleXfs>
  <cellXfs count="92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0" xfId="0" applyFont="1" applyFill="1" applyAlignment="1" applyProtection="1">
      <protection locked="0"/>
    </xf>
    <xf numFmtId="0" fontId="17" fillId="4" borderId="0" xfId="0" applyFont="1" applyFill="1" applyAlignment="1" applyProtection="1">
      <protection locked="0"/>
    </xf>
    <xf numFmtId="49" fontId="16" fillId="4" borderId="4" xfId="0" applyNumberFormat="1" applyFont="1" applyFill="1" applyBorder="1" applyAlignment="1" applyProtection="1">
      <alignment vertical="center"/>
      <protection locked="0"/>
    </xf>
    <xf numFmtId="49" fontId="16" fillId="4" borderId="3" xfId="0" applyNumberFormat="1" applyFont="1" applyFill="1" applyBorder="1" applyAlignment="1" applyProtection="1">
      <alignment vertical="center"/>
      <protection locked="0"/>
    </xf>
    <xf numFmtId="177" fontId="17" fillId="4" borderId="5" xfId="0" applyNumberFormat="1" applyFont="1" applyFill="1" applyBorder="1" applyAlignment="1" applyProtection="1">
      <protection locked="0"/>
    </xf>
    <xf numFmtId="177" fontId="17" fillId="4" borderId="5" xfId="0" applyNumberFormat="1" applyFont="1" applyFill="1" applyBorder="1" applyAlignment="1" applyProtection="1"/>
    <xf numFmtId="49" fontId="17" fillId="4" borderId="5" xfId="0" applyNumberFormat="1" applyFont="1" applyFill="1" applyBorder="1" applyAlignment="1" applyProtection="1">
      <alignment wrapText="1"/>
      <protection locked="0"/>
    </xf>
    <xf numFmtId="0" fontId="16" fillId="4" borderId="5" xfId="0" applyNumberFormat="1" applyFont="1" applyFill="1" applyBorder="1" applyAlignment="1" applyProtection="1">
      <alignment horizontal="center"/>
      <protection locked="0"/>
    </xf>
    <xf numFmtId="49" fontId="16" fillId="4" borderId="5" xfId="0" applyNumberFormat="1" applyFont="1" applyFill="1" applyBorder="1" applyAlignment="1" applyProtection="1">
      <alignment horizontal="left"/>
      <protection locked="0"/>
    </xf>
    <xf numFmtId="0" fontId="15" fillId="4" borderId="5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5" xfId="0" applyNumberFormat="1" applyFont="1" applyFill="1" applyBorder="1" applyAlignment="1" applyProtection="1">
      <protection locked="0"/>
    </xf>
    <xf numFmtId="49" fontId="16" fillId="4" borderId="5" xfId="0" applyNumberFormat="1" applyFont="1" applyFill="1" applyBorder="1" applyAlignment="1" applyProtection="1">
      <alignment wrapText="1"/>
      <protection locked="0"/>
    </xf>
    <xf numFmtId="49" fontId="17" fillId="4" borderId="5" xfId="0" applyNumberFormat="1" applyFont="1" applyFill="1" applyBorder="1" applyAlignment="1" applyProtection="1">
      <alignment horizontal="left" wrapText="1"/>
      <protection locked="0"/>
    </xf>
    <xf numFmtId="49" fontId="17" fillId="4" borderId="5" xfId="0" applyNumberFormat="1" applyFont="1" applyFill="1" applyBorder="1" applyAlignment="1" applyProtection="1">
      <protection locked="0"/>
    </xf>
    <xf numFmtId="178" fontId="17" fillId="4" borderId="5" xfId="0" applyNumberFormat="1" applyFont="1" applyFill="1" applyBorder="1" applyAlignment="1" applyProtection="1">
      <protection locked="0"/>
    </xf>
    <xf numFmtId="0" fontId="17" fillId="4" borderId="5" xfId="0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Border="1">
      <alignment vertical="center"/>
    </xf>
    <xf numFmtId="176" fontId="20" fillId="0" borderId="5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43" fontId="0" fillId="0" borderId="1" xfId="3" applyFont="1" applyBorder="1" applyAlignment="1">
      <alignment horizontal="center" vertical="center"/>
    </xf>
    <xf numFmtId="43" fontId="0" fillId="2" borderId="1" xfId="3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26" fillId="0" borderId="5" xfId="0" applyNumberFormat="1" applyFont="1" applyBorder="1" applyAlignment="1">
      <alignment horizontal="center" vertical="center"/>
    </xf>
    <xf numFmtId="176" fontId="26" fillId="0" borderId="5" xfId="0" applyNumberFormat="1" applyFont="1" applyBorder="1">
      <alignment vertical="center"/>
    </xf>
    <xf numFmtId="0" fontId="26" fillId="0" borderId="0" xfId="0" applyFont="1">
      <alignment vertical="center"/>
    </xf>
    <xf numFmtId="0" fontId="26" fillId="0" borderId="5" xfId="0" applyFont="1" applyBorder="1" applyAlignment="1">
      <alignment horizontal="center" vertical="center"/>
    </xf>
    <xf numFmtId="49" fontId="2" fillId="4" borderId="5" xfId="0" applyNumberFormat="1" applyFont="1" applyFill="1" applyBorder="1" applyAlignment="1" applyProtection="1">
      <protection locked="0"/>
    </xf>
    <xf numFmtId="49" fontId="2" fillId="4" borderId="5" xfId="0" applyNumberFormat="1" applyFont="1" applyFill="1" applyBorder="1" applyAlignment="1" applyProtection="1">
      <alignment wrapText="1"/>
      <protection locked="0"/>
    </xf>
    <xf numFmtId="177" fontId="2" fillId="4" borderId="5" xfId="0" applyNumberFormat="1" applyFont="1" applyFill="1" applyBorder="1" applyAlignment="1" applyProtection="1">
      <protection locked="0"/>
    </xf>
    <xf numFmtId="177" fontId="2" fillId="4" borderId="5" xfId="0" applyNumberFormat="1" applyFont="1" applyFill="1" applyBorder="1" applyAlignment="1" applyProtection="1"/>
    <xf numFmtId="0" fontId="2" fillId="4" borderId="5" xfId="0" applyFont="1" applyFill="1" applyBorder="1" applyAlignment="1" applyProtection="1">
      <alignment wrapText="1"/>
      <protection locked="0"/>
    </xf>
    <xf numFmtId="178" fontId="2" fillId="4" borderId="5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77" fontId="2" fillId="4" borderId="4" xfId="0" applyNumberFormat="1" applyFont="1" applyFill="1" applyBorder="1" applyAlignment="1" applyProtection="1">
      <protection locked="0"/>
    </xf>
    <xf numFmtId="49" fontId="2" fillId="4" borderId="4" xfId="0" applyNumberFormat="1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177" fontId="2" fillId="4" borderId="3" xfId="0" applyNumberFormat="1" applyFont="1" applyFill="1" applyBorder="1" applyAlignment="1" applyProtection="1">
      <protection locked="0"/>
    </xf>
    <xf numFmtId="49" fontId="2" fillId="4" borderId="3" xfId="0" applyNumberFormat="1" applyFont="1" applyFill="1" applyBorder="1" applyAlignment="1" applyProtection="1">
      <alignment wrapText="1"/>
      <protection locked="0"/>
    </xf>
    <xf numFmtId="177" fontId="17" fillId="3" borderId="5" xfId="0" applyNumberFormat="1" applyFont="1" applyFill="1" applyBorder="1" applyAlignment="1" applyProtection="1"/>
    <xf numFmtId="176" fontId="2" fillId="4" borderId="5" xfId="0" applyNumberFormat="1" applyFont="1" applyFill="1" applyBorder="1" applyAlignme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protection locked="0"/>
    </xf>
    <xf numFmtId="177" fontId="2" fillId="4" borderId="0" xfId="0" applyNumberFormat="1" applyFont="1" applyFill="1" applyAlignment="1" applyProtection="1">
      <protection locked="0"/>
    </xf>
    <xf numFmtId="0" fontId="5" fillId="0" borderId="0" xfId="0" applyFont="1">
      <alignment vertical="center"/>
    </xf>
    <xf numFmtId="0" fontId="28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19" fillId="0" borderId="2" xfId="0" applyNumberFormat="1" applyFont="1" applyBorder="1" applyAlignment="1">
      <alignment vertical="center"/>
    </xf>
    <xf numFmtId="179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13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0" xfId="0" applyNumberFormat="1" applyFont="1" applyAlignment="1">
      <alignment horizontal="right" vertical="center"/>
    </xf>
  </cellXfs>
  <cellStyles count="18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7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2" sqref="C2"/>
    </sheetView>
  </sheetViews>
  <sheetFormatPr defaultColWidth="9" defaultRowHeight="13.5"/>
  <cols>
    <col min="1" max="1" width="10.625" style="29" customWidth="1"/>
    <col min="2" max="2" width="30.625" style="34" customWidth="1"/>
    <col min="3" max="3" width="30.625" style="29" customWidth="1"/>
    <col min="4" max="4" width="20.5" style="29" bestFit="1" customWidth="1"/>
    <col min="5" max="5" width="18.625" style="29" hidden="1" customWidth="1"/>
    <col min="6" max="6" width="18.375" style="29" bestFit="1" customWidth="1"/>
    <col min="7" max="7" width="14.375" style="29" hidden="1" customWidth="1"/>
    <col min="8" max="8" width="14.25" style="29" hidden="1" customWidth="1"/>
    <col min="9" max="252" width="9" style="29"/>
    <col min="253" max="253" width="6.625" style="29" customWidth="1"/>
    <col min="254" max="255" width="21.625" style="29" customWidth="1"/>
    <col min="256" max="256" width="16.125" style="29" bestFit="1" customWidth="1"/>
    <col min="257" max="257" width="13.875" style="29" bestFit="1" customWidth="1"/>
    <col min="258" max="258" width="17.25" style="29" bestFit="1" customWidth="1"/>
    <col min="259" max="260" width="20.5" style="29" bestFit="1" customWidth="1"/>
    <col min="261" max="261" width="0" style="29" hidden="1" customWidth="1"/>
    <col min="262" max="262" width="18.375" style="29" bestFit="1" customWidth="1"/>
    <col min="263" max="264" width="0" style="29" hidden="1" customWidth="1"/>
    <col min="265" max="508" width="9" style="29"/>
    <col min="509" max="509" width="6.625" style="29" customWidth="1"/>
    <col min="510" max="511" width="21.625" style="29" customWidth="1"/>
    <col min="512" max="512" width="16.125" style="29" bestFit="1" customWidth="1"/>
    <col min="513" max="513" width="13.875" style="29" bestFit="1" customWidth="1"/>
    <col min="514" max="514" width="17.25" style="29" bestFit="1" customWidth="1"/>
    <col min="515" max="516" width="20.5" style="29" bestFit="1" customWidth="1"/>
    <col min="517" max="517" width="0" style="29" hidden="1" customWidth="1"/>
    <col min="518" max="518" width="18.375" style="29" bestFit="1" customWidth="1"/>
    <col min="519" max="520" width="0" style="29" hidden="1" customWidth="1"/>
    <col min="521" max="764" width="9" style="29"/>
    <col min="765" max="765" width="6.625" style="29" customWidth="1"/>
    <col min="766" max="767" width="21.625" style="29" customWidth="1"/>
    <col min="768" max="768" width="16.125" style="29" bestFit="1" customWidth="1"/>
    <col min="769" max="769" width="13.875" style="29" bestFit="1" customWidth="1"/>
    <col min="770" max="770" width="17.25" style="29" bestFit="1" customWidth="1"/>
    <col min="771" max="772" width="20.5" style="29" bestFit="1" customWidth="1"/>
    <col min="773" max="773" width="0" style="29" hidden="1" customWidth="1"/>
    <col min="774" max="774" width="18.375" style="29" bestFit="1" customWidth="1"/>
    <col min="775" max="776" width="0" style="29" hidden="1" customWidth="1"/>
    <col min="777" max="1020" width="9" style="29"/>
    <col min="1021" max="1021" width="6.625" style="29" customWidth="1"/>
    <col min="1022" max="1023" width="21.625" style="29" customWidth="1"/>
    <col min="1024" max="1024" width="16.125" style="29" bestFit="1" customWidth="1"/>
    <col min="1025" max="1025" width="13.875" style="29" bestFit="1" customWidth="1"/>
    <col min="1026" max="1026" width="17.25" style="29" bestFit="1" customWidth="1"/>
    <col min="1027" max="1028" width="20.5" style="29" bestFit="1" customWidth="1"/>
    <col min="1029" max="1029" width="0" style="29" hidden="1" customWidth="1"/>
    <col min="1030" max="1030" width="18.375" style="29" bestFit="1" customWidth="1"/>
    <col min="1031" max="1032" width="0" style="29" hidden="1" customWidth="1"/>
    <col min="1033" max="1276" width="9" style="29"/>
    <col min="1277" max="1277" width="6.625" style="29" customWidth="1"/>
    <col min="1278" max="1279" width="21.625" style="29" customWidth="1"/>
    <col min="1280" max="1280" width="16.125" style="29" bestFit="1" customWidth="1"/>
    <col min="1281" max="1281" width="13.875" style="29" bestFit="1" customWidth="1"/>
    <col min="1282" max="1282" width="17.25" style="29" bestFit="1" customWidth="1"/>
    <col min="1283" max="1284" width="20.5" style="29" bestFit="1" customWidth="1"/>
    <col min="1285" max="1285" width="0" style="29" hidden="1" customWidth="1"/>
    <col min="1286" max="1286" width="18.375" style="29" bestFit="1" customWidth="1"/>
    <col min="1287" max="1288" width="0" style="29" hidden="1" customWidth="1"/>
    <col min="1289" max="1532" width="9" style="29"/>
    <col min="1533" max="1533" width="6.625" style="29" customWidth="1"/>
    <col min="1534" max="1535" width="21.625" style="29" customWidth="1"/>
    <col min="1536" max="1536" width="16.125" style="29" bestFit="1" customWidth="1"/>
    <col min="1537" max="1537" width="13.875" style="29" bestFit="1" customWidth="1"/>
    <col min="1538" max="1538" width="17.25" style="29" bestFit="1" customWidth="1"/>
    <col min="1539" max="1540" width="20.5" style="29" bestFit="1" customWidth="1"/>
    <col min="1541" max="1541" width="0" style="29" hidden="1" customWidth="1"/>
    <col min="1542" max="1542" width="18.375" style="29" bestFit="1" customWidth="1"/>
    <col min="1543" max="1544" width="0" style="29" hidden="1" customWidth="1"/>
    <col min="1545" max="1788" width="9" style="29"/>
    <col min="1789" max="1789" width="6.625" style="29" customWidth="1"/>
    <col min="1790" max="1791" width="21.625" style="29" customWidth="1"/>
    <col min="1792" max="1792" width="16.125" style="29" bestFit="1" customWidth="1"/>
    <col min="1793" max="1793" width="13.875" style="29" bestFit="1" customWidth="1"/>
    <col min="1794" max="1794" width="17.25" style="29" bestFit="1" customWidth="1"/>
    <col min="1795" max="1796" width="20.5" style="29" bestFit="1" customWidth="1"/>
    <col min="1797" max="1797" width="0" style="29" hidden="1" customWidth="1"/>
    <col min="1798" max="1798" width="18.375" style="29" bestFit="1" customWidth="1"/>
    <col min="1799" max="1800" width="0" style="29" hidden="1" customWidth="1"/>
    <col min="1801" max="2044" width="9" style="29"/>
    <col min="2045" max="2045" width="6.625" style="29" customWidth="1"/>
    <col min="2046" max="2047" width="21.625" style="29" customWidth="1"/>
    <col min="2048" max="2048" width="16.125" style="29" bestFit="1" customWidth="1"/>
    <col min="2049" max="2049" width="13.875" style="29" bestFit="1" customWidth="1"/>
    <col min="2050" max="2050" width="17.25" style="29" bestFit="1" customWidth="1"/>
    <col min="2051" max="2052" width="20.5" style="29" bestFit="1" customWidth="1"/>
    <col min="2053" max="2053" width="0" style="29" hidden="1" customWidth="1"/>
    <col min="2054" max="2054" width="18.375" style="29" bestFit="1" customWidth="1"/>
    <col min="2055" max="2056" width="0" style="29" hidden="1" customWidth="1"/>
    <col min="2057" max="2300" width="9" style="29"/>
    <col min="2301" max="2301" width="6.625" style="29" customWidth="1"/>
    <col min="2302" max="2303" width="21.625" style="29" customWidth="1"/>
    <col min="2304" max="2304" width="16.125" style="29" bestFit="1" customWidth="1"/>
    <col min="2305" max="2305" width="13.875" style="29" bestFit="1" customWidth="1"/>
    <col min="2306" max="2306" width="17.25" style="29" bestFit="1" customWidth="1"/>
    <col min="2307" max="2308" width="20.5" style="29" bestFit="1" customWidth="1"/>
    <col min="2309" max="2309" width="0" style="29" hidden="1" customWidth="1"/>
    <col min="2310" max="2310" width="18.375" style="29" bestFit="1" customWidth="1"/>
    <col min="2311" max="2312" width="0" style="29" hidden="1" customWidth="1"/>
    <col min="2313" max="2556" width="9" style="29"/>
    <col min="2557" max="2557" width="6.625" style="29" customWidth="1"/>
    <col min="2558" max="2559" width="21.625" style="29" customWidth="1"/>
    <col min="2560" max="2560" width="16.125" style="29" bestFit="1" customWidth="1"/>
    <col min="2561" max="2561" width="13.875" style="29" bestFit="1" customWidth="1"/>
    <col min="2562" max="2562" width="17.25" style="29" bestFit="1" customWidth="1"/>
    <col min="2563" max="2564" width="20.5" style="29" bestFit="1" customWidth="1"/>
    <col min="2565" max="2565" width="0" style="29" hidden="1" customWidth="1"/>
    <col min="2566" max="2566" width="18.375" style="29" bestFit="1" customWidth="1"/>
    <col min="2567" max="2568" width="0" style="29" hidden="1" customWidth="1"/>
    <col min="2569" max="2812" width="9" style="29"/>
    <col min="2813" max="2813" width="6.625" style="29" customWidth="1"/>
    <col min="2814" max="2815" width="21.625" style="29" customWidth="1"/>
    <col min="2816" max="2816" width="16.125" style="29" bestFit="1" customWidth="1"/>
    <col min="2817" max="2817" width="13.875" style="29" bestFit="1" customWidth="1"/>
    <col min="2818" max="2818" width="17.25" style="29" bestFit="1" customWidth="1"/>
    <col min="2819" max="2820" width="20.5" style="29" bestFit="1" customWidth="1"/>
    <col min="2821" max="2821" width="0" style="29" hidden="1" customWidth="1"/>
    <col min="2822" max="2822" width="18.375" style="29" bestFit="1" customWidth="1"/>
    <col min="2823" max="2824" width="0" style="29" hidden="1" customWidth="1"/>
    <col min="2825" max="3068" width="9" style="29"/>
    <col min="3069" max="3069" width="6.625" style="29" customWidth="1"/>
    <col min="3070" max="3071" width="21.625" style="29" customWidth="1"/>
    <col min="3072" max="3072" width="16.125" style="29" bestFit="1" customWidth="1"/>
    <col min="3073" max="3073" width="13.875" style="29" bestFit="1" customWidth="1"/>
    <col min="3074" max="3074" width="17.25" style="29" bestFit="1" customWidth="1"/>
    <col min="3075" max="3076" width="20.5" style="29" bestFit="1" customWidth="1"/>
    <col min="3077" max="3077" width="0" style="29" hidden="1" customWidth="1"/>
    <col min="3078" max="3078" width="18.375" style="29" bestFit="1" customWidth="1"/>
    <col min="3079" max="3080" width="0" style="29" hidden="1" customWidth="1"/>
    <col min="3081" max="3324" width="9" style="29"/>
    <col min="3325" max="3325" width="6.625" style="29" customWidth="1"/>
    <col min="3326" max="3327" width="21.625" style="29" customWidth="1"/>
    <col min="3328" max="3328" width="16.125" style="29" bestFit="1" customWidth="1"/>
    <col min="3329" max="3329" width="13.875" style="29" bestFit="1" customWidth="1"/>
    <col min="3330" max="3330" width="17.25" style="29" bestFit="1" customWidth="1"/>
    <col min="3331" max="3332" width="20.5" style="29" bestFit="1" customWidth="1"/>
    <col min="3333" max="3333" width="0" style="29" hidden="1" customWidth="1"/>
    <col min="3334" max="3334" width="18.375" style="29" bestFit="1" customWidth="1"/>
    <col min="3335" max="3336" width="0" style="29" hidden="1" customWidth="1"/>
    <col min="3337" max="3580" width="9" style="29"/>
    <col min="3581" max="3581" width="6.625" style="29" customWidth="1"/>
    <col min="3582" max="3583" width="21.625" style="29" customWidth="1"/>
    <col min="3584" max="3584" width="16.125" style="29" bestFit="1" customWidth="1"/>
    <col min="3585" max="3585" width="13.875" style="29" bestFit="1" customWidth="1"/>
    <col min="3586" max="3586" width="17.25" style="29" bestFit="1" customWidth="1"/>
    <col min="3587" max="3588" width="20.5" style="29" bestFit="1" customWidth="1"/>
    <col min="3589" max="3589" width="0" style="29" hidden="1" customWidth="1"/>
    <col min="3590" max="3590" width="18.375" style="29" bestFit="1" customWidth="1"/>
    <col min="3591" max="3592" width="0" style="29" hidden="1" customWidth="1"/>
    <col min="3593" max="3836" width="9" style="29"/>
    <col min="3837" max="3837" width="6.625" style="29" customWidth="1"/>
    <col min="3838" max="3839" width="21.625" style="29" customWidth="1"/>
    <col min="3840" max="3840" width="16.125" style="29" bestFit="1" customWidth="1"/>
    <col min="3841" max="3841" width="13.875" style="29" bestFit="1" customWidth="1"/>
    <col min="3842" max="3842" width="17.25" style="29" bestFit="1" customWidth="1"/>
    <col min="3843" max="3844" width="20.5" style="29" bestFit="1" customWidth="1"/>
    <col min="3845" max="3845" width="0" style="29" hidden="1" customWidth="1"/>
    <col min="3846" max="3846" width="18.375" style="29" bestFit="1" customWidth="1"/>
    <col min="3847" max="3848" width="0" style="29" hidden="1" customWidth="1"/>
    <col min="3849" max="4092" width="9" style="29"/>
    <col min="4093" max="4093" width="6.625" style="29" customWidth="1"/>
    <col min="4094" max="4095" width="21.625" style="29" customWidth="1"/>
    <col min="4096" max="4096" width="16.125" style="29" bestFit="1" customWidth="1"/>
    <col min="4097" max="4097" width="13.875" style="29" bestFit="1" customWidth="1"/>
    <col min="4098" max="4098" width="17.25" style="29" bestFit="1" customWidth="1"/>
    <col min="4099" max="4100" width="20.5" style="29" bestFit="1" customWidth="1"/>
    <col min="4101" max="4101" width="0" style="29" hidden="1" customWidth="1"/>
    <col min="4102" max="4102" width="18.375" style="29" bestFit="1" customWidth="1"/>
    <col min="4103" max="4104" width="0" style="29" hidden="1" customWidth="1"/>
    <col min="4105" max="4348" width="9" style="29"/>
    <col min="4349" max="4349" width="6.625" style="29" customWidth="1"/>
    <col min="4350" max="4351" width="21.625" style="29" customWidth="1"/>
    <col min="4352" max="4352" width="16.125" style="29" bestFit="1" customWidth="1"/>
    <col min="4353" max="4353" width="13.875" style="29" bestFit="1" customWidth="1"/>
    <col min="4354" max="4354" width="17.25" style="29" bestFit="1" customWidth="1"/>
    <col min="4355" max="4356" width="20.5" style="29" bestFit="1" customWidth="1"/>
    <col min="4357" max="4357" width="0" style="29" hidden="1" customWidth="1"/>
    <col min="4358" max="4358" width="18.375" style="29" bestFit="1" customWidth="1"/>
    <col min="4359" max="4360" width="0" style="29" hidden="1" customWidth="1"/>
    <col min="4361" max="4604" width="9" style="29"/>
    <col min="4605" max="4605" width="6.625" style="29" customWidth="1"/>
    <col min="4606" max="4607" width="21.625" style="29" customWidth="1"/>
    <col min="4608" max="4608" width="16.125" style="29" bestFit="1" customWidth="1"/>
    <col min="4609" max="4609" width="13.875" style="29" bestFit="1" customWidth="1"/>
    <col min="4610" max="4610" width="17.25" style="29" bestFit="1" customWidth="1"/>
    <col min="4611" max="4612" width="20.5" style="29" bestFit="1" customWidth="1"/>
    <col min="4613" max="4613" width="0" style="29" hidden="1" customWidth="1"/>
    <col min="4614" max="4614" width="18.375" style="29" bestFit="1" customWidth="1"/>
    <col min="4615" max="4616" width="0" style="29" hidden="1" customWidth="1"/>
    <col min="4617" max="4860" width="9" style="29"/>
    <col min="4861" max="4861" width="6.625" style="29" customWidth="1"/>
    <col min="4862" max="4863" width="21.625" style="29" customWidth="1"/>
    <col min="4864" max="4864" width="16.125" style="29" bestFit="1" customWidth="1"/>
    <col min="4865" max="4865" width="13.875" style="29" bestFit="1" customWidth="1"/>
    <col min="4866" max="4866" width="17.25" style="29" bestFit="1" customWidth="1"/>
    <col min="4867" max="4868" width="20.5" style="29" bestFit="1" customWidth="1"/>
    <col min="4869" max="4869" width="0" style="29" hidden="1" customWidth="1"/>
    <col min="4870" max="4870" width="18.375" style="29" bestFit="1" customWidth="1"/>
    <col min="4871" max="4872" width="0" style="29" hidden="1" customWidth="1"/>
    <col min="4873" max="5116" width="9" style="29"/>
    <col min="5117" max="5117" width="6.625" style="29" customWidth="1"/>
    <col min="5118" max="5119" width="21.625" style="29" customWidth="1"/>
    <col min="5120" max="5120" width="16.125" style="29" bestFit="1" customWidth="1"/>
    <col min="5121" max="5121" width="13.875" style="29" bestFit="1" customWidth="1"/>
    <col min="5122" max="5122" width="17.25" style="29" bestFit="1" customWidth="1"/>
    <col min="5123" max="5124" width="20.5" style="29" bestFit="1" customWidth="1"/>
    <col min="5125" max="5125" width="0" style="29" hidden="1" customWidth="1"/>
    <col min="5126" max="5126" width="18.375" style="29" bestFit="1" customWidth="1"/>
    <col min="5127" max="5128" width="0" style="29" hidden="1" customWidth="1"/>
    <col min="5129" max="5372" width="9" style="29"/>
    <col min="5373" max="5373" width="6.625" style="29" customWidth="1"/>
    <col min="5374" max="5375" width="21.625" style="29" customWidth="1"/>
    <col min="5376" max="5376" width="16.125" style="29" bestFit="1" customWidth="1"/>
    <col min="5377" max="5377" width="13.875" style="29" bestFit="1" customWidth="1"/>
    <col min="5378" max="5378" width="17.25" style="29" bestFit="1" customWidth="1"/>
    <col min="5379" max="5380" width="20.5" style="29" bestFit="1" customWidth="1"/>
    <col min="5381" max="5381" width="0" style="29" hidden="1" customWidth="1"/>
    <col min="5382" max="5382" width="18.375" style="29" bestFit="1" customWidth="1"/>
    <col min="5383" max="5384" width="0" style="29" hidden="1" customWidth="1"/>
    <col min="5385" max="5628" width="9" style="29"/>
    <col min="5629" max="5629" width="6.625" style="29" customWidth="1"/>
    <col min="5630" max="5631" width="21.625" style="29" customWidth="1"/>
    <col min="5632" max="5632" width="16.125" style="29" bestFit="1" customWidth="1"/>
    <col min="5633" max="5633" width="13.875" style="29" bestFit="1" customWidth="1"/>
    <col min="5634" max="5634" width="17.25" style="29" bestFit="1" customWidth="1"/>
    <col min="5635" max="5636" width="20.5" style="29" bestFit="1" customWidth="1"/>
    <col min="5637" max="5637" width="0" style="29" hidden="1" customWidth="1"/>
    <col min="5638" max="5638" width="18.375" style="29" bestFit="1" customWidth="1"/>
    <col min="5639" max="5640" width="0" style="29" hidden="1" customWidth="1"/>
    <col min="5641" max="5884" width="9" style="29"/>
    <col min="5885" max="5885" width="6.625" style="29" customWidth="1"/>
    <col min="5886" max="5887" width="21.625" style="29" customWidth="1"/>
    <col min="5888" max="5888" width="16.125" style="29" bestFit="1" customWidth="1"/>
    <col min="5889" max="5889" width="13.875" style="29" bestFit="1" customWidth="1"/>
    <col min="5890" max="5890" width="17.25" style="29" bestFit="1" customWidth="1"/>
    <col min="5891" max="5892" width="20.5" style="29" bestFit="1" customWidth="1"/>
    <col min="5893" max="5893" width="0" style="29" hidden="1" customWidth="1"/>
    <col min="5894" max="5894" width="18.375" style="29" bestFit="1" customWidth="1"/>
    <col min="5895" max="5896" width="0" style="29" hidden="1" customWidth="1"/>
    <col min="5897" max="6140" width="9" style="29"/>
    <col min="6141" max="6141" width="6.625" style="29" customWidth="1"/>
    <col min="6142" max="6143" width="21.625" style="29" customWidth="1"/>
    <col min="6144" max="6144" width="16.125" style="29" bestFit="1" customWidth="1"/>
    <col min="6145" max="6145" width="13.875" style="29" bestFit="1" customWidth="1"/>
    <col min="6146" max="6146" width="17.25" style="29" bestFit="1" customWidth="1"/>
    <col min="6147" max="6148" width="20.5" style="29" bestFit="1" customWidth="1"/>
    <col min="6149" max="6149" width="0" style="29" hidden="1" customWidth="1"/>
    <col min="6150" max="6150" width="18.375" style="29" bestFit="1" customWidth="1"/>
    <col min="6151" max="6152" width="0" style="29" hidden="1" customWidth="1"/>
    <col min="6153" max="6396" width="9" style="29"/>
    <col min="6397" max="6397" width="6.625" style="29" customWidth="1"/>
    <col min="6398" max="6399" width="21.625" style="29" customWidth="1"/>
    <col min="6400" max="6400" width="16.125" style="29" bestFit="1" customWidth="1"/>
    <col min="6401" max="6401" width="13.875" style="29" bestFit="1" customWidth="1"/>
    <col min="6402" max="6402" width="17.25" style="29" bestFit="1" customWidth="1"/>
    <col min="6403" max="6404" width="20.5" style="29" bestFit="1" customWidth="1"/>
    <col min="6405" max="6405" width="0" style="29" hidden="1" customWidth="1"/>
    <col min="6406" max="6406" width="18.375" style="29" bestFit="1" customWidth="1"/>
    <col min="6407" max="6408" width="0" style="29" hidden="1" customWidth="1"/>
    <col min="6409" max="6652" width="9" style="29"/>
    <col min="6653" max="6653" width="6.625" style="29" customWidth="1"/>
    <col min="6654" max="6655" width="21.625" style="29" customWidth="1"/>
    <col min="6656" max="6656" width="16.125" style="29" bestFit="1" customWidth="1"/>
    <col min="6657" max="6657" width="13.875" style="29" bestFit="1" customWidth="1"/>
    <col min="6658" max="6658" width="17.25" style="29" bestFit="1" customWidth="1"/>
    <col min="6659" max="6660" width="20.5" style="29" bestFit="1" customWidth="1"/>
    <col min="6661" max="6661" width="0" style="29" hidden="1" customWidth="1"/>
    <col min="6662" max="6662" width="18.375" style="29" bestFit="1" customWidth="1"/>
    <col min="6663" max="6664" width="0" style="29" hidden="1" customWidth="1"/>
    <col min="6665" max="6908" width="9" style="29"/>
    <col min="6909" max="6909" width="6.625" style="29" customWidth="1"/>
    <col min="6910" max="6911" width="21.625" style="29" customWidth="1"/>
    <col min="6912" max="6912" width="16.125" style="29" bestFit="1" customWidth="1"/>
    <col min="6913" max="6913" width="13.875" style="29" bestFit="1" customWidth="1"/>
    <col min="6914" max="6914" width="17.25" style="29" bestFit="1" customWidth="1"/>
    <col min="6915" max="6916" width="20.5" style="29" bestFit="1" customWidth="1"/>
    <col min="6917" max="6917" width="0" style="29" hidden="1" customWidth="1"/>
    <col min="6918" max="6918" width="18.375" style="29" bestFit="1" customWidth="1"/>
    <col min="6919" max="6920" width="0" style="29" hidden="1" customWidth="1"/>
    <col min="6921" max="7164" width="9" style="29"/>
    <col min="7165" max="7165" width="6.625" style="29" customWidth="1"/>
    <col min="7166" max="7167" width="21.625" style="29" customWidth="1"/>
    <col min="7168" max="7168" width="16.125" style="29" bestFit="1" customWidth="1"/>
    <col min="7169" max="7169" width="13.875" style="29" bestFit="1" customWidth="1"/>
    <col min="7170" max="7170" width="17.25" style="29" bestFit="1" customWidth="1"/>
    <col min="7171" max="7172" width="20.5" style="29" bestFit="1" customWidth="1"/>
    <col min="7173" max="7173" width="0" style="29" hidden="1" customWidth="1"/>
    <col min="7174" max="7174" width="18.375" style="29" bestFit="1" customWidth="1"/>
    <col min="7175" max="7176" width="0" style="29" hidden="1" customWidth="1"/>
    <col min="7177" max="7420" width="9" style="29"/>
    <col min="7421" max="7421" width="6.625" style="29" customWidth="1"/>
    <col min="7422" max="7423" width="21.625" style="29" customWidth="1"/>
    <col min="7424" max="7424" width="16.125" style="29" bestFit="1" customWidth="1"/>
    <col min="7425" max="7425" width="13.875" style="29" bestFit="1" customWidth="1"/>
    <col min="7426" max="7426" width="17.25" style="29" bestFit="1" customWidth="1"/>
    <col min="7427" max="7428" width="20.5" style="29" bestFit="1" customWidth="1"/>
    <col min="7429" max="7429" width="0" style="29" hidden="1" customWidth="1"/>
    <col min="7430" max="7430" width="18.375" style="29" bestFit="1" customWidth="1"/>
    <col min="7431" max="7432" width="0" style="29" hidden="1" customWidth="1"/>
    <col min="7433" max="7676" width="9" style="29"/>
    <col min="7677" max="7677" width="6.625" style="29" customWidth="1"/>
    <col min="7678" max="7679" width="21.625" style="29" customWidth="1"/>
    <col min="7680" max="7680" width="16.125" style="29" bestFit="1" customWidth="1"/>
    <col min="7681" max="7681" width="13.875" style="29" bestFit="1" customWidth="1"/>
    <col min="7682" max="7682" width="17.25" style="29" bestFit="1" customWidth="1"/>
    <col min="7683" max="7684" width="20.5" style="29" bestFit="1" customWidth="1"/>
    <col min="7685" max="7685" width="0" style="29" hidden="1" customWidth="1"/>
    <col min="7686" max="7686" width="18.375" style="29" bestFit="1" customWidth="1"/>
    <col min="7687" max="7688" width="0" style="29" hidden="1" customWidth="1"/>
    <col min="7689" max="7932" width="9" style="29"/>
    <col min="7933" max="7933" width="6.625" style="29" customWidth="1"/>
    <col min="7934" max="7935" width="21.625" style="29" customWidth="1"/>
    <col min="7936" max="7936" width="16.125" style="29" bestFit="1" customWidth="1"/>
    <col min="7937" max="7937" width="13.875" style="29" bestFit="1" customWidth="1"/>
    <col min="7938" max="7938" width="17.25" style="29" bestFit="1" customWidth="1"/>
    <col min="7939" max="7940" width="20.5" style="29" bestFit="1" customWidth="1"/>
    <col min="7941" max="7941" width="0" style="29" hidden="1" customWidth="1"/>
    <col min="7942" max="7942" width="18.375" style="29" bestFit="1" customWidth="1"/>
    <col min="7943" max="7944" width="0" style="29" hidden="1" customWidth="1"/>
    <col min="7945" max="8188" width="9" style="29"/>
    <col min="8189" max="8189" width="6.625" style="29" customWidth="1"/>
    <col min="8190" max="8191" width="21.625" style="29" customWidth="1"/>
    <col min="8192" max="8192" width="16.125" style="29" bestFit="1" customWidth="1"/>
    <col min="8193" max="8193" width="13.875" style="29" bestFit="1" customWidth="1"/>
    <col min="8194" max="8194" width="17.25" style="29" bestFit="1" customWidth="1"/>
    <col min="8195" max="8196" width="20.5" style="29" bestFit="1" customWidth="1"/>
    <col min="8197" max="8197" width="0" style="29" hidden="1" customWidth="1"/>
    <col min="8198" max="8198" width="18.375" style="29" bestFit="1" customWidth="1"/>
    <col min="8199" max="8200" width="0" style="29" hidden="1" customWidth="1"/>
    <col min="8201" max="8444" width="9" style="29"/>
    <col min="8445" max="8445" width="6.625" style="29" customWidth="1"/>
    <col min="8446" max="8447" width="21.625" style="29" customWidth="1"/>
    <col min="8448" max="8448" width="16.125" style="29" bestFit="1" customWidth="1"/>
    <col min="8449" max="8449" width="13.875" style="29" bestFit="1" customWidth="1"/>
    <col min="8450" max="8450" width="17.25" style="29" bestFit="1" customWidth="1"/>
    <col min="8451" max="8452" width="20.5" style="29" bestFit="1" customWidth="1"/>
    <col min="8453" max="8453" width="0" style="29" hidden="1" customWidth="1"/>
    <col min="8454" max="8454" width="18.375" style="29" bestFit="1" customWidth="1"/>
    <col min="8455" max="8456" width="0" style="29" hidden="1" customWidth="1"/>
    <col min="8457" max="8700" width="9" style="29"/>
    <col min="8701" max="8701" width="6.625" style="29" customWidth="1"/>
    <col min="8702" max="8703" width="21.625" style="29" customWidth="1"/>
    <col min="8704" max="8704" width="16.125" style="29" bestFit="1" customWidth="1"/>
    <col min="8705" max="8705" width="13.875" style="29" bestFit="1" customWidth="1"/>
    <col min="8706" max="8706" width="17.25" style="29" bestFit="1" customWidth="1"/>
    <col min="8707" max="8708" width="20.5" style="29" bestFit="1" customWidth="1"/>
    <col min="8709" max="8709" width="0" style="29" hidden="1" customWidth="1"/>
    <col min="8710" max="8710" width="18.375" style="29" bestFit="1" customWidth="1"/>
    <col min="8711" max="8712" width="0" style="29" hidden="1" customWidth="1"/>
    <col min="8713" max="8956" width="9" style="29"/>
    <col min="8957" max="8957" width="6.625" style="29" customWidth="1"/>
    <col min="8958" max="8959" width="21.625" style="29" customWidth="1"/>
    <col min="8960" max="8960" width="16.125" style="29" bestFit="1" customWidth="1"/>
    <col min="8961" max="8961" width="13.875" style="29" bestFit="1" customWidth="1"/>
    <col min="8962" max="8962" width="17.25" style="29" bestFit="1" customWidth="1"/>
    <col min="8963" max="8964" width="20.5" style="29" bestFit="1" customWidth="1"/>
    <col min="8965" max="8965" width="0" style="29" hidden="1" customWidth="1"/>
    <col min="8966" max="8966" width="18.375" style="29" bestFit="1" customWidth="1"/>
    <col min="8967" max="8968" width="0" style="29" hidden="1" customWidth="1"/>
    <col min="8969" max="9212" width="9" style="29"/>
    <col min="9213" max="9213" width="6.625" style="29" customWidth="1"/>
    <col min="9214" max="9215" width="21.625" style="29" customWidth="1"/>
    <col min="9216" max="9216" width="16.125" style="29" bestFit="1" customWidth="1"/>
    <col min="9217" max="9217" width="13.875" style="29" bestFit="1" customWidth="1"/>
    <col min="9218" max="9218" width="17.25" style="29" bestFit="1" customWidth="1"/>
    <col min="9219" max="9220" width="20.5" style="29" bestFit="1" customWidth="1"/>
    <col min="9221" max="9221" width="0" style="29" hidden="1" customWidth="1"/>
    <col min="9222" max="9222" width="18.375" style="29" bestFit="1" customWidth="1"/>
    <col min="9223" max="9224" width="0" style="29" hidden="1" customWidth="1"/>
    <col min="9225" max="9468" width="9" style="29"/>
    <col min="9469" max="9469" width="6.625" style="29" customWidth="1"/>
    <col min="9470" max="9471" width="21.625" style="29" customWidth="1"/>
    <col min="9472" max="9472" width="16.125" style="29" bestFit="1" customWidth="1"/>
    <col min="9473" max="9473" width="13.875" style="29" bestFit="1" customWidth="1"/>
    <col min="9474" max="9474" width="17.25" style="29" bestFit="1" customWidth="1"/>
    <col min="9475" max="9476" width="20.5" style="29" bestFit="1" customWidth="1"/>
    <col min="9477" max="9477" width="0" style="29" hidden="1" customWidth="1"/>
    <col min="9478" max="9478" width="18.375" style="29" bestFit="1" customWidth="1"/>
    <col min="9479" max="9480" width="0" style="29" hidden="1" customWidth="1"/>
    <col min="9481" max="9724" width="9" style="29"/>
    <col min="9725" max="9725" width="6.625" style="29" customWidth="1"/>
    <col min="9726" max="9727" width="21.625" style="29" customWidth="1"/>
    <col min="9728" max="9728" width="16.125" style="29" bestFit="1" customWidth="1"/>
    <col min="9729" max="9729" width="13.875" style="29" bestFit="1" customWidth="1"/>
    <col min="9730" max="9730" width="17.25" style="29" bestFit="1" customWidth="1"/>
    <col min="9731" max="9732" width="20.5" style="29" bestFit="1" customWidth="1"/>
    <col min="9733" max="9733" width="0" style="29" hidden="1" customWidth="1"/>
    <col min="9734" max="9734" width="18.375" style="29" bestFit="1" customWidth="1"/>
    <col min="9735" max="9736" width="0" style="29" hidden="1" customWidth="1"/>
    <col min="9737" max="9980" width="9" style="29"/>
    <col min="9981" max="9981" width="6.625" style="29" customWidth="1"/>
    <col min="9982" max="9983" width="21.625" style="29" customWidth="1"/>
    <col min="9984" max="9984" width="16.125" style="29" bestFit="1" customWidth="1"/>
    <col min="9985" max="9985" width="13.875" style="29" bestFit="1" customWidth="1"/>
    <col min="9986" max="9986" width="17.25" style="29" bestFit="1" customWidth="1"/>
    <col min="9987" max="9988" width="20.5" style="29" bestFit="1" customWidth="1"/>
    <col min="9989" max="9989" width="0" style="29" hidden="1" customWidth="1"/>
    <col min="9990" max="9990" width="18.375" style="29" bestFit="1" customWidth="1"/>
    <col min="9991" max="9992" width="0" style="29" hidden="1" customWidth="1"/>
    <col min="9993" max="10236" width="9" style="29"/>
    <col min="10237" max="10237" width="6.625" style="29" customWidth="1"/>
    <col min="10238" max="10239" width="21.625" style="29" customWidth="1"/>
    <col min="10240" max="10240" width="16.125" style="29" bestFit="1" customWidth="1"/>
    <col min="10241" max="10241" width="13.875" style="29" bestFit="1" customWidth="1"/>
    <col min="10242" max="10242" width="17.25" style="29" bestFit="1" customWidth="1"/>
    <col min="10243" max="10244" width="20.5" style="29" bestFit="1" customWidth="1"/>
    <col min="10245" max="10245" width="0" style="29" hidden="1" customWidth="1"/>
    <col min="10246" max="10246" width="18.375" style="29" bestFit="1" customWidth="1"/>
    <col min="10247" max="10248" width="0" style="29" hidden="1" customWidth="1"/>
    <col min="10249" max="10492" width="9" style="29"/>
    <col min="10493" max="10493" width="6.625" style="29" customWidth="1"/>
    <col min="10494" max="10495" width="21.625" style="29" customWidth="1"/>
    <col min="10496" max="10496" width="16.125" style="29" bestFit="1" customWidth="1"/>
    <col min="10497" max="10497" width="13.875" style="29" bestFit="1" customWidth="1"/>
    <col min="10498" max="10498" width="17.25" style="29" bestFit="1" customWidth="1"/>
    <col min="10499" max="10500" width="20.5" style="29" bestFit="1" customWidth="1"/>
    <col min="10501" max="10501" width="0" style="29" hidden="1" customWidth="1"/>
    <col min="10502" max="10502" width="18.375" style="29" bestFit="1" customWidth="1"/>
    <col min="10503" max="10504" width="0" style="29" hidden="1" customWidth="1"/>
    <col min="10505" max="10748" width="9" style="29"/>
    <col min="10749" max="10749" width="6.625" style="29" customWidth="1"/>
    <col min="10750" max="10751" width="21.625" style="29" customWidth="1"/>
    <col min="10752" max="10752" width="16.125" style="29" bestFit="1" customWidth="1"/>
    <col min="10753" max="10753" width="13.875" style="29" bestFit="1" customWidth="1"/>
    <col min="10754" max="10754" width="17.25" style="29" bestFit="1" customWidth="1"/>
    <col min="10755" max="10756" width="20.5" style="29" bestFit="1" customWidth="1"/>
    <col min="10757" max="10757" width="0" style="29" hidden="1" customWidth="1"/>
    <col min="10758" max="10758" width="18.375" style="29" bestFit="1" customWidth="1"/>
    <col min="10759" max="10760" width="0" style="29" hidden="1" customWidth="1"/>
    <col min="10761" max="11004" width="9" style="29"/>
    <col min="11005" max="11005" width="6.625" style="29" customWidth="1"/>
    <col min="11006" max="11007" width="21.625" style="29" customWidth="1"/>
    <col min="11008" max="11008" width="16.125" style="29" bestFit="1" customWidth="1"/>
    <col min="11009" max="11009" width="13.875" style="29" bestFit="1" customWidth="1"/>
    <col min="11010" max="11010" width="17.25" style="29" bestFit="1" customWidth="1"/>
    <col min="11011" max="11012" width="20.5" style="29" bestFit="1" customWidth="1"/>
    <col min="11013" max="11013" width="0" style="29" hidden="1" customWidth="1"/>
    <col min="11014" max="11014" width="18.375" style="29" bestFit="1" customWidth="1"/>
    <col min="11015" max="11016" width="0" style="29" hidden="1" customWidth="1"/>
    <col min="11017" max="11260" width="9" style="29"/>
    <col min="11261" max="11261" width="6.625" style="29" customWidth="1"/>
    <col min="11262" max="11263" width="21.625" style="29" customWidth="1"/>
    <col min="11264" max="11264" width="16.125" style="29" bestFit="1" customWidth="1"/>
    <col min="11265" max="11265" width="13.875" style="29" bestFit="1" customWidth="1"/>
    <col min="11266" max="11266" width="17.25" style="29" bestFit="1" customWidth="1"/>
    <col min="11267" max="11268" width="20.5" style="29" bestFit="1" customWidth="1"/>
    <col min="11269" max="11269" width="0" style="29" hidden="1" customWidth="1"/>
    <col min="11270" max="11270" width="18.375" style="29" bestFit="1" customWidth="1"/>
    <col min="11271" max="11272" width="0" style="29" hidden="1" customWidth="1"/>
    <col min="11273" max="11516" width="9" style="29"/>
    <col min="11517" max="11517" width="6.625" style="29" customWidth="1"/>
    <col min="11518" max="11519" width="21.625" style="29" customWidth="1"/>
    <col min="11520" max="11520" width="16.125" style="29" bestFit="1" customWidth="1"/>
    <col min="11521" max="11521" width="13.875" style="29" bestFit="1" customWidth="1"/>
    <col min="11522" max="11522" width="17.25" style="29" bestFit="1" customWidth="1"/>
    <col min="11523" max="11524" width="20.5" style="29" bestFit="1" customWidth="1"/>
    <col min="11525" max="11525" width="0" style="29" hidden="1" customWidth="1"/>
    <col min="11526" max="11526" width="18.375" style="29" bestFit="1" customWidth="1"/>
    <col min="11527" max="11528" width="0" style="29" hidden="1" customWidth="1"/>
    <col min="11529" max="11772" width="9" style="29"/>
    <col min="11773" max="11773" width="6.625" style="29" customWidth="1"/>
    <col min="11774" max="11775" width="21.625" style="29" customWidth="1"/>
    <col min="11776" max="11776" width="16.125" style="29" bestFit="1" customWidth="1"/>
    <col min="11777" max="11777" width="13.875" style="29" bestFit="1" customWidth="1"/>
    <col min="11778" max="11778" width="17.25" style="29" bestFit="1" customWidth="1"/>
    <col min="11779" max="11780" width="20.5" style="29" bestFit="1" customWidth="1"/>
    <col min="11781" max="11781" width="0" style="29" hidden="1" customWidth="1"/>
    <col min="11782" max="11782" width="18.375" style="29" bestFit="1" customWidth="1"/>
    <col min="11783" max="11784" width="0" style="29" hidden="1" customWidth="1"/>
    <col min="11785" max="12028" width="9" style="29"/>
    <col min="12029" max="12029" width="6.625" style="29" customWidth="1"/>
    <col min="12030" max="12031" width="21.625" style="29" customWidth="1"/>
    <col min="12032" max="12032" width="16.125" style="29" bestFit="1" customWidth="1"/>
    <col min="12033" max="12033" width="13.875" style="29" bestFit="1" customWidth="1"/>
    <col min="12034" max="12034" width="17.25" style="29" bestFit="1" customWidth="1"/>
    <col min="12035" max="12036" width="20.5" style="29" bestFit="1" customWidth="1"/>
    <col min="12037" max="12037" width="0" style="29" hidden="1" customWidth="1"/>
    <col min="12038" max="12038" width="18.375" style="29" bestFit="1" customWidth="1"/>
    <col min="12039" max="12040" width="0" style="29" hidden="1" customWidth="1"/>
    <col min="12041" max="12284" width="9" style="29"/>
    <col min="12285" max="12285" width="6.625" style="29" customWidth="1"/>
    <col min="12286" max="12287" width="21.625" style="29" customWidth="1"/>
    <col min="12288" max="12288" width="16.125" style="29" bestFit="1" customWidth="1"/>
    <col min="12289" max="12289" width="13.875" style="29" bestFit="1" customWidth="1"/>
    <col min="12290" max="12290" width="17.25" style="29" bestFit="1" customWidth="1"/>
    <col min="12291" max="12292" width="20.5" style="29" bestFit="1" customWidth="1"/>
    <col min="12293" max="12293" width="0" style="29" hidden="1" customWidth="1"/>
    <col min="12294" max="12294" width="18.375" style="29" bestFit="1" customWidth="1"/>
    <col min="12295" max="12296" width="0" style="29" hidden="1" customWidth="1"/>
    <col min="12297" max="12540" width="9" style="29"/>
    <col min="12541" max="12541" width="6.625" style="29" customWidth="1"/>
    <col min="12542" max="12543" width="21.625" style="29" customWidth="1"/>
    <col min="12544" max="12544" width="16.125" style="29" bestFit="1" customWidth="1"/>
    <col min="12545" max="12545" width="13.875" style="29" bestFit="1" customWidth="1"/>
    <col min="12546" max="12546" width="17.25" style="29" bestFit="1" customWidth="1"/>
    <col min="12547" max="12548" width="20.5" style="29" bestFit="1" customWidth="1"/>
    <col min="12549" max="12549" width="0" style="29" hidden="1" customWidth="1"/>
    <col min="12550" max="12550" width="18.375" style="29" bestFit="1" customWidth="1"/>
    <col min="12551" max="12552" width="0" style="29" hidden="1" customWidth="1"/>
    <col min="12553" max="12796" width="9" style="29"/>
    <col min="12797" max="12797" width="6.625" style="29" customWidth="1"/>
    <col min="12798" max="12799" width="21.625" style="29" customWidth="1"/>
    <col min="12800" max="12800" width="16.125" style="29" bestFit="1" customWidth="1"/>
    <col min="12801" max="12801" width="13.875" style="29" bestFit="1" customWidth="1"/>
    <col min="12802" max="12802" width="17.25" style="29" bestFit="1" customWidth="1"/>
    <col min="12803" max="12804" width="20.5" style="29" bestFit="1" customWidth="1"/>
    <col min="12805" max="12805" width="0" style="29" hidden="1" customWidth="1"/>
    <col min="12806" max="12806" width="18.375" style="29" bestFit="1" customWidth="1"/>
    <col min="12807" max="12808" width="0" style="29" hidden="1" customWidth="1"/>
    <col min="12809" max="13052" width="9" style="29"/>
    <col min="13053" max="13053" width="6.625" style="29" customWidth="1"/>
    <col min="13054" max="13055" width="21.625" style="29" customWidth="1"/>
    <col min="13056" max="13056" width="16.125" style="29" bestFit="1" customWidth="1"/>
    <col min="13057" max="13057" width="13.875" style="29" bestFit="1" customWidth="1"/>
    <col min="13058" max="13058" width="17.25" style="29" bestFit="1" customWidth="1"/>
    <col min="13059" max="13060" width="20.5" style="29" bestFit="1" customWidth="1"/>
    <col min="13061" max="13061" width="0" style="29" hidden="1" customWidth="1"/>
    <col min="13062" max="13062" width="18.375" style="29" bestFit="1" customWidth="1"/>
    <col min="13063" max="13064" width="0" style="29" hidden="1" customWidth="1"/>
    <col min="13065" max="13308" width="9" style="29"/>
    <col min="13309" max="13309" width="6.625" style="29" customWidth="1"/>
    <col min="13310" max="13311" width="21.625" style="29" customWidth="1"/>
    <col min="13312" max="13312" width="16.125" style="29" bestFit="1" customWidth="1"/>
    <col min="13313" max="13313" width="13.875" style="29" bestFit="1" customWidth="1"/>
    <col min="13314" max="13314" width="17.25" style="29" bestFit="1" customWidth="1"/>
    <col min="13315" max="13316" width="20.5" style="29" bestFit="1" customWidth="1"/>
    <col min="13317" max="13317" width="0" style="29" hidden="1" customWidth="1"/>
    <col min="13318" max="13318" width="18.375" style="29" bestFit="1" customWidth="1"/>
    <col min="13319" max="13320" width="0" style="29" hidden="1" customWidth="1"/>
    <col min="13321" max="13564" width="9" style="29"/>
    <col min="13565" max="13565" width="6.625" style="29" customWidth="1"/>
    <col min="13566" max="13567" width="21.625" style="29" customWidth="1"/>
    <col min="13568" max="13568" width="16.125" style="29" bestFit="1" customWidth="1"/>
    <col min="13569" max="13569" width="13.875" style="29" bestFit="1" customWidth="1"/>
    <col min="13570" max="13570" width="17.25" style="29" bestFit="1" customWidth="1"/>
    <col min="13571" max="13572" width="20.5" style="29" bestFit="1" customWidth="1"/>
    <col min="13573" max="13573" width="0" style="29" hidden="1" customWidth="1"/>
    <col min="13574" max="13574" width="18.375" style="29" bestFit="1" customWidth="1"/>
    <col min="13575" max="13576" width="0" style="29" hidden="1" customWidth="1"/>
    <col min="13577" max="13820" width="9" style="29"/>
    <col min="13821" max="13821" width="6.625" style="29" customWidth="1"/>
    <col min="13822" max="13823" width="21.625" style="29" customWidth="1"/>
    <col min="13824" max="13824" width="16.125" style="29" bestFit="1" customWidth="1"/>
    <col min="13825" max="13825" width="13.875" style="29" bestFit="1" customWidth="1"/>
    <col min="13826" max="13826" width="17.25" style="29" bestFit="1" customWidth="1"/>
    <col min="13827" max="13828" width="20.5" style="29" bestFit="1" customWidth="1"/>
    <col min="13829" max="13829" width="0" style="29" hidden="1" customWidth="1"/>
    <col min="13830" max="13830" width="18.375" style="29" bestFit="1" customWidth="1"/>
    <col min="13831" max="13832" width="0" style="29" hidden="1" customWidth="1"/>
    <col min="13833" max="14076" width="9" style="29"/>
    <col min="14077" max="14077" width="6.625" style="29" customWidth="1"/>
    <col min="14078" max="14079" width="21.625" style="29" customWidth="1"/>
    <col min="14080" max="14080" width="16.125" style="29" bestFit="1" customWidth="1"/>
    <col min="14081" max="14081" width="13.875" style="29" bestFit="1" customWidth="1"/>
    <col min="14082" max="14082" width="17.25" style="29" bestFit="1" customWidth="1"/>
    <col min="14083" max="14084" width="20.5" style="29" bestFit="1" customWidth="1"/>
    <col min="14085" max="14085" width="0" style="29" hidden="1" customWidth="1"/>
    <col min="14086" max="14086" width="18.375" style="29" bestFit="1" customWidth="1"/>
    <col min="14087" max="14088" width="0" style="29" hidden="1" customWidth="1"/>
    <col min="14089" max="14332" width="9" style="29"/>
    <col min="14333" max="14333" width="6.625" style="29" customWidth="1"/>
    <col min="14334" max="14335" width="21.625" style="29" customWidth="1"/>
    <col min="14336" max="14336" width="16.125" style="29" bestFit="1" customWidth="1"/>
    <col min="14337" max="14337" width="13.875" style="29" bestFit="1" customWidth="1"/>
    <col min="14338" max="14338" width="17.25" style="29" bestFit="1" customWidth="1"/>
    <col min="14339" max="14340" width="20.5" style="29" bestFit="1" customWidth="1"/>
    <col min="14341" max="14341" width="0" style="29" hidden="1" customWidth="1"/>
    <col min="14342" max="14342" width="18.375" style="29" bestFit="1" customWidth="1"/>
    <col min="14343" max="14344" width="0" style="29" hidden="1" customWidth="1"/>
    <col min="14345" max="14588" width="9" style="29"/>
    <col min="14589" max="14589" width="6.625" style="29" customWidth="1"/>
    <col min="14590" max="14591" width="21.625" style="29" customWidth="1"/>
    <col min="14592" max="14592" width="16.125" style="29" bestFit="1" customWidth="1"/>
    <col min="14593" max="14593" width="13.875" style="29" bestFit="1" customWidth="1"/>
    <col min="14594" max="14594" width="17.25" style="29" bestFit="1" customWidth="1"/>
    <col min="14595" max="14596" width="20.5" style="29" bestFit="1" customWidth="1"/>
    <col min="14597" max="14597" width="0" style="29" hidden="1" customWidth="1"/>
    <col min="14598" max="14598" width="18.375" style="29" bestFit="1" customWidth="1"/>
    <col min="14599" max="14600" width="0" style="29" hidden="1" customWidth="1"/>
    <col min="14601" max="14844" width="9" style="29"/>
    <col min="14845" max="14845" width="6.625" style="29" customWidth="1"/>
    <col min="14846" max="14847" width="21.625" style="29" customWidth="1"/>
    <col min="14848" max="14848" width="16.125" style="29" bestFit="1" customWidth="1"/>
    <col min="14849" max="14849" width="13.875" style="29" bestFit="1" customWidth="1"/>
    <col min="14850" max="14850" width="17.25" style="29" bestFit="1" customWidth="1"/>
    <col min="14851" max="14852" width="20.5" style="29" bestFit="1" customWidth="1"/>
    <col min="14853" max="14853" width="0" style="29" hidden="1" customWidth="1"/>
    <col min="14854" max="14854" width="18.375" style="29" bestFit="1" customWidth="1"/>
    <col min="14855" max="14856" width="0" style="29" hidden="1" customWidth="1"/>
    <col min="14857" max="15100" width="9" style="29"/>
    <col min="15101" max="15101" width="6.625" style="29" customWidth="1"/>
    <col min="15102" max="15103" width="21.625" style="29" customWidth="1"/>
    <col min="15104" max="15104" width="16.125" style="29" bestFit="1" customWidth="1"/>
    <col min="15105" max="15105" width="13.875" style="29" bestFit="1" customWidth="1"/>
    <col min="15106" max="15106" width="17.25" style="29" bestFit="1" customWidth="1"/>
    <col min="15107" max="15108" width="20.5" style="29" bestFit="1" customWidth="1"/>
    <col min="15109" max="15109" width="0" style="29" hidden="1" customWidth="1"/>
    <col min="15110" max="15110" width="18.375" style="29" bestFit="1" customWidth="1"/>
    <col min="15111" max="15112" width="0" style="29" hidden="1" customWidth="1"/>
    <col min="15113" max="15356" width="9" style="29"/>
    <col min="15357" max="15357" width="6.625" style="29" customWidth="1"/>
    <col min="15358" max="15359" width="21.625" style="29" customWidth="1"/>
    <col min="15360" max="15360" width="16.125" style="29" bestFit="1" customWidth="1"/>
    <col min="15361" max="15361" width="13.875" style="29" bestFit="1" customWidth="1"/>
    <col min="15362" max="15362" width="17.25" style="29" bestFit="1" customWidth="1"/>
    <col min="15363" max="15364" width="20.5" style="29" bestFit="1" customWidth="1"/>
    <col min="15365" max="15365" width="0" style="29" hidden="1" customWidth="1"/>
    <col min="15366" max="15366" width="18.375" style="29" bestFit="1" customWidth="1"/>
    <col min="15367" max="15368" width="0" style="29" hidden="1" customWidth="1"/>
    <col min="15369" max="15612" width="9" style="29"/>
    <col min="15613" max="15613" width="6.625" style="29" customWidth="1"/>
    <col min="15614" max="15615" width="21.625" style="29" customWidth="1"/>
    <col min="15616" max="15616" width="16.125" style="29" bestFit="1" customWidth="1"/>
    <col min="15617" max="15617" width="13.875" style="29" bestFit="1" customWidth="1"/>
    <col min="15618" max="15618" width="17.25" style="29" bestFit="1" customWidth="1"/>
    <col min="15619" max="15620" width="20.5" style="29" bestFit="1" customWidth="1"/>
    <col min="15621" max="15621" width="0" style="29" hidden="1" customWidth="1"/>
    <col min="15622" max="15622" width="18.375" style="29" bestFit="1" customWidth="1"/>
    <col min="15623" max="15624" width="0" style="29" hidden="1" customWidth="1"/>
    <col min="15625" max="15868" width="9" style="29"/>
    <col min="15869" max="15869" width="6.625" style="29" customWidth="1"/>
    <col min="15870" max="15871" width="21.625" style="29" customWidth="1"/>
    <col min="15872" max="15872" width="16.125" style="29" bestFit="1" customWidth="1"/>
    <col min="15873" max="15873" width="13.875" style="29" bestFit="1" customWidth="1"/>
    <col min="15874" max="15874" width="17.25" style="29" bestFit="1" customWidth="1"/>
    <col min="15875" max="15876" width="20.5" style="29" bestFit="1" customWidth="1"/>
    <col min="15877" max="15877" width="0" style="29" hidden="1" customWidth="1"/>
    <col min="15878" max="15878" width="18.375" style="29" bestFit="1" customWidth="1"/>
    <col min="15879" max="15880" width="0" style="29" hidden="1" customWidth="1"/>
    <col min="15881" max="16124" width="9" style="29"/>
    <col min="16125" max="16125" width="6.625" style="29" customWidth="1"/>
    <col min="16126" max="16127" width="21.625" style="29" customWidth="1"/>
    <col min="16128" max="16128" width="16.125" style="29" bestFit="1" customWidth="1"/>
    <col min="16129" max="16129" width="13.875" style="29" bestFit="1" customWidth="1"/>
    <col min="16130" max="16130" width="17.25" style="29" bestFit="1" customWidth="1"/>
    <col min="16131" max="16132" width="20.5" style="29" bestFit="1" customWidth="1"/>
    <col min="16133" max="16133" width="0" style="29" hidden="1" customWidth="1"/>
    <col min="16134" max="16134" width="18.375" style="29" bestFit="1" customWidth="1"/>
    <col min="16135" max="16136" width="0" style="29" hidden="1" customWidth="1"/>
    <col min="16137" max="16384" width="9" style="29"/>
  </cols>
  <sheetData>
    <row r="1" spans="1:3" ht="20.25">
      <c r="A1" s="73" t="s">
        <v>175</v>
      </c>
      <c r="B1" s="74"/>
      <c r="C1" s="74"/>
    </row>
    <row r="2" spans="1:3" ht="35.1" customHeight="1">
      <c r="A2" s="75" t="s">
        <v>174</v>
      </c>
      <c r="B2" s="76"/>
      <c r="C2" s="91" t="s">
        <v>320</v>
      </c>
    </row>
    <row r="3" spans="1:3" ht="30" customHeight="1">
      <c r="A3" s="30" t="s">
        <v>165</v>
      </c>
      <c r="B3" s="30" t="s">
        <v>166</v>
      </c>
      <c r="C3" s="31" t="s">
        <v>167</v>
      </c>
    </row>
    <row r="4" spans="1:3" ht="30" customHeight="1">
      <c r="A4" s="30">
        <v>1</v>
      </c>
      <c r="B4" s="30" t="s">
        <v>168</v>
      </c>
      <c r="C4" s="32">
        <f>马桥2023!Q4+'2022绩效清算'!Q16</f>
        <v>222973722.98000002</v>
      </c>
    </row>
    <row r="5" spans="1:3" ht="30" customHeight="1">
      <c r="A5" s="30">
        <v>2</v>
      </c>
      <c r="B5" s="30" t="s">
        <v>169</v>
      </c>
      <c r="C5" s="32">
        <f>马桥2023!Q49</f>
        <v>37976361.609999992</v>
      </c>
    </row>
    <row r="6" spans="1:3" ht="30" customHeight="1">
      <c r="A6" s="30">
        <v>3</v>
      </c>
      <c r="B6" s="30" t="s">
        <v>170</v>
      </c>
      <c r="C6" s="32">
        <f>马桥2023!Q30</f>
        <v>78070</v>
      </c>
    </row>
    <row r="7" spans="1:3" ht="30" customHeight="1">
      <c r="A7" s="30">
        <v>4</v>
      </c>
      <c r="B7" s="30" t="s">
        <v>171</v>
      </c>
      <c r="C7" s="32">
        <f>社区教育!C4</f>
        <v>417807</v>
      </c>
    </row>
    <row r="8" spans="1:3" ht="30" customHeight="1">
      <c r="A8" s="30">
        <v>5</v>
      </c>
      <c r="B8" s="30" t="s">
        <v>172</v>
      </c>
      <c r="C8" s="32">
        <f>志愿者联盟!C4</f>
        <v>40000</v>
      </c>
    </row>
    <row r="9" spans="1:3" ht="30" customHeight="1">
      <c r="A9" s="30">
        <v>6</v>
      </c>
      <c r="B9" s="30" t="s">
        <v>319</v>
      </c>
      <c r="C9" s="32">
        <f>残疾就业保障!C15</f>
        <v>2090897.9899999995</v>
      </c>
    </row>
    <row r="10" spans="1:3" ht="30" customHeight="1">
      <c r="A10" s="30"/>
      <c r="B10" s="30" t="s">
        <v>173</v>
      </c>
      <c r="C10" s="33">
        <f>SUM(C4:C9)</f>
        <v>263576859.58000001</v>
      </c>
    </row>
    <row r="11" spans="1:3" ht="30" customHeight="1"/>
    <row r="12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2" sqref="C2:C3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77" t="s">
        <v>9</v>
      </c>
      <c r="B1" s="77"/>
      <c r="C1" s="77"/>
    </row>
    <row r="2" spans="1:3" ht="24.95" customHeight="1">
      <c r="A2" s="36" t="s">
        <v>2</v>
      </c>
      <c r="B2" s="36" t="s">
        <v>10</v>
      </c>
      <c r="C2" s="36" t="s">
        <v>11</v>
      </c>
    </row>
    <row r="3" spans="1:3" ht="24.95" customHeight="1">
      <c r="A3" s="3" t="s">
        <v>3</v>
      </c>
      <c r="B3" s="7">
        <v>139269</v>
      </c>
      <c r="C3" s="35">
        <f t="shared" ref="C3" si="0">B3*3</f>
        <v>417807</v>
      </c>
    </row>
    <row r="4" spans="1:3" ht="24.95" customHeight="1">
      <c r="A4" s="37" t="s">
        <v>1</v>
      </c>
      <c r="B4" s="38">
        <f>SUM(B3:B3)</f>
        <v>139269</v>
      </c>
      <c r="C4" s="39">
        <f>SUM(C3:C3)</f>
        <v>417807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2" sqref="C2:C3"/>
    </sheetView>
  </sheetViews>
  <sheetFormatPr defaultRowHeight="13.5"/>
  <cols>
    <col min="1" max="1" width="14" style="5" customWidth="1"/>
    <col min="2" max="2" width="26.75" style="1" customWidth="1"/>
    <col min="3" max="3" width="24" style="6" customWidth="1"/>
    <col min="4" max="16384" width="9" style="1"/>
  </cols>
  <sheetData>
    <row r="1" spans="1:3" ht="20.25">
      <c r="A1" s="78" t="s">
        <v>12</v>
      </c>
      <c r="B1" s="78"/>
      <c r="C1" s="78"/>
    </row>
    <row r="2" spans="1:3" ht="24.95" customHeight="1">
      <c r="A2" s="8" t="s">
        <v>4</v>
      </c>
      <c r="B2" s="8" t="s">
        <v>13</v>
      </c>
      <c r="C2" s="9" t="s">
        <v>14</v>
      </c>
    </row>
    <row r="3" spans="1:3" ht="24.95" customHeight="1">
      <c r="A3" s="2">
        <v>1</v>
      </c>
      <c r="B3" s="10" t="s">
        <v>5</v>
      </c>
      <c r="C3" s="40">
        <v>40000</v>
      </c>
    </row>
    <row r="4" spans="1:3" s="5" customFormat="1" ht="24.95" customHeight="1">
      <c r="A4" s="4"/>
      <c r="B4" s="4" t="s">
        <v>6</v>
      </c>
      <c r="C4" s="41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C2" sqref="C2:C3"/>
    </sheetView>
  </sheetViews>
  <sheetFormatPr defaultRowHeight="13.5" outlineLevelRow="2"/>
  <cols>
    <col min="1" max="1" width="13.875" style="69" customWidth="1"/>
    <col min="2" max="2" width="23.875" style="69" customWidth="1"/>
    <col min="3" max="3" width="18.5" style="69" customWidth="1"/>
    <col min="4" max="16384" width="9" style="69"/>
  </cols>
  <sheetData>
    <row r="1" spans="1:3" ht="20.25">
      <c r="A1" s="79" t="s">
        <v>313</v>
      </c>
      <c r="B1" s="79"/>
      <c r="C1" s="79"/>
    </row>
    <row r="2" spans="1:3" ht="14.25">
      <c r="A2" s="70" t="s">
        <v>314</v>
      </c>
      <c r="B2" s="70" t="s">
        <v>315</v>
      </c>
      <c r="C2" s="70" t="s">
        <v>316</v>
      </c>
    </row>
    <row r="3" spans="1:3" outlineLevel="2">
      <c r="A3" s="71" t="s">
        <v>317</v>
      </c>
      <c r="B3" s="72" t="s">
        <v>209</v>
      </c>
      <c r="C3" s="71">
        <v>28936.29</v>
      </c>
    </row>
    <row r="4" spans="1:3" outlineLevel="2">
      <c r="A4" s="71" t="s">
        <v>317</v>
      </c>
      <c r="B4" s="72" t="s">
        <v>210</v>
      </c>
      <c r="C4" s="71">
        <v>597643.71</v>
      </c>
    </row>
    <row r="5" spans="1:3" outlineLevel="2">
      <c r="A5" s="71" t="s">
        <v>317</v>
      </c>
      <c r="B5" s="72" t="s">
        <v>211</v>
      </c>
      <c r="C5" s="71">
        <v>302893.71000000002</v>
      </c>
    </row>
    <row r="6" spans="1:3" outlineLevel="2">
      <c r="A6" s="71" t="s">
        <v>317</v>
      </c>
      <c r="B6" s="72" t="s">
        <v>212</v>
      </c>
      <c r="C6" s="71">
        <v>235272.86</v>
      </c>
    </row>
    <row r="7" spans="1:3" outlineLevel="2">
      <c r="A7" s="71" t="s">
        <v>317</v>
      </c>
      <c r="B7" s="72" t="s">
        <v>213</v>
      </c>
      <c r="C7" s="71">
        <v>378501.43</v>
      </c>
    </row>
    <row r="8" spans="1:3" outlineLevel="2">
      <c r="A8" s="71" t="s">
        <v>317</v>
      </c>
      <c r="B8" s="72" t="s">
        <v>214</v>
      </c>
      <c r="C8" s="71">
        <v>89159.14</v>
      </c>
    </row>
    <row r="9" spans="1:3" outlineLevel="2">
      <c r="A9" s="71" t="s">
        <v>317</v>
      </c>
      <c r="B9" s="72" t="s">
        <v>215</v>
      </c>
      <c r="C9" s="71">
        <v>65021.14</v>
      </c>
    </row>
    <row r="10" spans="1:3" outlineLevel="2">
      <c r="A10" s="71" t="s">
        <v>317</v>
      </c>
      <c r="B10" s="72" t="s">
        <v>216</v>
      </c>
      <c r="C10" s="71">
        <v>81756</v>
      </c>
    </row>
    <row r="11" spans="1:3" outlineLevel="2">
      <c r="A11" s="71" t="s">
        <v>317</v>
      </c>
      <c r="B11" s="72" t="s">
        <v>217</v>
      </c>
      <c r="C11" s="71">
        <v>72797.14</v>
      </c>
    </row>
    <row r="12" spans="1:3" outlineLevel="2">
      <c r="A12" s="71" t="s">
        <v>317</v>
      </c>
      <c r="B12" s="72" t="s">
        <v>218</v>
      </c>
      <c r="C12" s="71">
        <v>128535.43</v>
      </c>
    </row>
    <row r="13" spans="1:3" outlineLevel="2">
      <c r="A13" s="71" t="s">
        <v>317</v>
      </c>
      <c r="B13" s="72" t="s">
        <v>219</v>
      </c>
      <c r="C13" s="71">
        <v>57404.57</v>
      </c>
    </row>
    <row r="14" spans="1:3" outlineLevel="2">
      <c r="A14" s="71" t="s">
        <v>317</v>
      </c>
      <c r="B14" s="72" t="s">
        <v>220</v>
      </c>
      <c r="C14" s="71">
        <v>52976.57</v>
      </c>
    </row>
    <row r="15" spans="1:3" outlineLevel="1">
      <c r="A15" s="71" t="s">
        <v>318</v>
      </c>
      <c r="B15" s="72"/>
      <c r="C15" s="71">
        <f>SUBTOTAL(9,C3:C14)</f>
        <v>2090897.9899999995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1"/>
  <sheetViews>
    <sheetView workbookViewId="0">
      <pane xSplit="4" ySplit="1" topLeftCell="Q11" activePane="bottomRight" state="frozen"/>
      <selection activeCell="C2" sqref="C2:C3"/>
      <selection pane="topRight" activeCell="C2" sqref="C2:C3"/>
      <selection pane="bottomLeft" activeCell="C2" sqref="C2:C3"/>
      <selection pane="bottomRight" activeCell="C2" sqref="C2:C3"/>
    </sheetView>
  </sheetViews>
  <sheetFormatPr defaultColWidth="15.625" defaultRowHeight="11.25"/>
  <cols>
    <col min="1" max="1" width="4.625" style="65" customWidth="1"/>
    <col min="2" max="2" width="29.25" style="11" customWidth="1"/>
    <col min="3" max="3" width="13" style="11" customWidth="1"/>
    <col min="4" max="4" width="20" style="66" customWidth="1"/>
    <col min="5" max="256" width="15.625" style="11"/>
    <col min="257" max="257" width="4.625" style="11" customWidth="1"/>
    <col min="258" max="258" width="29.25" style="11" customWidth="1"/>
    <col min="259" max="259" width="13" style="11" customWidth="1"/>
    <col min="260" max="260" width="20" style="11" customWidth="1"/>
    <col min="261" max="512" width="15.625" style="11"/>
    <col min="513" max="513" width="4.625" style="11" customWidth="1"/>
    <col min="514" max="514" width="29.25" style="11" customWidth="1"/>
    <col min="515" max="515" width="13" style="11" customWidth="1"/>
    <col min="516" max="516" width="20" style="11" customWidth="1"/>
    <col min="517" max="768" width="15.625" style="11"/>
    <col min="769" max="769" width="4.625" style="11" customWidth="1"/>
    <col min="770" max="770" width="29.25" style="11" customWidth="1"/>
    <col min="771" max="771" width="13" style="11" customWidth="1"/>
    <col min="772" max="772" width="20" style="11" customWidth="1"/>
    <col min="773" max="1024" width="15.625" style="11"/>
    <col min="1025" max="1025" width="4.625" style="11" customWidth="1"/>
    <col min="1026" max="1026" width="29.25" style="11" customWidth="1"/>
    <col min="1027" max="1027" width="13" style="11" customWidth="1"/>
    <col min="1028" max="1028" width="20" style="11" customWidth="1"/>
    <col min="1029" max="1280" width="15.625" style="11"/>
    <col min="1281" max="1281" width="4.625" style="11" customWidth="1"/>
    <col min="1282" max="1282" width="29.25" style="11" customWidth="1"/>
    <col min="1283" max="1283" width="13" style="11" customWidth="1"/>
    <col min="1284" max="1284" width="20" style="11" customWidth="1"/>
    <col min="1285" max="1536" width="15.625" style="11"/>
    <col min="1537" max="1537" width="4.625" style="11" customWidth="1"/>
    <col min="1538" max="1538" width="29.25" style="11" customWidth="1"/>
    <col min="1539" max="1539" width="13" style="11" customWidth="1"/>
    <col min="1540" max="1540" width="20" style="11" customWidth="1"/>
    <col min="1541" max="1792" width="15.625" style="11"/>
    <col min="1793" max="1793" width="4.625" style="11" customWidth="1"/>
    <col min="1794" max="1794" width="29.25" style="11" customWidth="1"/>
    <col min="1795" max="1795" width="13" style="11" customWidth="1"/>
    <col min="1796" max="1796" width="20" style="11" customWidth="1"/>
    <col min="1797" max="2048" width="15.625" style="11"/>
    <col min="2049" max="2049" width="4.625" style="11" customWidth="1"/>
    <col min="2050" max="2050" width="29.25" style="11" customWidth="1"/>
    <col min="2051" max="2051" width="13" style="11" customWidth="1"/>
    <col min="2052" max="2052" width="20" style="11" customWidth="1"/>
    <col min="2053" max="2304" width="15.625" style="11"/>
    <col min="2305" max="2305" width="4.625" style="11" customWidth="1"/>
    <col min="2306" max="2306" width="29.25" style="11" customWidth="1"/>
    <col min="2307" max="2307" width="13" style="11" customWidth="1"/>
    <col min="2308" max="2308" width="20" style="11" customWidth="1"/>
    <col min="2309" max="2560" width="15.625" style="11"/>
    <col min="2561" max="2561" width="4.625" style="11" customWidth="1"/>
    <col min="2562" max="2562" width="29.25" style="11" customWidth="1"/>
    <col min="2563" max="2563" width="13" style="11" customWidth="1"/>
    <col min="2564" max="2564" width="20" style="11" customWidth="1"/>
    <col min="2565" max="2816" width="15.625" style="11"/>
    <col min="2817" max="2817" width="4.625" style="11" customWidth="1"/>
    <col min="2818" max="2818" width="29.25" style="11" customWidth="1"/>
    <col min="2819" max="2819" width="13" style="11" customWidth="1"/>
    <col min="2820" max="2820" width="20" style="11" customWidth="1"/>
    <col min="2821" max="3072" width="15.625" style="11"/>
    <col min="3073" max="3073" width="4.625" style="11" customWidth="1"/>
    <col min="3074" max="3074" width="29.25" style="11" customWidth="1"/>
    <col min="3075" max="3075" width="13" style="11" customWidth="1"/>
    <col min="3076" max="3076" width="20" style="11" customWidth="1"/>
    <col min="3077" max="3328" width="15.625" style="11"/>
    <col min="3329" max="3329" width="4.625" style="11" customWidth="1"/>
    <col min="3330" max="3330" width="29.25" style="11" customWidth="1"/>
    <col min="3331" max="3331" width="13" style="11" customWidth="1"/>
    <col min="3332" max="3332" width="20" style="11" customWidth="1"/>
    <col min="3333" max="3584" width="15.625" style="11"/>
    <col min="3585" max="3585" width="4.625" style="11" customWidth="1"/>
    <col min="3586" max="3586" width="29.25" style="11" customWidth="1"/>
    <col min="3587" max="3587" width="13" style="11" customWidth="1"/>
    <col min="3588" max="3588" width="20" style="11" customWidth="1"/>
    <col min="3589" max="3840" width="15.625" style="11"/>
    <col min="3841" max="3841" width="4.625" style="11" customWidth="1"/>
    <col min="3842" max="3842" width="29.25" style="11" customWidth="1"/>
    <col min="3843" max="3843" width="13" style="11" customWidth="1"/>
    <col min="3844" max="3844" width="20" style="11" customWidth="1"/>
    <col min="3845" max="4096" width="15.625" style="11"/>
    <col min="4097" max="4097" width="4.625" style="11" customWidth="1"/>
    <col min="4098" max="4098" width="29.25" style="11" customWidth="1"/>
    <col min="4099" max="4099" width="13" style="11" customWidth="1"/>
    <col min="4100" max="4100" width="20" style="11" customWidth="1"/>
    <col min="4101" max="4352" width="15.625" style="11"/>
    <col min="4353" max="4353" width="4.625" style="11" customWidth="1"/>
    <col min="4354" max="4354" width="29.25" style="11" customWidth="1"/>
    <col min="4355" max="4355" width="13" style="11" customWidth="1"/>
    <col min="4356" max="4356" width="20" style="11" customWidth="1"/>
    <col min="4357" max="4608" width="15.625" style="11"/>
    <col min="4609" max="4609" width="4.625" style="11" customWidth="1"/>
    <col min="4610" max="4610" width="29.25" style="11" customWidth="1"/>
    <col min="4611" max="4611" width="13" style="11" customWidth="1"/>
    <col min="4612" max="4612" width="20" style="11" customWidth="1"/>
    <col min="4613" max="4864" width="15.625" style="11"/>
    <col min="4865" max="4865" width="4.625" style="11" customWidth="1"/>
    <col min="4866" max="4866" width="29.25" style="11" customWidth="1"/>
    <col min="4867" max="4867" width="13" style="11" customWidth="1"/>
    <col min="4868" max="4868" width="20" style="11" customWidth="1"/>
    <col min="4869" max="5120" width="15.625" style="11"/>
    <col min="5121" max="5121" width="4.625" style="11" customWidth="1"/>
    <col min="5122" max="5122" width="29.25" style="11" customWidth="1"/>
    <col min="5123" max="5123" width="13" style="11" customWidth="1"/>
    <col min="5124" max="5124" width="20" style="11" customWidth="1"/>
    <col min="5125" max="5376" width="15.625" style="11"/>
    <col min="5377" max="5377" width="4.625" style="11" customWidth="1"/>
    <col min="5378" max="5378" width="29.25" style="11" customWidth="1"/>
    <col min="5379" max="5379" width="13" style="11" customWidth="1"/>
    <col min="5380" max="5380" width="20" style="11" customWidth="1"/>
    <col min="5381" max="5632" width="15.625" style="11"/>
    <col min="5633" max="5633" width="4.625" style="11" customWidth="1"/>
    <col min="5634" max="5634" width="29.25" style="11" customWidth="1"/>
    <col min="5635" max="5635" width="13" style="11" customWidth="1"/>
    <col min="5636" max="5636" width="20" style="11" customWidth="1"/>
    <col min="5637" max="5888" width="15.625" style="11"/>
    <col min="5889" max="5889" width="4.625" style="11" customWidth="1"/>
    <col min="5890" max="5890" width="29.25" style="11" customWidth="1"/>
    <col min="5891" max="5891" width="13" style="11" customWidth="1"/>
    <col min="5892" max="5892" width="20" style="11" customWidth="1"/>
    <col min="5893" max="6144" width="15.625" style="11"/>
    <col min="6145" max="6145" width="4.625" style="11" customWidth="1"/>
    <col min="6146" max="6146" width="29.25" style="11" customWidth="1"/>
    <col min="6147" max="6147" width="13" style="11" customWidth="1"/>
    <col min="6148" max="6148" width="20" style="11" customWidth="1"/>
    <col min="6149" max="6400" width="15.625" style="11"/>
    <col min="6401" max="6401" width="4.625" style="11" customWidth="1"/>
    <col min="6402" max="6402" width="29.25" style="11" customWidth="1"/>
    <col min="6403" max="6403" width="13" style="11" customWidth="1"/>
    <col min="6404" max="6404" width="20" style="11" customWidth="1"/>
    <col min="6405" max="6656" width="15.625" style="11"/>
    <col min="6657" max="6657" width="4.625" style="11" customWidth="1"/>
    <col min="6658" max="6658" width="29.25" style="11" customWidth="1"/>
    <col min="6659" max="6659" width="13" style="11" customWidth="1"/>
    <col min="6660" max="6660" width="20" style="11" customWidth="1"/>
    <col min="6661" max="6912" width="15.625" style="11"/>
    <col min="6913" max="6913" width="4.625" style="11" customWidth="1"/>
    <col min="6914" max="6914" width="29.25" style="11" customWidth="1"/>
    <col min="6915" max="6915" width="13" style="11" customWidth="1"/>
    <col min="6916" max="6916" width="20" style="11" customWidth="1"/>
    <col min="6917" max="7168" width="15.625" style="11"/>
    <col min="7169" max="7169" width="4.625" style="11" customWidth="1"/>
    <col min="7170" max="7170" width="29.25" style="11" customWidth="1"/>
    <col min="7171" max="7171" width="13" style="11" customWidth="1"/>
    <col min="7172" max="7172" width="20" style="11" customWidth="1"/>
    <col min="7173" max="7424" width="15.625" style="11"/>
    <col min="7425" max="7425" width="4.625" style="11" customWidth="1"/>
    <col min="7426" max="7426" width="29.25" style="11" customWidth="1"/>
    <col min="7427" max="7427" width="13" style="11" customWidth="1"/>
    <col min="7428" max="7428" width="20" style="11" customWidth="1"/>
    <col min="7429" max="7680" width="15.625" style="11"/>
    <col min="7681" max="7681" width="4.625" style="11" customWidth="1"/>
    <col min="7682" max="7682" width="29.25" style="11" customWidth="1"/>
    <col min="7683" max="7683" width="13" style="11" customWidth="1"/>
    <col min="7684" max="7684" width="20" style="11" customWidth="1"/>
    <col min="7685" max="7936" width="15.625" style="11"/>
    <col min="7937" max="7937" width="4.625" style="11" customWidth="1"/>
    <col min="7938" max="7938" width="29.25" style="11" customWidth="1"/>
    <col min="7939" max="7939" width="13" style="11" customWidth="1"/>
    <col min="7940" max="7940" width="20" style="11" customWidth="1"/>
    <col min="7941" max="8192" width="15.625" style="11"/>
    <col min="8193" max="8193" width="4.625" style="11" customWidth="1"/>
    <col min="8194" max="8194" width="29.25" style="11" customWidth="1"/>
    <col min="8195" max="8195" width="13" style="11" customWidth="1"/>
    <col min="8196" max="8196" width="20" style="11" customWidth="1"/>
    <col min="8197" max="8448" width="15.625" style="11"/>
    <col min="8449" max="8449" width="4.625" style="11" customWidth="1"/>
    <col min="8450" max="8450" width="29.25" style="11" customWidth="1"/>
    <col min="8451" max="8451" width="13" style="11" customWidth="1"/>
    <col min="8452" max="8452" width="20" style="11" customWidth="1"/>
    <col min="8453" max="8704" width="15.625" style="11"/>
    <col min="8705" max="8705" width="4.625" style="11" customWidth="1"/>
    <col min="8706" max="8706" width="29.25" style="11" customWidth="1"/>
    <col min="8707" max="8707" width="13" style="11" customWidth="1"/>
    <col min="8708" max="8708" width="20" style="11" customWidth="1"/>
    <col min="8709" max="8960" width="15.625" style="11"/>
    <col min="8961" max="8961" width="4.625" style="11" customWidth="1"/>
    <col min="8962" max="8962" width="29.25" style="11" customWidth="1"/>
    <col min="8963" max="8963" width="13" style="11" customWidth="1"/>
    <col min="8964" max="8964" width="20" style="11" customWidth="1"/>
    <col min="8965" max="9216" width="15.625" style="11"/>
    <col min="9217" max="9217" width="4.625" style="11" customWidth="1"/>
    <col min="9218" max="9218" width="29.25" style="11" customWidth="1"/>
    <col min="9219" max="9219" width="13" style="11" customWidth="1"/>
    <col min="9220" max="9220" width="20" style="11" customWidth="1"/>
    <col min="9221" max="9472" width="15.625" style="11"/>
    <col min="9473" max="9473" width="4.625" style="11" customWidth="1"/>
    <col min="9474" max="9474" width="29.25" style="11" customWidth="1"/>
    <col min="9475" max="9475" width="13" style="11" customWidth="1"/>
    <col min="9476" max="9476" width="20" style="11" customWidth="1"/>
    <col min="9477" max="9728" width="15.625" style="11"/>
    <col min="9729" max="9729" width="4.625" style="11" customWidth="1"/>
    <col min="9730" max="9730" width="29.25" style="11" customWidth="1"/>
    <col min="9731" max="9731" width="13" style="11" customWidth="1"/>
    <col min="9732" max="9732" width="20" style="11" customWidth="1"/>
    <col min="9733" max="9984" width="15.625" style="11"/>
    <col min="9985" max="9985" width="4.625" style="11" customWidth="1"/>
    <col min="9986" max="9986" width="29.25" style="11" customWidth="1"/>
    <col min="9987" max="9987" width="13" style="11" customWidth="1"/>
    <col min="9988" max="9988" width="20" style="11" customWidth="1"/>
    <col min="9989" max="10240" width="15.625" style="11"/>
    <col min="10241" max="10241" width="4.625" style="11" customWidth="1"/>
    <col min="10242" max="10242" width="29.25" style="11" customWidth="1"/>
    <col min="10243" max="10243" width="13" style="11" customWidth="1"/>
    <col min="10244" max="10244" width="20" style="11" customWidth="1"/>
    <col min="10245" max="10496" width="15.625" style="11"/>
    <col min="10497" max="10497" width="4.625" style="11" customWidth="1"/>
    <col min="10498" max="10498" width="29.25" style="11" customWidth="1"/>
    <col min="10499" max="10499" width="13" style="11" customWidth="1"/>
    <col min="10500" max="10500" width="20" style="11" customWidth="1"/>
    <col min="10501" max="10752" width="15.625" style="11"/>
    <col min="10753" max="10753" width="4.625" style="11" customWidth="1"/>
    <col min="10754" max="10754" width="29.25" style="11" customWidth="1"/>
    <col min="10755" max="10755" width="13" style="11" customWidth="1"/>
    <col min="10756" max="10756" width="20" style="11" customWidth="1"/>
    <col min="10757" max="11008" width="15.625" style="11"/>
    <col min="11009" max="11009" width="4.625" style="11" customWidth="1"/>
    <col min="11010" max="11010" width="29.25" style="11" customWidth="1"/>
    <col min="11011" max="11011" width="13" style="11" customWidth="1"/>
    <col min="11012" max="11012" width="20" style="11" customWidth="1"/>
    <col min="11013" max="11264" width="15.625" style="11"/>
    <col min="11265" max="11265" width="4.625" style="11" customWidth="1"/>
    <col min="11266" max="11266" width="29.25" style="11" customWidth="1"/>
    <col min="11267" max="11267" width="13" style="11" customWidth="1"/>
    <col min="11268" max="11268" width="20" style="11" customWidth="1"/>
    <col min="11269" max="11520" width="15.625" style="11"/>
    <col min="11521" max="11521" width="4.625" style="11" customWidth="1"/>
    <col min="11522" max="11522" width="29.25" style="11" customWidth="1"/>
    <col min="11523" max="11523" width="13" style="11" customWidth="1"/>
    <col min="11524" max="11524" width="20" style="11" customWidth="1"/>
    <col min="11525" max="11776" width="15.625" style="11"/>
    <col min="11777" max="11777" width="4.625" style="11" customWidth="1"/>
    <col min="11778" max="11778" width="29.25" style="11" customWidth="1"/>
    <col min="11779" max="11779" width="13" style="11" customWidth="1"/>
    <col min="11780" max="11780" width="20" style="11" customWidth="1"/>
    <col min="11781" max="12032" width="15.625" style="11"/>
    <col min="12033" max="12033" width="4.625" style="11" customWidth="1"/>
    <col min="12034" max="12034" width="29.25" style="11" customWidth="1"/>
    <col min="12035" max="12035" width="13" style="11" customWidth="1"/>
    <col min="12036" max="12036" width="20" style="11" customWidth="1"/>
    <col min="12037" max="12288" width="15.625" style="11"/>
    <col min="12289" max="12289" width="4.625" style="11" customWidth="1"/>
    <col min="12290" max="12290" width="29.25" style="11" customWidth="1"/>
    <col min="12291" max="12291" width="13" style="11" customWidth="1"/>
    <col min="12292" max="12292" width="20" style="11" customWidth="1"/>
    <col min="12293" max="12544" width="15.625" style="11"/>
    <col min="12545" max="12545" width="4.625" style="11" customWidth="1"/>
    <col min="12546" max="12546" width="29.25" style="11" customWidth="1"/>
    <col min="12547" max="12547" width="13" style="11" customWidth="1"/>
    <col min="12548" max="12548" width="20" style="11" customWidth="1"/>
    <col min="12549" max="12800" width="15.625" style="11"/>
    <col min="12801" max="12801" width="4.625" style="11" customWidth="1"/>
    <col min="12802" max="12802" width="29.25" style="11" customWidth="1"/>
    <col min="12803" max="12803" width="13" style="11" customWidth="1"/>
    <col min="12804" max="12804" width="20" style="11" customWidth="1"/>
    <col min="12805" max="13056" width="15.625" style="11"/>
    <col min="13057" max="13057" width="4.625" style="11" customWidth="1"/>
    <col min="13058" max="13058" width="29.25" style="11" customWidth="1"/>
    <col min="13059" max="13059" width="13" style="11" customWidth="1"/>
    <col min="13060" max="13060" width="20" style="11" customWidth="1"/>
    <col min="13061" max="13312" width="15.625" style="11"/>
    <col min="13313" max="13313" width="4.625" style="11" customWidth="1"/>
    <col min="13314" max="13314" width="29.25" style="11" customWidth="1"/>
    <col min="13315" max="13315" width="13" style="11" customWidth="1"/>
    <col min="13316" max="13316" width="20" style="11" customWidth="1"/>
    <col min="13317" max="13568" width="15.625" style="11"/>
    <col min="13569" max="13569" width="4.625" style="11" customWidth="1"/>
    <col min="13570" max="13570" width="29.25" style="11" customWidth="1"/>
    <col min="13571" max="13571" width="13" style="11" customWidth="1"/>
    <col min="13572" max="13572" width="20" style="11" customWidth="1"/>
    <col min="13573" max="13824" width="15.625" style="11"/>
    <col min="13825" max="13825" width="4.625" style="11" customWidth="1"/>
    <col min="13826" max="13826" width="29.25" style="11" customWidth="1"/>
    <col min="13827" max="13827" width="13" style="11" customWidth="1"/>
    <col min="13828" max="13828" width="20" style="11" customWidth="1"/>
    <col min="13829" max="14080" width="15.625" style="11"/>
    <col min="14081" max="14081" width="4.625" style="11" customWidth="1"/>
    <col min="14082" max="14082" width="29.25" style="11" customWidth="1"/>
    <col min="14083" max="14083" width="13" style="11" customWidth="1"/>
    <col min="14084" max="14084" width="20" style="11" customWidth="1"/>
    <col min="14085" max="14336" width="15.625" style="11"/>
    <col min="14337" max="14337" width="4.625" style="11" customWidth="1"/>
    <col min="14338" max="14338" width="29.25" style="11" customWidth="1"/>
    <col min="14339" max="14339" width="13" style="11" customWidth="1"/>
    <col min="14340" max="14340" width="20" style="11" customWidth="1"/>
    <col min="14341" max="14592" width="15.625" style="11"/>
    <col min="14593" max="14593" width="4.625" style="11" customWidth="1"/>
    <col min="14594" max="14594" width="29.25" style="11" customWidth="1"/>
    <col min="14595" max="14595" width="13" style="11" customWidth="1"/>
    <col min="14596" max="14596" width="20" style="11" customWidth="1"/>
    <col min="14597" max="14848" width="15.625" style="11"/>
    <col min="14849" max="14849" width="4.625" style="11" customWidth="1"/>
    <col min="14850" max="14850" width="29.25" style="11" customWidth="1"/>
    <col min="14851" max="14851" width="13" style="11" customWidth="1"/>
    <col min="14852" max="14852" width="20" style="11" customWidth="1"/>
    <col min="14853" max="15104" width="15.625" style="11"/>
    <col min="15105" max="15105" width="4.625" style="11" customWidth="1"/>
    <col min="15106" max="15106" width="29.25" style="11" customWidth="1"/>
    <col min="15107" max="15107" width="13" style="11" customWidth="1"/>
    <col min="15108" max="15108" width="20" style="11" customWidth="1"/>
    <col min="15109" max="15360" width="15.625" style="11"/>
    <col min="15361" max="15361" width="4.625" style="11" customWidth="1"/>
    <col min="15362" max="15362" width="29.25" style="11" customWidth="1"/>
    <col min="15363" max="15363" width="13" style="11" customWidth="1"/>
    <col min="15364" max="15364" width="20" style="11" customWidth="1"/>
    <col min="15365" max="15616" width="15.625" style="11"/>
    <col min="15617" max="15617" width="4.625" style="11" customWidth="1"/>
    <col min="15618" max="15618" width="29.25" style="11" customWidth="1"/>
    <col min="15619" max="15619" width="13" style="11" customWidth="1"/>
    <col min="15620" max="15620" width="20" style="11" customWidth="1"/>
    <col min="15621" max="15872" width="15.625" style="11"/>
    <col min="15873" max="15873" width="4.625" style="11" customWidth="1"/>
    <col min="15874" max="15874" width="29.25" style="11" customWidth="1"/>
    <col min="15875" max="15875" width="13" style="11" customWidth="1"/>
    <col min="15876" max="15876" width="20" style="11" customWidth="1"/>
    <col min="15877" max="16128" width="15.625" style="11"/>
    <col min="16129" max="16129" width="4.625" style="11" customWidth="1"/>
    <col min="16130" max="16130" width="29.25" style="11" customWidth="1"/>
    <col min="16131" max="16131" width="13" style="11" customWidth="1"/>
    <col min="16132" max="16132" width="20" style="11" customWidth="1"/>
    <col min="16133" max="16384" width="15.625" style="11"/>
  </cols>
  <sheetData>
    <row r="1" spans="1:18" ht="25.5">
      <c r="A1" s="80" t="s">
        <v>208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8" ht="30" customHeight="1">
      <c r="A2" s="20" t="s">
        <v>0</v>
      </c>
      <c r="B2" s="20" t="s">
        <v>15</v>
      </c>
      <c r="C2" s="20" t="s">
        <v>16</v>
      </c>
      <c r="D2" s="21" t="s">
        <v>17</v>
      </c>
      <c r="E2" s="21" t="s">
        <v>209</v>
      </c>
      <c r="F2" s="21" t="s">
        <v>210</v>
      </c>
      <c r="G2" s="21" t="s">
        <v>211</v>
      </c>
      <c r="H2" s="21" t="s">
        <v>212</v>
      </c>
      <c r="I2" s="21" t="s">
        <v>213</v>
      </c>
      <c r="J2" s="21" t="s">
        <v>214</v>
      </c>
      <c r="K2" s="21" t="s">
        <v>215</v>
      </c>
      <c r="L2" s="21" t="s">
        <v>216</v>
      </c>
      <c r="M2" s="21" t="s">
        <v>217</v>
      </c>
      <c r="N2" s="21" t="s">
        <v>218</v>
      </c>
      <c r="O2" s="21" t="s">
        <v>219</v>
      </c>
      <c r="P2" s="21" t="s">
        <v>220</v>
      </c>
      <c r="Q2" s="21" t="s">
        <v>7</v>
      </c>
      <c r="R2" s="22" t="s">
        <v>162</v>
      </c>
    </row>
    <row r="3" spans="1:18">
      <c r="A3" s="18" t="s">
        <v>18</v>
      </c>
      <c r="B3" s="23" t="s">
        <v>19</v>
      </c>
      <c r="C3" s="23"/>
      <c r="D3" s="24" t="s">
        <v>20</v>
      </c>
      <c r="E3" s="16">
        <f t="shared" ref="E3:P3" si="0">E4+E30+E49</f>
        <v>3270628.59</v>
      </c>
      <c r="F3" s="16">
        <f t="shared" si="0"/>
        <v>70438786.730000004</v>
      </c>
      <c r="G3" s="16">
        <f t="shared" si="0"/>
        <v>38072104.530000001</v>
      </c>
      <c r="H3" s="16">
        <f t="shared" si="0"/>
        <v>29315112.400000002</v>
      </c>
      <c r="I3" s="16">
        <f t="shared" si="0"/>
        <v>49595424.289999999</v>
      </c>
      <c r="J3" s="16">
        <f t="shared" si="0"/>
        <v>10919410.069999998</v>
      </c>
      <c r="K3" s="16">
        <f t="shared" si="0"/>
        <v>8203156.2200000007</v>
      </c>
      <c r="L3" s="16">
        <f t="shared" si="0"/>
        <v>9897772.8200000003</v>
      </c>
      <c r="M3" s="16">
        <f t="shared" si="0"/>
        <v>9479815.0800000001</v>
      </c>
      <c r="N3" s="16">
        <f t="shared" si="0"/>
        <v>17772593.420000002</v>
      </c>
      <c r="O3" s="16">
        <f t="shared" si="0"/>
        <v>7721789.2400000002</v>
      </c>
      <c r="P3" s="16">
        <f t="shared" si="0"/>
        <v>7698965.6199999992</v>
      </c>
      <c r="Q3" s="16">
        <f t="shared" ref="Q3:Q9" si="1">SUM(E3:P3)</f>
        <v>262385559.00999999</v>
      </c>
      <c r="R3" s="17"/>
    </row>
    <row r="4" spans="1:18">
      <c r="A4" s="18" t="s">
        <v>21</v>
      </c>
      <c r="B4" s="23" t="s">
        <v>8</v>
      </c>
      <c r="C4" s="23"/>
      <c r="D4" s="24" t="s">
        <v>20</v>
      </c>
      <c r="E4" s="16">
        <f t="shared" ref="E4:P4" si="2">E5+E8+E12+E15+E18+E20+E23+E25+E27+E28+E29</f>
        <v>2905521.88</v>
      </c>
      <c r="F4" s="16">
        <f t="shared" si="2"/>
        <v>62385830.439999998</v>
      </c>
      <c r="G4" s="16">
        <f t="shared" si="2"/>
        <v>32181094.439999998</v>
      </c>
      <c r="H4" s="16">
        <f t="shared" si="2"/>
        <v>24917539.510000002</v>
      </c>
      <c r="I4" s="16">
        <f t="shared" si="2"/>
        <v>40992238.719999999</v>
      </c>
      <c r="J4" s="16">
        <f t="shared" si="2"/>
        <v>9598406.209999999</v>
      </c>
      <c r="K4" s="16">
        <f t="shared" si="2"/>
        <v>7017094.6600000001</v>
      </c>
      <c r="L4" s="16">
        <f t="shared" si="2"/>
        <v>8611465.8200000003</v>
      </c>
      <c r="M4" s="16">
        <f t="shared" si="2"/>
        <v>7844213.7699999996</v>
      </c>
      <c r="N4" s="16">
        <f t="shared" si="2"/>
        <v>15368957.850000001</v>
      </c>
      <c r="O4" s="16">
        <f t="shared" si="2"/>
        <v>6454895.9100000001</v>
      </c>
      <c r="P4" s="16">
        <f t="shared" si="2"/>
        <v>6053868.1899999995</v>
      </c>
      <c r="Q4" s="16">
        <f t="shared" si="1"/>
        <v>224331127.40000001</v>
      </c>
      <c r="R4" s="17"/>
    </row>
    <row r="5" spans="1:18">
      <c r="A5" s="18" t="s">
        <v>22</v>
      </c>
      <c r="B5" s="23" t="s">
        <v>23</v>
      </c>
      <c r="C5" s="23"/>
      <c r="D5" s="24" t="s">
        <v>20</v>
      </c>
      <c r="E5" s="16">
        <f>E6+E7</f>
        <v>436692</v>
      </c>
      <c r="F5" s="16">
        <f t="shared" ref="F5:P5" si="3">F6+F7</f>
        <v>9703476</v>
      </c>
      <c r="G5" s="16">
        <f t="shared" si="3"/>
        <v>3593568</v>
      </c>
      <c r="H5" s="16">
        <f t="shared" si="3"/>
        <v>2871588</v>
      </c>
      <c r="I5" s="16">
        <f t="shared" si="3"/>
        <v>4601004</v>
      </c>
      <c r="J5" s="16">
        <f t="shared" si="3"/>
        <v>1455612</v>
      </c>
      <c r="K5" s="16">
        <f t="shared" si="3"/>
        <v>921336</v>
      </c>
      <c r="L5" s="16">
        <f t="shared" si="3"/>
        <v>1070320.7999999998</v>
      </c>
      <c r="M5" s="16">
        <f t="shared" si="3"/>
        <v>951012</v>
      </c>
      <c r="N5" s="16">
        <f t="shared" si="3"/>
        <v>1923084</v>
      </c>
      <c r="O5" s="16">
        <f t="shared" si="3"/>
        <v>775608</v>
      </c>
      <c r="P5" s="16">
        <f t="shared" si="3"/>
        <v>701976</v>
      </c>
      <c r="Q5" s="16">
        <f t="shared" si="1"/>
        <v>29005276.800000001</v>
      </c>
      <c r="R5" s="17"/>
    </row>
    <row r="6" spans="1:18">
      <c r="A6" s="18" t="s">
        <v>24</v>
      </c>
      <c r="B6" s="23" t="s">
        <v>25</v>
      </c>
      <c r="C6" s="23" t="s">
        <v>26</v>
      </c>
      <c r="D6" s="24" t="s">
        <v>27</v>
      </c>
      <c r="E6" s="15">
        <v>207840</v>
      </c>
      <c r="F6" s="15">
        <v>4735128</v>
      </c>
      <c r="G6" s="15">
        <v>2322252</v>
      </c>
      <c r="H6" s="15">
        <v>1892376</v>
      </c>
      <c r="I6" s="15">
        <v>3004692</v>
      </c>
      <c r="J6" s="15">
        <v>760848</v>
      </c>
      <c r="K6" s="15">
        <v>573240</v>
      </c>
      <c r="L6" s="15">
        <v>682651.2</v>
      </c>
      <c r="M6" s="15">
        <v>619212</v>
      </c>
      <c r="N6" s="15">
        <v>1255488</v>
      </c>
      <c r="O6" s="15">
        <v>508200</v>
      </c>
      <c r="P6" s="15">
        <v>476520</v>
      </c>
      <c r="Q6" s="16">
        <f t="shared" si="1"/>
        <v>17038447.199999999</v>
      </c>
      <c r="R6" s="25"/>
    </row>
    <row r="7" spans="1:18">
      <c r="A7" s="18" t="s">
        <v>28</v>
      </c>
      <c r="B7" s="23" t="s">
        <v>29</v>
      </c>
      <c r="C7" s="23" t="s">
        <v>26</v>
      </c>
      <c r="D7" s="24" t="s">
        <v>27</v>
      </c>
      <c r="E7" s="15">
        <v>228852</v>
      </c>
      <c r="F7" s="15">
        <v>4968348</v>
      </c>
      <c r="G7" s="15">
        <v>1271316</v>
      </c>
      <c r="H7" s="15">
        <v>979212</v>
      </c>
      <c r="I7" s="15">
        <v>1596312</v>
      </c>
      <c r="J7" s="15">
        <v>694764</v>
      </c>
      <c r="K7" s="15">
        <v>348096</v>
      </c>
      <c r="L7" s="15">
        <v>387669.6</v>
      </c>
      <c r="M7" s="15">
        <v>331800</v>
      </c>
      <c r="N7" s="15">
        <v>667596</v>
      </c>
      <c r="O7" s="15">
        <v>267408</v>
      </c>
      <c r="P7" s="15">
        <v>225456</v>
      </c>
      <c r="Q7" s="16">
        <f t="shared" si="1"/>
        <v>11966829.6</v>
      </c>
      <c r="R7" s="17"/>
    </row>
    <row r="8" spans="1:18">
      <c r="A8" s="18" t="s">
        <v>30</v>
      </c>
      <c r="B8" s="23" t="s">
        <v>31</v>
      </c>
      <c r="C8" s="23"/>
      <c r="D8" s="24" t="s">
        <v>20</v>
      </c>
      <c r="E8" s="16">
        <f>E9+E10</f>
        <v>42912</v>
      </c>
      <c r="F8" s="16">
        <f t="shared" ref="F8:P8" si="4">F9+F10</f>
        <v>908916</v>
      </c>
      <c r="G8" s="16">
        <f t="shared" si="4"/>
        <v>503592</v>
      </c>
      <c r="H8" s="16">
        <f t="shared" si="4"/>
        <v>387864</v>
      </c>
      <c r="I8" s="16">
        <f t="shared" si="4"/>
        <v>648660</v>
      </c>
      <c r="J8" s="16">
        <f t="shared" si="4"/>
        <v>155964</v>
      </c>
      <c r="K8" s="16">
        <f t="shared" si="4"/>
        <v>117480</v>
      </c>
      <c r="L8" s="16">
        <f t="shared" si="4"/>
        <v>143808</v>
      </c>
      <c r="M8" s="16">
        <f t="shared" si="4"/>
        <v>133332</v>
      </c>
      <c r="N8" s="16">
        <f t="shared" si="4"/>
        <v>271584</v>
      </c>
      <c r="O8" s="16">
        <f t="shared" si="4"/>
        <v>116484</v>
      </c>
      <c r="P8" s="16">
        <f t="shared" si="4"/>
        <v>106236</v>
      </c>
      <c r="Q8" s="16">
        <f t="shared" si="1"/>
        <v>3536832</v>
      </c>
      <c r="R8" s="17"/>
    </row>
    <row r="9" spans="1:18">
      <c r="A9" s="18" t="s">
        <v>32</v>
      </c>
      <c r="B9" s="23" t="s">
        <v>33</v>
      </c>
      <c r="C9" s="23" t="s">
        <v>26</v>
      </c>
      <c r="D9" s="24" t="s">
        <v>27</v>
      </c>
      <c r="E9" s="15">
        <v>672</v>
      </c>
      <c r="F9" s="15">
        <v>16596</v>
      </c>
      <c r="G9" s="15">
        <v>1992</v>
      </c>
      <c r="H9" s="15">
        <v>2424</v>
      </c>
      <c r="I9" s="15">
        <v>4500</v>
      </c>
      <c r="J9" s="15">
        <v>2844</v>
      </c>
      <c r="K9" s="15">
        <v>1320</v>
      </c>
      <c r="L9" s="15">
        <v>1248</v>
      </c>
      <c r="M9" s="15">
        <v>1332</v>
      </c>
      <c r="N9" s="15">
        <v>2304</v>
      </c>
      <c r="O9" s="15">
        <v>5604</v>
      </c>
      <c r="P9" s="15">
        <v>636</v>
      </c>
      <c r="Q9" s="16">
        <f t="shared" si="1"/>
        <v>41472</v>
      </c>
      <c r="R9" s="17"/>
    </row>
    <row r="10" spans="1:18">
      <c r="A10" s="18" t="s">
        <v>34</v>
      </c>
      <c r="B10" s="23" t="s">
        <v>35</v>
      </c>
      <c r="C10" s="23"/>
      <c r="D10" s="24" t="s">
        <v>20</v>
      </c>
      <c r="E10" s="16">
        <f>E11</f>
        <v>42240</v>
      </c>
      <c r="F10" s="16">
        <f t="shared" ref="F10:Q10" si="5">F11</f>
        <v>892320</v>
      </c>
      <c r="G10" s="16">
        <f t="shared" si="5"/>
        <v>501600</v>
      </c>
      <c r="H10" s="16">
        <f t="shared" si="5"/>
        <v>385440</v>
      </c>
      <c r="I10" s="16">
        <f t="shared" si="5"/>
        <v>644160</v>
      </c>
      <c r="J10" s="16">
        <f t="shared" si="5"/>
        <v>153120</v>
      </c>
      <c r="K10" s="16">
        <f t="shared" si="5"/>
        <v>116160</v>
      </c>
      <c r="L10" s="16">
        <f t="shared" si="5"/>
        <v>142560</v>
      </c>
      <c r="M10" s="16">
        <f t="shared" si="5"/>
        <v>132000</v>
      </c>
      <c r="N10" s="16">
        <f t="shared" si="5"/>
        <v>269280</v>
      </c>
      <c r="O10" s="16">
        <f t="shared" si="5"/>
        <v>110880</v>
      </c>
      <c r="P10" s="16">
        <f t="shared" si="5"/>
        <v>105600</v>
      </c>
      <c r="Q10" s="16">
        <f t="shared" si="5"/>
        <v>3495360</v>
      </c>
      <c r="R10" s="17"/>
    </row>
    <row r="11" spans="1:18" s="12" customFormat="1">
      <c r="A11" s="18" t="s">
        <v>36</v>
      </c>
      <c r="B11" s="26" t="s">
        <v>221</v>
      </c>
      <c r="C11" s="26" t="s">
        <v>26</v>
      </c>
      <c r="D11" s="17" t="s">
        <v>20</v>
      </c>
      <c r="E11" s="16">
        <f>440*12*E93</f>
        <v>42240</v>
      </c>
      <c r="F11" s="16">
        <f t="shared" ref="F11:P11" si="6">440*12*F93</f>
        <v>892320</v>
      </c>
      <c r="G11" s="16">
        <f t="shared" si="6"/>
        <v>501600</v>
      </c>
      <c r="H11" s="16">
        <f t="shared" si="6"/>
        <v>385440</v>
      </c>
      <c r="I11" s="16">
        <f t="shared" si="6"/>
        <v>644160</v>
      </c>
      <c r="J11" s="16">
        <f t="shared" si="6"/>
        <v>153120</v>
      </c>
      <c r="K11" s="16">
        <f t="shared" si="6"/>
        <v>116160</v>
      </c>
      <c r="L11" s="16">
        <f t="shared" si="6"/>
        <v>142560</v>
      </c>
      <c r="M11" s="16">
        <f t="shared" si="6"/>
        <v>132000</v>
      </c>
      <c r="N11" s="16">
        <f t="shared" si="6"/>
        <v>269280</v>
      </c>
      <c r="O11" s="16">
        <f t="shared" si="6"/>
        <v>110880</v>
      </c>
      <c r="P11" s="16">
        <f t="shared" si="6"/>
        <v>105600</v>
      </c>
      <c r="Q11" s="16">
        <f t="shared" ref="Q11:Q26" si="7">SUM(E11:P11)</f>
        <v>3495360</v>
      </c>
      <c r="R11" s="17"/>
    </row>
    <row r="12" spans="1:18">
      <c r="A12" s="18" t="s">
        <v>37</v>
      </c>
      <c r="B12" s="23" t="s">
        <v>39</v>
      </c>
      <c r="C12" s="23"/>
      <c r="D12" s="24" t="s">
        <v>40</v>
      </c>
      <c r="E12" s="16">
        <f>E13+E14</f>
        <v>14583.89</v>
      </c>
      <c r="F12" s="16">
        <f t="shared" ref="F12:P12" si="8">F13+F14</f>
        <v>301212.43</v>
      </c>
      <c r="G12" s="16">
        <f t="shared" si="8"/>
        <v>152658.43</v>
      </c>
      <c r="H12" s="16">
        <f t="shared" si="8"/>
        <v>118577.51999999999</v>
      </c>
      <c r="I12" s="16">
        <f t="shared" si="8"/>
        <v>190764.72</v>
      </c>
      <c r="J12" s="16">
        <f t="shared" si="8"/>
        <v>44936.2</v>
      </c>
      <c r="K12" s="16">
        <f t="shared" si="8"/>
        <v>32770.65</v>
      </c>
      <c r="L12" s="16">
        <f t="shared" si="8"/>
        <v>41205.020000000004</v>
      </c>
      <c r="M12" s="16">
        <f t="shared" si="8"/>
        <v>36689.759999999995</v>
      </c>
      <c r="N12" s="16">
        <f t="shared" si="8"/>
        <v>64781.85</v>
      </c>
      <c r="O12" s="16">
        <f t="shared" si="8"/>
        <v>28931.91</v>
      </c>
      <c r="P12" s="16">
        <f t="shared" si="8"/>
        <v>26700.190000000002</v>
      </c>
      <c r="Q12" s="16">
        <f t="shared" si="7"/>
        <v>1053812.57</v>
      </c>
      <c r="R12" s="17"/>
    </row>
    <row r="13" spans="1:18" s="12" customFormat="1">
      <c r="A13" s="18" t="s">
        <v>38</v>
      </c>
      <c r="B13" s="26" t="s">
        <v>222</v>
      </c>
      <c r="C13" s="26" t="s">
        <v>26</v>
      </c>
      <c r="D13" s="17" t="s">
        <v>42</v>
      </c>
      <c r="E13" s="16">
        <f>ROUND(E28/0.07*0.00256,2)</f>
        <v>4938.46</v>
      </c>
      <c r="F13" s="16">
        <f t="shared" ref="F13:P13" si="9">ROUND(F28/0.07*0.00256,2)</f>
        <v>101997.86</v>
      </c>
      <c r="G13" s="16">
        <f t="shared" si="9"/>
        <v>51693.86</v>
      </c>
      <c r="H13" s="16">
        <f t="shared" si="9"/>
        <v>40153.230000000003</v>
      </c>
      <c r="I13" s="16">
        <f t="shared" si="9"/>
        <v>64597.58</v>
      </c>
      <c r="J13" s="16">
        <f t="shared" si="9"/>
        <v>15216.49</v>
      </c>
      <c r="K13" s="16">
        <f t="shared" si="9"/>
        <v>11096.94</v>
      </c>
      <c r="L13" s="16">
        <f t="shared" si="9"/>
        <v>13953.02</v>
      </c>
      <c r="M13" s="16">
        <f t="shared" si="9"/>
        <v>12424.05</v>
      </c>
      <c r="N13" s="16">
        <f t="shared" si="9"/>
        <v>21936.71</v>
      </c>
      <c r="O13" s="16">
        <f t="shared" si="9"/>
        <v>9797.0499999999993</v>
      </c>
      <c r="P13" s="16">
        <f t="shared" si="9"/>
        <v>9041.33</v>
      </c>
      <c r="Q13" s="16">
        <f t="shared" si="7"/>
        <v>356846.58</v>
      </c>
      <c r="R13" s="17"/>
    </row>
    <row r="14" spans="1:18" s="12" customFormat="1">
      <c r="A14" s="18" t="s">
        <v>41</v>
      </c>
      <c r="B14" s="26" t="s">
        <v>223</v>
      </c>
      <c r="C14" s="26" t="s">
        <v>26</v>
      </c>
      <c r="D14" s="17" t="s">
        <v>42</v>
      </c>
      <c r="E14" s="16">
        <f>ROUND(E28/0.07*0.005,2)</f>
        <v>9645.43</v>
      </c>
      <c r="F14" s="16">
        <f t="shared" ref="F14:P14" si="10">ROUND(F28/0.07*0.005,2)</f>
        <v>199214.57</v>
      </c>
      <c r="G14" s="16">
        <f t="shared" si="10"/>
        <v>100964.57</v>
      </c>
      <c r="H14" s="16">
        <f t="shared" si="10"/>
        <v>78424.289999999994</v>
      </c>
      <c r="I14" s="16">
        <f t="shared" si="10"/>
        <v>126167.14</v>
      </c>
      <c r="J14" s="16">
        <f t="shared" si="10"/>
        <v>29719.71</v>
      </c>
      <c r="K14" s="16">
        <f t="shared" si="10"/>
        <v>21673.71</v>
      </c>
      <c r="L14" s="16">
        <f t="shared" si="10"/>
        <v>27252</v>
      </c>
      <c r="M14" s="16">
        <f t="shared" si="10"/>
        <v>24265.71</v>
      </c>
      <c r="N14" s="16">
        <f t="shared" si="10"/>
        <v>42845.14</v>
      </c>
      <c r="O14" s="16">
        <f t="shared" si="10"/>
        <v>19134.86</v>
      </c>
      <c r="P14" s="16">
        <f t="shared" si="10"/>
        <v>17658.86</v>
      </c>
      <c r="Q14" s="16">
        <f t="shared" si="7"/>
        <v>696965.98999999987</v>
      </c>
      <c r="R14" s="17"/>
    </row>
    <row r="15" spans="1:18">
      <c r="A15" s="18" t="s">
        <v>43</v>
      </c>
      <c r="B15" s="23" t="s">
        <v>46</v>
      </c>
      <c r="C15" s="23"/>
      <c r="D15" s="24" t="s">
        <v>20</v>
      </c>
      <c r="E15" s="16">
        <v>1485600</v>
      </c>
      <c r="F15" s="16">
        <v>32329700</v>
      </c>
      <c r="G15" s="16">
        <v>18173500</v>
      </c>
      <c r="H15" s="16">
        <v>13964900</v>
      </c>
      <c r="I15" s="16">
        <v>23338600</v>
      </c>
      <c r="J15" s="16">
        <v>5063400</v>
      </c>
      <c r="K15" s="16">
        <v>3841200</v>
      </c>
      <c r="L15" s="16">
        <v>4714200</v>
      </c>
      <c r="M15" s="16">
        <v>4365000</v>
      </c>
      <c r="N15" s="16">
        <v>8904600</v>
      </c>
      <c r="O15" s="16">
        <v>3666600</v>
      </c>
      <c r="P15" s="16">
        <v>3492000</v>
      </c>
      <c r="Q15" s="16">
        <f t="shared" si="7"/>
        <v>123339300</v>
      </c>
      <c r="R15" s="17"/>
    </row>
    <row r="16" spans="1:18" ht="22.5">
      <c r="A16" s="18" t="s">
        <v>44</v>
      </c>
      <c r="B16" s="51" t="s">
        <v>48</v>
      </c>
      <c r="C16" s="51" t="s">
        <v>26</v>
      </c>
      <c r="D16" s="52" t="s">
        <v>49</v>
      </c>
      <c r="E16" s="53">
        <f>E15-E17</f>
        <v>1485600</v>
      </c>
      <c r="F16" s="53">
        <f t="shared" ref="F16:N16" si="11">F15-F17</f>
        <v>31956900</v>
      </c>
      <c r="G16" s="53">
        <f t="shared" si="11"/>
        <v>18173500</v>
      </c>
      <c r="H16" s="53">
        <f t="shared" si="11"/>
        <v>13759088</v>
      </c>
      <c r="I16" s="53">
        <f t="shared" si="11"/>
        <v>23081920</v>
      </c>
      <c r="J16" s="53">
        <f t="shared" si="11"/>
        <v>4887784</v>
      </c>
      <c r="K16" s="53">
        <f t="shared" si="11"/>
        <v>3666544</v>
      </c>
      <c r="L16" s="53">
        <f t="shared" si="11"/>
        <v>4532464</v>
      </c>
      <c r="M16" s="53">
        <f t="shared" si="11"/>
        <v>4198064</v>
      </c>
      <c r="N16" s="53">
        <f t="shared" si="11"/>
        <v>8706448</v>
      </c>
      <c r="O16" s="53">
        <f>O15-O17</f>
        <v>3496196</v>
      </c>
      <c r="P16" s="53">
        <f t="shared" ref="P16" si="12">P15-P17</f>
        <v>3325064</v>
      </c>
      <c r="Q16" s="16">
        <f t="shared" si="7"/>
        <v>121269572</v>
      </c>
      <c r="R16" s="52"/>
    </row>
    <row r="17" spans="1:18">
      <c r="A17" s="18" t="s">
        <v>45</v>
      </c>
      <c r="B17" s="51" t="s">
        <v>51</v>
      </c>
      <c r="C17" s="51" t="s">
        <v>26</v>
      </c>
      <c r="D17" s="52" t="s">
        <v>52</v>
      </c>
      <c r="E17" s="53"/>
      <c r="F17" s="53">
        <v>372800</v>
      </c>
      <c r="G17" s="53"/>
      <c r="H17" s="53">
        <v>205812</v>
      </c>
      <c r="I17" s="53">
        <v>256680</v>
      </c>
      <c r="J17" s="53">
        <v>175616</v>
      </c>
      <c r="K17" s="53">
        <v>174656</v>
      </c>
      <c r="L17" s="53">
        <v>181736</v>
      </c>
      <c r="M17" s="53">
        <v>166936</v>
      </c>
      <c r="N17" s="53">
        <v>198152</v>
      </c>
      <c r="O17" s="53">
        <v>170404</v>
      </c>
      <c r="P17" s="53">
        <v>166936</v>
      </c>
      <c r="Q17" s="16">
        <f t="shared" si="7"/>
        <v>2069728</v>
      </c>
      <c r="R17" s="52"/>
    </row>
    <row r="18" spans="1:18">
      <c r="A18" s="18" t="s">
        <v>47</v>
      </c>
      <c r="B18" s="23" t="s">
        <v>54</v>
      </c>
      <c r="C18" s="23"/>
      <c r="D18" s="52" t="s">
        <v>20</v>
      </c>
      <c r="E18" s="54">
        <f>E19</f>
        <v>202554</v>
      </c>
      <c r="F18" s="54">
        <f t="shared" ref="F18:P18" si="13">F19</f>
        <v>4183506</v>
      </c>
      <c r="G18" s="54">
        <f t="shared" si="13"/>
        <v>2120256</v>
      </c>
      <c r="H18" s="54">
        <f t="shared" si="13"/>
        <v>1646910</v>
      </c>
      <c r="I18" s="54">
        <f t="shared" si="13"/>
        <v>2649510</v>
      </c>
      <c r="J18" s="54">
        <f t="shared" si="13"/>
        <v>624114</v>
      </c>
      <c r="K18" s="54">
        <f t="shared" si="13"/>
        <v>455148</v>
      </c>
      <c r="L18" s="54">
        <f t="shared" si="13"/>
        <v>572292</v>
      </c>
      <c r="M18" s="54">
        <f t="shared" si="13"/>
        <v>509580</v>
      </c>
      <c r="N18" s="54">
        <f t="shared" si="13"/>
        <v>899748</v>
      </c>
      <c r="O18" s="54">
        <f t="shared" si="13"/>
        <v>401832</v>
      </c>
      <c r="P18" s="54">
        <f t="shared" si="13"/>
        <v>370836</v>
      </c>
      <c r="Q18" s="16">
        <f t="shared" si="7"/>
        <v>14636286</v>
      </c>
      <c r="R18" s="52"/>
    </row>
    <row r="19" spans="1:18">
      <c r="A19" s="18" t="s">
        <v>50</v>
      </c>
      <c r="B19" s="23" t="s">
        <v>224</v>
      </c>
      <c r="C19" s="23" t="s">
        <v>56</v>
      </c>
      <c r="D19" s="52" t="s">
        <v>20</v>
      </c>
      <c r="E19" s="54">
        <f>ROUND(E28/0.07*0.105,2)</f>
        <v>202554</v>
      </c>
      <c r="F19" s="54">
        <f t="shared" ref="F19:P19" si="14">ROUND(F28/0.07*0.105,2)</f>
        <v>4183506</v>
      </c>
      <c r="G19" s="54">
        <f t="shared" si="14"/>
        <v>2120256</v>
      </c>
      <c r="H19" s="54">
        <f t="shared" si="14"/>
        <v>1646910</v>
      </c>
      <c r="I19" s="54">
        <f t="shared" si="14"/>
        <v>2649510</v>
      </c>
      <c r="J19" s="54">
        <f t="shared" si="14"/>
        <v>624114</v>
      </c>
      <c r="K19" s="54">
        <f t="shared" si="14"/>
        <v>455148</v>
      </c>
      <c r="L19" s="54">
        <f t="shared" si="14"/>
        <v>572292</v>
      </c>
      <c r="M19" s="54">
        <f t="shared" si="14"/>
        <v>509580</v>
      </c>
      <c r="N19" s="54">
        <f t="shared" si="14"/>
        <v>899748</v>
      </c>
      <c r="O19" s="54">
        <f t="shared" si="14"/>
        <v>401832</v>
      </c>
      <c r="P19" s="54">
        <f t="shared" si="14"/>
        <v>370836</v>
      </c>
      <c r="Q19" s="16">
        <f t="shared" si="7"/>
        <v>14636286</v>
      </c>
      <c r="R19" s="52"/>
    </row>
    <row r="20" spans="1:18">
      <c r="A20" s="18" t="s">
        <v>53</v>
      </c>
      <c r="B20" s="23" t="s">
        <v>58</v>
      </c>
      <c r="C20" s="23"/>
      <c r="D20" s="52" t="s">
        <v>42</v>
      </c>
      <c r="E20" s="54">
        <f>E21+E22</f>
        <v>77163.42</v>
      </c>
      <c r="F20" s="54">
        <f t="shared" ref="F20:P20" si="15">F21+F22</f>
        <v>1593716.58</v>
      </c>
      <c r="G20" s="54">
        <f t="shared" si="15"/>
        <v>807716.58</v>
      </c>
      <c r="H20" s="54">
        <f t="shared" si="15"/>
        <v>627394.28</v>
      </c>
      <c r="I20" s="54">
        <f t="shared" si="15"/>
        <v>1009337.14</v>
      </c>
      <c r="J20" s="54">
        <f t="shared" si="15"/>
        <v>237757.72</v>
      </c>
      <c r="K20" s="54">
        <f t="shared" si="15"/>
        <v>173389.72</v>
      </c>
      <c r="L20" s="54">
        <f t="shared" si="15"/>
        <v>218016</v>
      </c>
      <c r="M20" s="54">
        <f t="shared" si="15"/>
        <v>194125.72</v>
      </c>
      <c r="N20" s="54">
        <f t="shared" si="15"/>
        <v>342761.14</v>
      </c>
      <c r="O20" s="54">
        <f t="shared" si="15"/>
        <v>153078.85999999999</v>
      </c>
      <c r="P20" s="54">
        <f t="shared" si="15"/>
        <v>141270.85999999999</v>
      </c>
      <c r="Q20" s="16">
        <f t="shared" si="7"/>
        <v>5575728.0200000005</v>
      </c>
      <c r="R20" s="52"/>
    </row>
    <row r="21" spans="1:18">
      <c r="A21" s="18" t="s">
        <v>55</v>
      </c>
      <c r="B21" s="23" t="s">
        <v>163</v>
      </c>
      <c r="C21" s="23" t="s">
        <v>60</v>
      </c>
      <c r="D21" s="52" t="s">
        <v>42</v>
      </c>
      <c r="E21" s="54">
        <f>ROUND(E28/0.07*0.02,2)</f>
        <v>38581.71</v>
      </c>
      <c r="F21" s="54">
        <f t="shared" ref="F21:P21" si="16">ROUND(F28/0.07*0.02,2)</f>
        <v>796858.29</v>
      </c>
      <c r="G21" s="54">
        <f t="shared" si="16"/>
        <v>403858.29</v>
      </c>
      <c r="H21" s="54">
        <f t="shared" si="16"/>
        <v>313697.14</v>
      </c>
      <c r="I21" s="54">
        <f t="shared" si="16"/>
        <v>504668.57</v>
      </c>
      <c r="J21" s="54">
        <f t="shared" si="16"/>
        <v>118878.86</v>
      </c>
      <c r="K21" s="54">
        <f t="shared" si="16"/>
        <v>86694.86</v>
      </c>
      <c r="L21" s="54">
        <f t="shared" si="16"/>
        <v>109008</v>
      </c>
      <c r="M21" s="54">
        <f t="shared" si="16"/>
        <v>97062.86</v>
      </c>
      <c r="N21" s="54">
        <f t="shared" si="16"/>
        <v>171380.57</v>
      </c>
      <c r="O21" s="54">
        <f t="shared" si="16"/>
        <v>76539.429999999993</v>
      </c>
      <c r="P21" s="54">
        <f t="shared" si="16"/>
        <v>70635.429999999993</v>
      </c>
      <c r="Q21" s="16">
        <f t="shared" si="7"/>
        <v>2787864.0100000002</v>
      </c>
      <c r="R21" s="52"/>
    </row>
    <row r="22" spans="1:18">
      <c r="A22" s="18" t="s">
        <v>57</v>
      </c>
      <c r="B22" s="23" t="s">
        <v>164</v>
      </c>
      <c r="C22" s="23" t="s">
        <v>60</v>
      </c>
      <c r="D22" s="52" t="s">
        <v>42</v>
      </c>
      <c r="E22" s="54">
        <f>ROUND(E28/0.07*0.02,2)</f>
        <v>38581.71</v>
      </c>
      <c r="F22" s="54">
        <f t="shared" ref="F22:P22" si="17">ROUND(F28/0.07*0.02,2)</f>
        <v>796858.29</v>
      </c>
      <c r="G22" s="54">
        <f t="shared" si="17"/>
        <v>403858.29</v>
      </c>
      <c r="H22" s="54">
        <f t="shared" si="17"/>
        <v>313697.14</v>
      </c>
      <c r="I22" s="54">
        <f t="shared" si="17"/>
        <v>504668.57</v>
      </c>
      <c r="J22" s="54">
        <f t="shared" si="17"/>
        <v>118878.86</v>
      </c>
      <c r="K22" s="54">
        <f t="shared" si="17"/>
        <v>86694.86</v>
      </c>
      <c r="L22" s="54">
        <f t="shared" si="17"/>
        <v>109008</v>
      </c>
      <c r="M22" s="54">
        <f t="shared" si="17"/>
        <v>97062.86</v>
      </c>
      <c r="N22" s="54">
        <f t="shared" si="17"/>
        <v>171380.57</v>
      </c>
      <c r="O22" s="54">
        <f t="shared" si="17"/>
        <v>76539.429999999993</v>
      </c>
      <c r="P22" s="54">
        <f t="shared" si="17"/>
        <v>70635.429999999993</v>
      </c>
      <c r="Q22" s="16">
        <f t="shared" si="7"/>
        <v>2787864.0100000002</v>
      </c>
      <c r="R22" s="52"/>
    </row>
    <row r="23" spans="1:18">
      <c r="A23" s="18" t="s">
        <v>59</v>
      </c>
      <c r="B23" s="23" t="s">
        <v>63</v>
      </c>
      <c r="C23" s="23"/>
      <c r="D23" s="24" t="s">
        <v>20</v>
      </c>
      <c r="E23" s="16">
        <f>E24</f>
        <v>308653.71000000002</v>
      </c>
      <c r="F23" s="16">
        <f t="shared" ref="F23:P23" si="18">F24</f>
        <v>6374866.29</v>
      </c>
      <c r="G23" s="16">
        <f t="shared" si="18"/>
        <v>3230866.29</v>
      </c>
      <c r="H23" s="16">
        <f t="shared" si="18"/>
        <v>2509577.14</v>
      </c>
      <c r="I23" s="16">
        <f t="shared" si="18"/>
        <v>4037348.57</v>
      </c>
      <c r="J23" s="16">
        <f t="shared" si="18"/>
        <v>951030.86</v>
      </c>
      <c r="K23" s="16">
        <f t="shared" si="18"/>
        <v>693558.86</v>
      </c>
      <c r="L23" s="16">
        <f t="shared" si="18"/>
        <v>872064</v>
      </c>
      <c r="M23" s="16">
        <f t="shared" si="18"/>
        <v>776502.86</v>
      </c>
      <c r="N23" s="16">
        <f t="shared" si="18"/>
        <v>1371044.57</v>
      </c>
      <c r="O23" s="16">
        <f t="shared" si="18"/>
        <v>612315.43000000005</v>
      </c>
      <c r="P23" s="16">
        <f t="shared" si="18"/>
        <v>565083.43000000005</v>
      </c>
      <c r="Q23" s="16">
        <f t="shared" si="7"/>
        <v>22302912.009999998</v>
      </c>
      <c r="R23" s="17"/>
    </row>
    <row r="24" spans="1:18" s="12" customFormat="1">
      <c r="A24" s="18" t="s">
        <v>61</v>
      </c>
      <c r="B24" s="26" t="s">
        <v>225</v>
      </c>
      <c r="C24" s="26" t="s">
        <v>65</v>
      </c>
      <c r="D24" s="17" t="s">
        <v>42</v>
      </c>
      <c r="E24" s="16">
        <f>ROUND(E28/0.07*0.16,2)</f>
        <v>308653.71000000002</v>
      </c>
      <c r="F24" s="16">
        <f t="shared" ref="F24:P24" si="19">ROUND(F28/0.07*0.16,2)</f>
        <v>6374866.29</v>
      </c>
      <c r="G24" s="16">
        <f t="shared" si="19"/>
        <v>3230866.29</v>
      </c>
      <c r="H24" s="16">
        <f t="shared" si="19"/>
        <v>2509577.14</v>
      </c>
      <c r="I24" s="16">
        <f t="shared" si="19"/>
        <v>4037348.57</v>
      </c>
      <c r="J24" s="16">
        <f t="shared" si="19"/>
        <v>951030.86</v>
      </c>
      <c r="K24" s="16">
        <f t="shared" si="19"/>
        <v>693558.86</v>
      </c>
      <c r="L24" s="16">
        <f t="shared" si="19"/>
        <v>872064</v>
      </c>
      <c r="M24" s="16">
        <f t="shared" si="19"/>
        <v>776502.86</v>
      </c>
      <c r="N24" s="16">
        <f t="shared" si="19"/>
        <v>1371044.57</v>
      </c>
      <c r="O24" s="16">
        <f t="shared" si="19"/>
        <v>612315.43000000005</v>
      </c>
      <c r="P24" s="16">
        <f t="shared" si="19"/>
        <v>565083.43000000005</v>
      </c>
      <c r="Q24" s="16">
        <f t="shared" si="7"/>
        <v>22302912.009999998</v>
      </c>
      <c r="R24" s="17"/>
    </row>
    <row r="25" spans="1:18">
      <c r="A25" s="18" t="s">
        <v>62</v>
      </c>
      <c r="B25" s="23" t="s">
        <v>67</v>
      </c>
      <c r="C25" s="23"/>
      <c r="D25" s="24" t="s">
        <v>20</v>
      </c>
      <c r="E25" s="16">
        <f>E26</f>
        <v>154326.85999999999</v>
      </c>
      <c r="F25" s="16">
        <f t="shared" ref="F25:P25" si="20">F26</f>
        <v>3187433.14</v>
      </c>
      <c r="G25" s="16">
        <f t="shared" si="20"/>
        <v>1615433.14</v>
      </c>
      <c r="H25" s="16">
        <f t="shared" si="20"/>
        <v>1254788.57</v>
      </c>
      <c r="I25" s="16">
        <f t="shared" si="20"/>
        <v>2018674.29</v>
      </c>
      <c r="J25" s="16">
        <f t="shared" si="20"/>
        <v>475515.43</v>
      </c>
      <c r="K25" s="16">
        <f t="shared" si="20"/>
        <v>346779.43</v>
      </c>
      <c r="L25" s="16">
        <f t="shared" si="20"/>
        <v>436032</v>
      </c>
      <c r="M25" s="16">
        <f t="shared" si="20"/>
        <v>388251.43</v>
      </c>
      <c r="N25" s="16">
        <f t="shared" si="20"/>
        <v>685522.29</v>
      </c>
      <c r="O25" s="16">
        <f t="shared" si="20"/>
        <v>306157.71000000002</v>
      </c>
      <c r="P25" s="16">
        <f t="shared" si="20"/>
        <v>282541.71000000002</v>
      </c>
      <c r="Q25" s="16">
        <f t="shared" si="7"/>
        <v>11151456</v>
      </c>
      <c r="R25" s="17"/>
    </row>
    <row r="26" spans="1:18" s="12" customFormat="1">
      <c r="A26" s="18" t="s">
        <v>64</v>
      </c>
      <c r="B26" s="26" t="s">
        <v>69</v>
      </c>
      <c r="C26" s="26" t="s">
        <v>70</v>
      </c>
      <c r="D26" s="17" t="s">
        <v>42</v>
      </c>
      <c r="E26" s="16">
        <f>ROUND(E28/0.07*0.08,2)</f>
        <v>154326.85999999999</v>
      </c>
      <c r="F26" s="16">
        <f t="shared" ref="F26:P26" si="21">ROUND(F28/0.07*0.08,2)</f>
        <v>3187433.14</v>
      </c>
      <c r="G26" s="16">
        <f t="shared" si="21"/>
        <v>1615433.14</v>
      </c>
      <c r="H26" s="16">
        <f t="shared" si="21"/>
        <v>1254788.57</v>
      </c>
      <c r="I26" s="16">
        <f t="shared" si="21"/>
        <v>2018674.29</v>
      </c>
      <c r="J26" s="16">
        <f t="shared" si="21"/>
        <v>475515.43</v>
      </c>
      <c r="K26" s="16">
        <f t="shared" si="21"/>
        <v>346779.43</v>
      </c>
      <c r="L26" s="16">
        <f t="shared" si="21"/>
        <v>436032</v>
      </c>
      <c r="M26" s="16">
        <f t="shared" si="21"/>
        <v>388251.43</v>
      </c>
      <c r="N26" s="16">
        <f t="shared" si="21"/>
        <v>685522.29</v>
      </c>
      <c r="O26" s="16">
        <f t="shared" si="21"/>
        <v>306157.71000000002</v>
      </c>
      <c r="P26" s="16">
        <f t="shared" si="21"/>
        <v>282541.71000000002</v>
      </c>
      <c r="Q26" s="16">
        <f t="shared" si="7"/>
        <v>11151456</v>
      </c>
      <c r="R26" s="17"/>
    </row>
    <row r="27" spans="1:18" ht="22.5">
      <c r="A27" s="18" t="s">
        <v>66</v>
      </c>
      <c r="B27" s="23" t="s">
        <v>72</v>
      </c>
      <c r="C27" s="51" t="s">
        <v>26</v>
      </c>
      <c r="D27" s="17" t="s">
        <v>226</v>
      </c>
      <c r="E27" s="16">
        <f>6000*E93</f>
        <v>48000</v>
      </c>
      <c r="F27" s="16">
        <f t="shared" ref="F27:Q27" si="22">6000*F93</f>
        <v>1014000</v>
      </c>
      <c r="G27" s="16">
        <f t="shared" si="22"/>
        <v>570000</v>
      </c>
      <c r="H27" s="16">
        <f t="shared" si="22"/>
        <v>438000</v>
      </c>
      <c r="I27" s="16">
        <f t="shared" si="22"/>
        <v>732000</v>
      </c>
      <c r="J27" s="16">
        <f t="shared" si="22"/>
        <v>174000</v>
      </c>
      <c r="K27" s="16">
        <f t="shared" si="22"/>
        <v>132000</v>
      </c>
      <c r="L27" s="16">
        <f t="shared" si="22"/>
        <v>162000</v>
      </c>
      <c r="M27" s="16">
        <f t="shared" si="22"/>
        <v>150000</v>
      </c>
      <c r="N27" s="16">
        <f t="shared" si="22"/>
        <v>306000</v>
      </c>
      <c r="O27" s="16">
        <f t="shared" si="22"/>
        <v>126000</v>
      </c>
      <c r="P27" s="16">
        <f t="shared" si="22"/>
        <v>120000</v>
      </c>
      <c r="Q27" s="16">
        <f t="shared" si="22"/>
        <v>3972000</v>
      </c>
      <c r="R27" s="17"/>
    </row>
    <row r="28" spans="1:18">
      <c r="A28" s="18" t="s">
        <v>68</v>
      </c>
      <c r="B28" s="23" t="s">
        <v>74</v>
      </c>
      <c r="C28" s="23" t="s">
        <v>74</v>
      </c>
      <c r="D28" s="24" t="s">
        <v>227</v>
      </c>
      <c r="E28" s="53">
        <v>135036</v>
      </c>
      <c r="F28" s="53">
        <v>2789004</v>
      </c>
      <c r="G28" s="53">
        <v>1413504</v>
      </c>
      <c r="H28" s="53">
        <v>1097940</v>
      </c>
      <c r="I28" s="53">
        <v>1766340</v>
      </c>
      <c r="J28" s="53">
        <v>416076</v>
      </c>
      <c r="K28" s="53">
        <v>303432</v>
      </c>
      <c r="L28" s="53">
        <v>381528</v>
      </c>
      <c r="M28" s="53">
        <v>339720</v>
      </c>
      <c r="N28" s="53">
        <v>599832</v>
      </c>
      <c r="O28" s="53">
        <v>267888</v>
      </c>
      <c r="P28" s="53">
        <v>247224</v>
      </c>
      <c r="Q28" s="16">
        <f t="shared" ref="Q28:Q89" si="23">SUM(E28:P28)</f>
        <v>9757524</v>
      </c>
      <c r="R28" s="52"/>
    </row>
    <row r="29" spans="1:18">
      <c r="A29" s="18" t="s">
        <v>71</v>
      </c>
      <c r="B29" s="23" t="s">
        <v>228</v>
      </c>
      <c r="C29" s="23" t="s">
        <v>229</v>
      </c>
      <c r="D29" s="17" t="s">
        <v>230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16">
        <f t="shared" si="23"/>
        <v>0</v>
      </c>
      <c r="R29" s="52"/>
    </row>
    <row r="30" spans="1:18">
      <c r="A30" s="18" t="s">
        <v>73</v>
      </c>
      <c r="B30" s="23" t="s">
        <v>75</v>
      </c>
      <c r="C30" s="23"/>
      <c r="D30" s="24" t="s">
        <v>20</v>
      </c>
      <c r="E30" s="16">
        <f>E31+E39+E42+E44</f>
        <v>360</v>
      </c>
      <c r="F30" s="16">
        <f t="shared" ref="F30:N30" si="24">F31+F39+F42+F44</f>
        <v>11480</v>
      </c>
      <c r="G30" s="16">
        <f t="shared" si="24"/>
        <v>6480</v>
      </c>
      <c r="H30" s="16">
        <f t="shared" si="24"/>
        <v>3800</v>
      </c>
      <c r="I30" s="16">
        <f t="shared" si="24"/>
        <v>10040</v>
      </c>
      <c r="J30" s="16">
        <f t="shared" si="24"/>
        <v>5040</v>
      </c>
      <c r="K30" s="16">
        <f t="shared" si="24"/>
        <v>6000</v>
      </c>
      <c r="L30" s="16">
        <f t="shared" si="24"/>
        <v>8010</v>
      </c>
      <c r="M30" s="16">
        <f t="shared" si="24"/>
        <v>6000</v>
      </c>
      <c r="N30" s="16">
        <f t="shared" si="24"/>
        <v>9320</v>
      </c>
      <c r="O30" s="16">
        <f>O31+O39+O42+O44</f>
        <v>6540</v>
      </c>
      <c r="P30" s="16">
        <f t="shared" ref="P30" si="25">P31+P39+P42+P44</f>
        <v>5000</v>
      </c>
      <c r="Q30" s="16">
        <f t="shared" si="23"/>
        <v>78070</v>
      </c>
      <c r="R30" s="17"/>
    </row>
    <row r="31" spans="1:18">
      <c r="A31" s="18" t="s">
        <v>231</v>
      </c>
      <c r="B31" s="23" t="s">
        <v>76</v>
      </c>
      <c r="C31" s="23"/>
      <c r="D31" s="24" t="s">
        <v>20</v>
      </c>
      <c r="E31" s="16">
        <f>E32+E33+E34+E35+E36+E37+E38</f>
        <v>0</v>
      </c>
      <c r="F31" s="16">
        <f t="shared" ref="F31:P31" si="26">F32+F33+F34+F35+F36+F37+F38</f>
        <v>0</v>
      </c>
      <c r="G31" s="16">
        <f t="shared" si="26"/>
        <v>0</v>
      </c>
      <c r="H31" s="16">
        <f t="shared" si="26"/>
        <v>0</v>
      </c>
      <c r="I31" s="16">
        <f t="shared" si="26"/>
        <v>0</v>
      </c>
      <c r="J31" s="16">
        <f t="shared" si="26"/>
        <v>0</v>
      </c>
      <c r="K31" s="16">
        <f t="shared" si="26"/>
        <v>0</v>
      </c>
      <c r="L31" s="16">
        <f t="shared" si="26"/>
        <v>0</v>
      </c>
      <c r="M31" s="16">
        <f t="shared" si="26"/>
        <v>0</v>
      </c>
      <c r="N31" s="16">
        <f t="shared" si="26"/>
        <v>0</v>
      </c>
      <c r="O31" s="16">
        <f t="shared" si="26"/>
        <v>0</v>
      </c>
      <c r="P31" s="16">
        <f t="shared" si="26"/>
        <v>0</v>
      </c>
      <c r="Q31" s="16">
        <f t="shared" si="23"/>
        <v>0</v>
      </c>
      <c r="R31" s="17"/>
    </row>
    <row r="32" spans="1:18">
      <c r="A32" s="18" t="s">
        <v>232</v>
      </c>
      <c r="B32" s="23" t="s">
        <v>77</v>
      </c>
      <c r="C32" s="23" t="s">
        <v>78</v>
      </c>
      <c r="D32" s="52" t="s">
        <v>79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16">
        <f t="shared" si="23"/>
        <v>0</v>
      </c>
      <c r="R32" s="52"/>
    </row>
    <row r="33" spans="1:18">
      <c r="A33" s="18" t="s">
        <v>233</v>
      </c>
      <c r="B33" s="23" t="s">
        <v>80</v>
      </c>
      <c r="C33" s="23" t="s">
        <v>78</v>
      </c>
      <c r="D33" s="52" t="s">
        <v>79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16">
        <f t="shared" si="23"/>
        <v>0</v>
      </c>
      <c r="R33" s="52"/>
    </row>
    <row r="34" spans="1:18">
      <c r="A34" s="18" t="s">
        <v>234</v>
      </c>
      <c r="B34" s="23" t="s">
        <v>81</v>
      </c>
      <c r="C34" s="23" t="s">
        <v>78</v>
      </c>
      <c r="D34" s="52" t="s">
        <v>82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6">
        <f t="shared" si="23"/>
        <v>0</v>
      </c>
      <c r="R34" s="52"/>
    </row>
    <row r="35" spans="1:18">
      <c r="A35" s="18" t="s">
        <v>235</v>
      </c>
      <c r="B35" s="23" t="s">
        <v>83</v>
      </c>
      <c r="C35" s="23" t="s">
        <v>78</v>
      </c>
      <c r="D35" s="52" t="s">
        <v>79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6">
        <f t="shared" si="23"/>
        <v>0</v>
      </c>
      <c r="R35" s="52"/>
    </row>
    <row r="36" spans="1:18">
      <c r="A36" s="18" t="s">
        <v>236</v>
      </c>
      <c r="B36" s="23" t="s">
        <v>84</v>
      </c>
      <c r="C36" s="23" t="s">
        <v>78</v>
      </c>
      <c r="D36" s="52" t="s">
        <v>79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16">
        <f t="shared" si="23"/>
        <v>0</v>
      </c>
      <c r="R36" s="52"/>
    </row>
    <row r="37" spans="1:18">
      <c r="A37" s="18" t="s">
        <v>237</v>
      </c>
      <c r="B37" s="23" t="s">
        <v>85</v>
      </c>
      <c r="C37" s="23" t="s">
        <v>78</v>
      </c>
      <c r="D37" s="52" t="s">
        <v>79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16">
        <f t="shared" si="23"/>
        <v>0</v>
      </c>
      <c r="R37" s="52"/>
    </row>
    <row r="38" spans="1:18">
      <c r="A38" s="18" t="s">
        <v>238</v>
      </c>
      <c r="B38" s="23" t="s">
        <v>86</v>
      </c>
      <c r="C38" s="23" t="s">
        <v>78</v>
      </c>
      <c r="D38" s="52" t="s">
        <v>79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16">
        <f t="shared" si="23"/>
        <v>0</v>
      </c>
      <c r="R38" s="52"/>
    </row>
    <row r="39" spans="1:18">
      <c r="A39" s="18" t="s">
        <v>239</v>
      </c>
      <c r="B39" s="23" t="s">
        <v>87</v>
      </c>
      <c r="C39" s="23"/>
      <c r="D39" s="24" t="s">
        <v>20</v>
      </c>
      <c r="E39" s="16">
        <f>E40+E41</f>
        <v>0</v>
      </c>
      <c r="F39" s="16">
        <f t="shared" ref="F39:P39" si="27">F40+F41</f>
        <v>0</v>
      </c>
      <c r="G39" s="16">
        <f t="shared" si="27"/>
        <v>0</v>
      </c>
      <c r="H39" s="16">
        <f t="shared" si="27"/>
        <v>0</v>
      </c>
      <c r="I39" s="16">
        <f t="shared" si="27"/>
        <v>0</v>
      </c>
      <c r="J39" s="16">
        <f t="shared" si="27"/>
        <v>0</v>
      </c>
      <c r="K39" s="16">
        <f t="shared" si="27"/>
        <v>0</v>
      </c>
      <c r="L39" s="16">
        <f t="shared" si="27"/>
        <v>0</v>
      </c>
      <c r="M39" s="16">
        <f t="shared" si="27"/>
        <v>0</v>
      </c>
      <c r="N39" s="16">
        <f t="shared" si="27"/>
        <v>0</v>
      </c>
      <c r="O39" s="16">
        <f t="shared" si="27"/>
        <v>0</v>
      </c>
      <c r="P39" s="16">
        <f t="shared" si="27"/>
        <v>0</v>
      </c>
      <c r="Q39" s="16">
        <f t="shared" si="23"/>
        <v>0</v>
      </c>
      <c r="R39" s="17"/>
    </row>
    <row r="40" spans="1:18" s="12" customFormat="1">
      <c r="A40" s="18" t="s">
        <v>240</v>
      </c>
      <c r="B40" s="26" t="s">
        <v>88</v>
      </c>
      <c r="C40" s="26" t="s">
        <v>26</v>
      </c>
      <c r="D40" s="17" t="s">
        <v>82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16">
        <f t="shared" si="23"/>
        <v>0</v>
      </c>
      <c r="R40" s="17"/>
    </row>
    <row r="41" spans="1:18" s="12" customFormat="1">
      <c r="A41" s="18" t="s">
        <v>241</v>
      </c>
      <c r="B41" s="26" t="s">
        <v>89</v>
      </c>
      <c r="C41" s="26" t="s">
        <v>26</v>
      </c>
      <c r="D41" s="17" t="s">
        <v>82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16">
        <f t="shared" si="23"/>
        <v>0</v>
      </c>
      <c r="R41" s="17"/>
    </row>
    <row r="42" spans="1:18">
      <c r="A42" s="18" t="s">
        <v>242</v>
      </c>
      <c r="B42" s="23" t="s">
        <v>90</v>
      </c>
      <c r="C42" s="23"/>
      <c r="D42" s="24" t="s">
        <v>20</v>
      </c>
      <c r="E42" s="16">
        <f>E43</f>
        <v>360</v>
      </c>
      <c r="F42" s="16">
        <f t="shared" ref="F42:P42" si="28">F43</f>
        <v>6480</v>
      </c>
      <c r="G42" s="16">
        <f t="shared" si="28"/>
        <v>1080</v>
      </c>
      <c r="H42" s="16">
        <f t="shared" si="28"/>
        <v>1800</v>
      </c>
      <c r="I42" s="16">
        <f t="shared" si="28"/>
        <v>5040</v>
      </c>
      <c r="J42" s="16">
        <f t="shared" si="28"/>
        <v>3240</v>
      </c>
      <c r="K42" s="16">
        <f t="shared" si="28"/>
        <v>3000</v>
      </c>
      <c r="L42" s="16">
        <f t="shared" si="28"/>
        <v>2160</v>
      </c>
      <c r="M42" s="16">
        <f t="shared" si="28"/>
        <v>3600</v>
      </c>
      <c r="N42" s="16">
        <f t="shared" si="28"/>
        <v>4320</v>
      </c>
      <c r="O42" s="16">
        <f t="shared" si="28"/>
        <v>3240</v>
      </c>
      <c r="P42" s="16">
        <f t="shared" si="28"/>
        <v>1800</v>
      </c>
      <c r="Q42" s="16">
        <f t="shared" si="23"/>
        <v>36120</v>
      </c>
      <c r="R42" s="17"/>
    </row>
    <row r="43" spans="1:18">
      <c r="A43" s="18" t="s">
        <v>243</v>
      </c>
      <c r="B43" s="23" t="s">
        <v>91</v>
      </c>
      <c r="C43" s="23" t="s">
        <v>26</v>
      </c>
      <c r="D43" s="24" t="s">
        <v>27</v>
      </c>
      <c r="E43" s="15">
        <v>360</v>
      </c>
      <c r="F43" s="15">
        <v>6480</v>
      </c>
      <c r="G43" s="15">
        <v>1080</v>
      </c>
      <c r="H43" s="15">
        <v>1800</v>
      </c>
      <c r="I43" s="15">
        <v>5040</v>
      </c>
      <c r="J43" s="15">
        <v>3240</v>
      </c>
      <c r="K43" s="15">
        <v>3000</v>
      </c>
      <c r="L43" s="15">
        <v>2160</v>
      </c>
      <c r="M43" s="15">
        <v>3600</v>
      </c>
      <c r="N43" s="15">
        <v>4320</v>
      </c>
      <c r="O43" s="15">
        <v>3240</v>
      </c>
      <c r="P43" s="15">
        <v>1800</v>
      </c>
      <c r="Q43" s="16">
        <f t="shared" si="23"/>
        <v>36120</v>
      </c>
      <c r="R43" s="17"/>
    </row>
    <row r="44" spans="1:18">
      <c r="A44" s="18" t="s">
        <v>244</v>
      </c>
      <c r="B44" s="23" t="s">
        <v>92</v>
      </c>
      <c r="C44" s="23"/>
      <c r="D44" s="24" t="s">
        <v>20</v>
      </c>
      <c r="E44" s="16">
        <f>SUM(E45:E48)</f>
        <v>0</v>
      </c>
      <c r="F44" s="16">
        <f t="shared" ref="F44:P44" si="29">SUM(F45:F48)</f>
        <v>5000</v>
      </c>
      <c r="G44" s="16">
        <f t="shared" si="29"/>
        <v>5400</v>
      </c>
      <c r="H44" s="16">
        <f t="shared" si="29"/>
        <v>2000</v>
      </c>
      <c r="I44" s="16">
        <f t="shared" si="29"/>
        <v>5000</v>
      </c>
      <c r="J44" s="16">
        <f t="shared" si="29"/>
        <v>1800</v>
      </c>
      <c r="K44" s="16">
        <f t="shared" si="29"/>
        <v>3000</v>
      </c>
      <c r="L44" s="16">
        <f t="shared" si="29"/>
        <v>5850</v>
      </c>
      <c r="M44" s="16">
        <f t="shared" si="29"/>
        <v>2400</v>
      </c>
      <c r="N44" s="16">
        <f t="shared" si="29"/>
        <v>5000</v>
      </c>
      <c r="O44" s="16">
        <f t="shared" si="29"/>
        <v>3300</v>
      </c>
      <c r="P44" s="16">
        <f t="shared" si="29"/>
        <v>3200</v>
      </c>
      <c r="Q44" s="16">
        <f t="shared" si="23"/>
        <v>41950</v>
      </c>
      <c r="R44" s="17"/>
    </row>
    <row r="45" spans="1:18">
      <c r="A45" s="18" t="s">
        <v>245</v>
      </c>
      <c r="B45" s="23" t="s">
        <v>93</v>
      </c>
      <c r="C45" s="23" t="s">
        <v>26</v>
      </c>
      <c r="D45" s="24" t="s">
        <v>94</v>
      </c>
      <c r="E45" s="15"/>
      <c r="F45" s="15">
        <v>5000</v>
      </c>
      <c r="G45" s="15">
        <v>5400</v>
      </c>
      <c r="H45" s="15">
        <v>2000</v>
      </c>
      <c r="I45" s="15">
        <v>5000</v>
      </c>
      <c r="J45" s="15">
        <v>1800</v>
      </c>
      <c r="K45" s="15">
        <v>3000</v>
      </c>
      <c r="L45" s="15">
        <v>5850</v>
      </c>
      <c r="M45" s="15">
        <v>2400</v>
      </c>
      <c r="N45" s="15">
        <v>5000</v>
      </c>
      <c r="O45" s="15">
        <v>3300</v>
      </c>
      <c r="P45" s="15">
        <v>3200</v>
      </c>
      <c r="Q45" s="16">
        <f t="shared" si="23"/>
        <v>41950</v>
      </c>
      <c r="R45" s="17"/>
    </row>
    <row r="46" spans="1:18" s="12" customFormat="1">
      <c r="A46" s="18" t="s">
        <v>246</v>
      </c>
      <c r="B46" s="26" t="s">
        <v>95</v>
      </c>
      <c r="C46" s="26" t="s">
        <v>26</v>
      </c>
      <c r="D46" s="17" t="s">
        <v>96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16">
        <f t="shared" si="23"/>
        <v>0</v>
      </c>
      <c r="R46" s="17"/>
    </row>
    <row r="47" spans="1:18" s="12" customFormat="1">
      <c r="A47" s="18" t="s">
        <v>247</v>
      </c>
      <c r="B47" s="26" t="s">
        <v>97</v>
      </c>
      <c r="C47" s="26" t="s">
        <v>26</v>
      </c>
      <c r="D47" s="17" t="s">
        <v>96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16">
        <f t="shared" si="23"/>
        <v>0</v>
      </c>
      <c r="R47" s="17"/>
    </row>
    <row r="48" spans="1:18" ht="33.75">
      <c r="A48" s="18" t="s">
        <v>248</v>
      </c>
      <c r="B48" s="23" t="s">
        <v>98</v>
      </c>
      <c r="C48" s="23" t="s">
        <v>26</v>
      </c>
      <c r="D48" s="52" t="s">
        <v>99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16">
        <f t="shared" si="23"/>
        <v>0</v>
      </c>
      <c r="R48" s="52"/>
    </row>
    <row r="49" spans="1:18">
      <c r="A49" s="18" t="s">
        <v>249</v>
      </c>
      <c r="B49" s="23" t="s">
        <v>100</v>
      </c>
      <c r="C49" s="23"/>
      <c r="D49" s="24" t="s">
        <v>20</v>
      </c>
      <c r="E49" s="16">
        <f>E50+E68+E70+E72+E74+E76+E78+E80+E82+E90</f>
        <v>364746.71</v>
      </c>
      <c r="F49" s="16">
        <f t="shared" ref="F49:P49" si="30">F50+F68+F70+F72+F74+F76+F78+F80+F82+F90</f>
        <v>8041476.29</v>
      </c>
      <c r="G49" s="16">
        <f t="shared" si="30"/>
        <v>5884530.0899999999</v>
      </c>
      <c r="H49" s="16">
        <f t="shared" si="30"/>
        <v>4393772.8899999997</v>
      </c>
      <c r="I49" s="16">
        <f t="shared" si="30"/>
        <v>8593145.5700000003</v>
      </c>
      <c r="J49" s="16">
        <f t="shared" si="30"/>
        <v>1315963.8600000001</v>
      </c>
      <c r="K49" s="16">
        <f t="shared" si="30"/>
        <v>1180061.56</v>
      </c>
      <c r="L49" s="16">
        <f t="shared" si="30"/>
        <v>1278297</v>
      </c>
      <c r="M49" s="16">
        <f t="shared" si="30"/>
        <v>1629601.31</v>
      </c>
      <c r="N49" s="16">
        <f t="shared" si="30"/>
        <v>2394315.5699999998</v>
      </c>
      <c r="O49" s="16">
        <f t="shared" si="30"/>
        <v>1260353.3299999998</v>
      </c>
      <c r="P49" s="16">
        <f t="shared" si="30"/>
        <v>1640097.43</v>
      </c>
      <c r="Q49" s="16">
        <f t="shared" si="23"/>
        <v>37976361.609999992</v>
      </c>
      <c r="R49" s="17"/>
    </row>
    <row r="50" spans="1:18">
      <c r="A50" s="18" t="s">
        <v>250</v>
      </c>
      <c r="B50" s="23" t="s">
        <v>101</v>
      </c>
      <c r="C50" s="23"/>
      <c r="D50" s="24" t="s">
        <v>102</v>
      </c>
      <c r="E50" s="16">
        <v>179200</v>
      </c>
      <c r="F50" s="16">
        <v>5167160</v>
      </c>
      <c r="G50" s="16">
        <v>4577880</v>
      </c>
      <c r="H50" s="16">
        <v>3336600</v>
      </c>
      <c r="I50" s="16">
        <v>6846930</v>
      </c>
      <c r="J50" s="16">
        <v>875160</v>
      </c>
      <c r="K50" s="16">
        <v>858000</v>
      </c>
      <c r="L50" s="16">
        <v>903760</v>
      </c>
      <c r="M50" s="16">
        <v>1269840</v>
      </c>
      <c r="N50" s="16">
        <v>1738880</v>
      </c>
      <c r="O50" s="16">
        <v>915200</v>
      </c>
      <c r="P50" s="16">
        <v>1307020</v>
      </c>
      <c r="Q50" s="16">
        <f t="shared" si="23"/>
        <v>27975630</v>
      </c>
      <c r="R50" s="17"/>
    </row>
    <row r="51" spans="1:18">
      <c r="A51" s="18" t="s">
        <v>251</v>
      </c>
      <c r="B51" s="23" t="s">
        <v>103</v>
      </c>
      <c r="C51" s="23" t="s">
        <v>26</v>
      </c>
      <c r="D51" s="5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6">
        <f t="shared" si="23"/>
        <v>0</v>
      </c>
      <c r="R51" s="17"/>
    </row>
    <row r="52" spans="1:18">
      <c r="A52" s="18" t="s">
        <v>252</v>
      </c>
      <c r="B52" s="23" t="s">
        <v>104</v>
      </c>
      <c r="C52" s="23" t="s">
        <v>26</v>
      </c>
      <c r="D52" s="5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6">
        <f t="shared" si="23"/>
        <v>0</v>
      </c>
      <c r="R52" s="17"/>
    </row>
    <row r="53" spans="1:18">
      <c r="A53" s="18" t="s">
        <v>253</v>
      </c>
      <c r="B53" s="23" t="s">
        <v>105</v>
      </c>
      <c r="C53" s="23" t="s">
        <v>26</v>
      </c>
      <c r="D53" s="5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6">
        <f t="shared" si="23"/>
        <v>0</v>
      </c>
      <c r="R53" s="17"/>
    </row>
    <row r="54" spans="1:18">
      <c r="A54" s="18" t="s">
        <v>254</v>
      </c>
      <c r="B54" s="23" t="s">
        <v>106</v>
      </c>
      <c r="C54" s="23" t="s">
        <v>26</v>
      </c>
      <c r="D54" s="5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6">
        <f t="shared" si="23"/>
        <v>0</v>
      </c>
      <c r="R54" s="17"/>
    </row>
    <row r="55" spans="1:18">
      <c r="A55" s="18" t="s">
        <v>255</v>
      </c>
      <c r="B55" s="23" t="s">
        <v>107</v>
      </c>
      <c r="C55" s="23" t="s">
        <v>26</v>
      </c>
      <c r="D55" s="5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6">
        <f t="shared" si="23"/>
        <v>0</v>
      </c>
      <c r="R55" s="17"/>
    </row>
    <row r="56" spans="1:18">
      <c r="A56" s="18" t="s">
        <v>256</v>
      </c>
      <c r="B56" s="23" t="s">
        <v>108</v>
      </c>
      <c r="C56" s="23" t="s">
        <v>26</v>
      </c>
      <c r="D56" s="5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6">
        <f t="shared" si="23"/>
        <v>0</v>
      </c>
      <c r="R56" s="17"/>
    </row>
    <row r="57" spans="1:18">
      <c r="A57" s="18" t="s">
        <v>257</v>
      </c>
      <c r="B57" s="23" t="s">
        <v>109</v>
      </c>
      <c r="C57" s="23" t="s">
        <v>26</v>
      </c>
      <c r="D57" s="5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>
        <f t="shared" si="23"/>
        <v>0</v>
      </c>
      <c r="R57" s="17"/>
    </row>
    <row r="58" spans="1:18">
      <c r="A58" s="18" t="s">
        <v>258</v>
      </c>
      <c r="B58" s="23" t="s">
        <v>110</v>
      </c>
      <c r="C58" s="23" t="s">
        <v>26</v>
      </c>
      <c r="D58" s="5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6">
        <f t="shared" si="23"/>
        <v>0</v>
      </c>
      <c r="R58" s="17"/>
    </row>
    <row r="59" spans="1:18">
      <c r="A59" s="18" t="s">
        <v>259</v>
      </c>
      <c r="B59" s="23" t="s">
        <v>111</v>
      </c>
      <c r="C59" s="23" t="s">
        <v>26</v>
      </c>
      <c r="D59" s="5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6">
        <f t="shared" si="23"/>
        <v>0</v>
      </c>
      <c r="R59" s="17"/>
    </row>
    <row r="60" spans="1:18">
      <c r="A60" s="18" t="s">
        <v>260</v>
      </c>
      <c r="B60" s="23" t="s">
        <v>261</v>
      </c>
      <c r="C60" s="23" t="s">
        <v>262</v>
      </c>
      <c r="D60" s="55" t="s">
        <v>263</v>
      </c>
      <c r="E60" s="15">
        <v>8960</v>
      </c>
      <c r="F60" s="15">
        <v>258358</v>
      </c>
      <c r="G60" s="15">
        <v>228894</v>
      </c>
      <c r="H60" s="15">
        <v>166830</v>
      </c>
      <c r="I60" s="15">
        <v>310086</v>
      </c>
      <c r="J60" s="15">
        <v>43758</v>
      </c>
      <c r="K60" s="15">
        <v>36465</v>
      </c>
      <c r="L60" s="15">
        <v>45188</v>
      </c>
      <c r="M60" s="15">
        <v>63492</v>
      </c>
      <c r="N60" s="15">
        <v>83941</v>
      </c>
      <c r="O60" s="15">
        <v>45760</v>
      </c>
      <c r="P60" s="15">
        <v>65351</v>
      </c>
      <c r="Q60" s="16">
        <f t="shared" si="23"/>
        <v>1357083</v>
      </c>
      <c r="R60" s="17"/>
    </row>
    <row r="61" spans="1:18">
      <c r="A61" s="18" t="s">
        <v>264</v>
      </c>
      <c r="B61" s="23" t="s">
        <v>112</v>
      </c>
      <c r="C61" s="23" t="s">
        <v>26</v>
      </c>
      <c r="D61" s="5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6">
        <f t="shared" si="23"/>
        <v>0</v>
      </c>
      <c r="R61" s="17"/>
    </row>
    <row r="62" spans="1:18">
      <c r="A62" s="18" t="s">
        <v>265</v>
      </c>
      <c r="B62" s="23" t="s">
        <v>113</v>
      </c>
      <c r="C62" s="23" t="s">
        <v>26</v>
      </c>
      <c r="D62" s="5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6">
        <f t="shared" si="23"/>
        <v>0</v>
      </c>
      <c r="R62" s="17"/>
    </row>
    <row r="63" spans="1:18">
      <c r="A63" s="18" t="s">
        <v>266</v>
      </c>
      <c r="B63" s="23" t="s">
        <v>114</v>
      </c>
      <c r="C63" s="23" t="s">
        <v>26</v>
      </c>
      <c r="D63" s="5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6">
        <f t="shared" si="23"/>
        <v>0</v>
      </c>
      <c r="R63" s="17"/>
    </row>
    <row r="64" spans="1:18">
      <c r="A64" s="18" t="s">
        <v>267</v>
      </c>
      <c r="B64" s="23" t="s">
        <v>115</v>
      </c>
      <c r="C64" s="23" t="s">
        <v>26</v>
      </c>
      <c r="D64" s="5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6">
        <f t="shared" si="23"/>
        <v>0</v>
      </c>
      <c r="R64" s="17"/>
    </row>
    <row r="65" spans="1:18">
      <c r="A65" s="18" t="s">
        <v>268</v>
      </c>
      <c r="B65" s="23" t="s">
        <v>116</v>
      </c>
      <c r="C65" s="23" t="s">
        <v>26</v>
      </c>
      <c r="D65" s="5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6">
        <f t="shared" si="23"/>
        <v>0</v>
      </c>
      <c r="R65" s="17"/>
    </row>
    <row r="66" spans="1:18">
      <c r="A66" s="18" t="s">
        <v>269</v>
      </c>
      <c r="B66" s="23" t="s">
        <v>117</v>
      </c>
      <c r="C66" s="23" t="s">
        <v>26</v>
      </c>
      <c r="D66" s="5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6">
        <f t="shared" si="23"/>
        <v>0</v>
      </c>
      <c r="R66" s="17"/>
    </row>
    <row r="67" spans="1:18">
      <c r="A67" s="18" t="s">
        <v>270</v>
      </c>
      <c r="B67" s="23" t="s">
        <v>118</v>
      </c>
      <c r="C67" s="23" t="s">
        <v>26</v>
      </c>
      <c r="D67" s="5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6">
        <f t="shared" si="23"/>
        <v>0</v>
      </c>
      <c r="R67" s="17"/>
    </row>
    <row r="68" spans="1:18">
      <c r="A68" s="18" t="s">
        <v>271</v>
      </c>
      <c r="B68" s="23" t="s">
        <v>119</v>
      </c>
      <c r="C68" s="23"/>
      <c r="D68" s="24"/>
      <c r="E68" s="16">
        <f>E69</f>
        <v>3200</v>
      </c>
      <c r="F68" s="16">
        <f t="shared" ref="F68:P68" si="31">F69</f>
        <v>67600</v>
      </c>
      <c r="G68" s="16">
        <f t="shared" si="31"/>
        <v>38000</v>
      </c>
      <c r="H68" s="16">
        <f t="shared" si="31"/>
        <v>29200</v>
      </c>
      <c r="I68" s="16">
        <f t="shared" si="31"/>
        <v>48800</v>
      </c>
      <c r="J68" s="16">
        <f t="shared" si="31"/>
        <v>11600</v>
      </c>
      <c r="K68" s="16">
        <f t="shared" si="31"/>
        <v>8800</v>
      </c>
      <c r="L68" s="16">
        <f t="shared" si="31"/>
        <v>10800</v>
      </c>
      <c r="M68" s="16">
        <f t="shared" si="31"/>
        <v>10000</v>
      </c>
      <c r="N68" s="16">
        <f t="shared" si="31"/>
        <v>20400</v>
      </c>
      <c r="O68" s="16">
        <f t="shared" si="31"/>
        <v>8400</v>
      </c>
      <c r="P68" s="16">
        <f t="shared" si="31"/>
        <v>8000</v>
      </c>
      <c r="Q68" s="16">
        <f t="shared" si="23"/>
        <v>264800</v>
      </c>
      <c r="R68" s="17"/>
    </row>
    <row r="69" spans="1:18" s="12" customFormat="1" ht="22.5">
      <c r="A69" s="18" t="s">
        <v>272</v>
      </c>
      <c r="B69" s="26" t="s">
        <v>120</v>
      </c>
      <c r="C69" s="26" t="s">
        <v>26</v>
      </c>
      <c r="D69" s="28" t="s">
        <v>121</v>
      </c>
      <c r="E69" s="16">
        <f>E93*400</f>
        <v>3200</v>
      </c>
      <c r="F69" s="16">
        <f t="shared" ref="F69:P69" si="32">F93*400</f>
        <v>67600</v>
      </c>
      <c r="G69" s="16">
        <f t="shared" si="32"/>
        <v>38000</v>
      </c>
      <c r="H69" s="16">
        <f t="shared" si="32"/>
        <v>29200</v>
      </c>
      <c r="I69" s="16">
        <f t="shared" si="32"/>
        <v>48800</v>
      </c>
      <c r="J69" s="16">
        <f t="shared" si="32"/>
        <v>11600</v>
      </c>
      <c r="K69" s="16">
        <f t="shared" si="32"/>
        <v>8800</v>
      </c>
      <c r="L69" s="16">
        <f t="shared" si="32"/>
        <v>10800</v>
      </c>
      <c r="M69" s="16">
        <f t="shared" si="32"/>
        <v>10000</v>
      </c>
      <c r="N69" s="16">
        <f t="shared" si="32"/>
        <v>20400</v>
      </c>
      <c r="O69" s="16">
        <f t="shared" si="32"/>
        <v>8400</v>
      </c>
      <c r="P69" s="16">
        <f t="shared" si="32"/>
        <v>8000</v>
      </c>
      <c r="Q69" s="16">
        <f t="shared" si="23"/>
        <v>264800</v>
      </c>
      <c r="R69" s="17"/>
    </row>
    <row r="70" spans="1:18">
      <c r="A70" s="18" t="s">
        <v>273</v>
      </c>
      <c r="B70" s="23" t="s">
        <v>122</v>
      </c>
      <c r="C70" s="23"/>
      <c r="D70" s="24" t="s">
        <v>20</v>
      </c>
      <c r="E70" s="16">
        <f>E71</f>
        <v>20325</v>
      </c>
      <c r="F70" s="16">
        <f t="shared" ref="F70:P70" si="33">F71</f>
        <v>297282</v>
      </c>
      <c r="G70" s="16">
        <f t="shared" si="33"/>
        <v>300871.8</v>
      </c>
      <c r="H70" s="16">
        <f t="shared" si="33"/>
        <v>278907.75</v>
      </c>
      <c r="I70" s="16">
        <f t="shared" si="33"/>
        <v>503355</v>
      </c>
      <c r="J70" s="16">
        <f t="shared" si="33"/>
        <v>71205</v>
      </c>
      <c r="K70" s="16">
        <f t="shared" si="33"/>
        <v>74342.700000000012</v>
      </c>
      <c r="L70" s="16">
        <f t="shared" si="33"/>
        <v>85185</v>
      </c>
      <c r="M70" s="16">
        <f t="shared" si="33"/>
        <v>92082.45</v>
      </c>
      <c r="N70" s="16">
        <f t="shared" si="33"/>
        <v>173535</v>
      </c>
      <c r="O70" s="16">
        <f t="shared" si="33"/>
        <v>110275.5</v>
      </c>
      <c r="P70" s="16">
        <f t="shared" si="33"/>
        <v>110250</v>
      </c>
      <c r="Q70" s="16">
        <f t="shared" si="23"/>
        <v>2117617.2000000002</v>
      </c>
      <c r="R70" s="17"/>
    </row>
    <row r="71" spans="1:18" s="12" customFormat="1">
      <c r="A71" s="18" t="s">
        <v>274</v>
      </c>
      <c r="B71" s="26" t="s">
        <v>123</v>
      </c>
      <c r="C71" s="26" t="s">
        <v>26</v>
      </c>
      <c r="D71" s="28" t="s">
        <v>124</v>
      </c>
      <c r="E71" s="16">
        <f>E105*15</f>
        <v>20325</v>
      </c>
      <c r="F71" s="16">
        <f t="shared" ref="F71:P71" si="34">F105*15</f>
        <v>297282</v>
      </c>
      <c r="G71" s="16">
        <f t="shared" si="34"/>
        <v>300871.8</v>
      </c>
      <c r="H71" s="16">
        <f t="shared" si="34"/>
        <v>278907.75</v>
      </c>
      <c r="I71" s="16">
        <f t="shared" si="34"/>
        <v>503355</v>
      </c>
      <c r="J71" s="16">
        <f t="shared" si="34"/>
        <v>71205</v>
      </c>
      <c r="K71" s="16">
        <f t="shared" si="34"/>
        <v>74342.700000000012</v>
      </c>
      <c r="L71" s="16">
        <f t="shared" si="34"/>
        <v>85185</v>
      </c>
      <c r="M71" s="16">
        <f t="shared" si="34"/>
        <v>92082.45</v>
      </c>
      <c r="N71" s="16">
        <f t="shared" si="34"/>
        <v>173535</v>
      </c>
      <c r="O71" s="16">
        <f t="shared" si="34"/>
        <v>110275.5</v>
      </c>
      <c r="P71" s="16">
        <f t="shared" si="34"/>
        <v>110250</v>
      </c>
      <c r="Q71" s="16">
        <f t="shared" si="23"/>
        <v>2117617.2000000002</v>
      </c>
      <c r="R71" s="17"/>
    </row>
    <row r="72" spans="1:18">
      <c r="A72" s="18" t="s">
        <v>275</v>
      </c>
      <c r="B72" s="23" t="s">
        <v>125</v>
      </c>
      <c r="C72" s="23"/>
      <c r="D72" s="24" t="s">
        <v>20</v>
      </c>
      <c r="E72" s="16">
        <f>E73</f>
        <v>14400</v>
      </c>
      <c r="F72" s="16">
        <f t="shared" ref="F72:P72" si="35">F73</f>
        <v>97216</v>
      </c>
      <c r="G72" s="16">
        <f t="shared" si="35"/>
        <v>112080</v>
      </c>
      <c r="H72" s="16">
        <f t="shared" si="35"/>
        <v>78568</v>
      </c>
      <c r="I72" s="16">
        <f t="shared" si="35"/>
        <v>130352</v>
      </c>
      <c r="J72" s="16">
        <f t="shared" si="35"/>
        <v>20480</v>
      </c>
      <c r="K72" s="16">
        <f t="shared" si="35"/>
        <v>15744</v>
      </c>
      <c r="L72" s="16">
        <f t="shared" si="35"/>
        <v>20904</v>
      </c>
      <c r="M72" s="16">
        <f t="shared" si="35"/>
        <v>20616</v>
      </c>
      <c r="N72" s="16">
        <f t="shared" si="35"/>
        <v>37800</v>
      </c>
      <c r="O72" s="16">
        <f t="shared" si="35"/>
        <v>27218.400000000001</v>
      </c>
      <c r="P72" s="16">
        <f t="shared" si="35"/>
        <v>25792</v>
      </c>
      <c r="Q72" s="16">
        <f t="shared" si="23"/>
        <v>601170.4</v>
      </c>
      <c r="R72" s="17"/>
    </row>
    <row r="73" spans="1:18" s="12" customFormat="1">
      <c r="A73" s="18" t="s">
        <v>276</v>
      </c>
      <c r="B73" s="26" t="s">
        <v>126</v>
      </c>
      <c r="C73" s="26" t="s">
        <v>26</v>
      </c>
      <c r="D73" s="28" t="s">
        <v>127</v>
      </c>
      <c r="E73" s="16">
        <f>E106*8</f>
        <v>14400</v>
      </c>
      <c r="F73" s="16">
        <f t="shared" ref="F73:P73" si="36">F106*8</f>
        <v>97216</v>
      </c>
      <c r="G73" s="16">
        <f t="shared" si="36"/>
        <v>112080</v>
      </c>
      <c r="H73" s="16">
        <f t="shared" si="36"/>
        <v>78568</v>
      </c>
      <c r="I73" s="16">
        <f t="shared" si="36"/>
        <v>130352</v>
      </c>
      <c r="J73" s="16">
        <f t="shared" si="36"/>
        <v>20480</v>
      </c>
      <c r="K73" s="16">
        <f t="shared" si="36"/>
        <v>15744</v>
      </c>
      <c r="L73" s="16">
        <f t="shared" si="36"/>
        <v>20904</v>
      </c>
      <c r="M73" s="16">
        <f t="shared" si="36"/>
        <v>20616</v>
      </c>
      <c r="N73" s="16">
        <f t="shared" si="36"/>
        <v>37800</v>
      </c>
      <c r="O73" s="16">
        <f t="shared" si="36"/>
        <v>27218.400000000001</v>
      </c>
      <c r="P73" s="16">
        <f t="shared" si="36"/>
        <v>25792</v>
      </c>
      <c r="Q73" s="16">
        <f t="shared" si="23"/>
        <v>601170.4</v>
      </c>
      <c r="R73" s="17"/>
    </row>
    <row r="74" spans="1:18">
      <c r="A74" s="18" t="s">
        <v>277</v>
      </c>
      <c r="B74" s="23" t="s">
        <v>128</v>
      </c>
      <c r="C74" s="23"/>
      <c r="D74" s="24" t="s">
        <v>20</v>
      </c>
      <c r="E74" s="16">
        <f>E75</f>
        <v>0</v>
      </c>
      <c r="F74" s="16">
        <f t="shared" ref="F74:P74" si="37">F75</f>
        <v>0</v>
      </c>
      <c r="G74" s="16">
        <f t="shared" si="37"/>
        <v>0</v>
      </c>
      <c r="H74" s="16">
        <f t="shared" si="37"/>
        <v>0</v>
      </c>
      <c r="I74" s="16">
        <f t="shared" si="37"/>
        <v>0</v>
      </c>
      <c r="J74" s="16">
        <f t="shared" si="37"/>
        <v>0</v>
      </c>
      <c r="K74" s="16">
        <f t="shared" si="37"/>
        <v>0</v>
      </c>
      <c r="L74" s="16">
        <f t="shared" si="37"/>
        <v>0</v>
      </c>
      <c r="M74" s="16">
        <f t="shared" si="37"/>
        <v>0</v>
      </c>
      <c r="N74" s="16">
        <f t="shared" si="37"/>
        <v>0</v>
      </c>
      <c r="O74" s="16">
        <f t="shared" si="37"/>
        <v>0</v>
      </c>
      <c r="P74" s="16">
        <f t="shared" si="37"/>
        <v>0</v>
      </c>
      <c r="Q74" s="16">
        <f t="shared" si="23"/>
        <v>0</v>
      </c>
      <c r="R74" s="17"/>
    </row>
    <row r="75" spans="1:18" s="12" customFormat="1">
      <c r="A75" s="18" t="s">
        <v>278</v>
      </c>
      <c r="B75" s="26" t="s">
        <v>129</v>
      </c>
      <c r="C75" s="26" t="s">
        <v>26</v>
      </c>
      <c r="D75" s="28" t="s">
        <v>96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16">
        <f t="shared" si="23"/>
        <v>0</v>
      </c>
      <c r="R75" s="17"/>
    </row>
    <row r="76" spans="1:18">
      <c r="A76" s="18" t="s">
        <v>279</v>
      </c>
      <c r="B76" s="23" t="s">
        <v>130</v>
      </c>
      <c r="C76" s="23"/>
      <c r="D76" s="24" t="s">
        <v>20</v>
      </c>
      <c r="E76" s="16">
        <f>E77</f>
        <v>34560</v>
      </c>
      <c r="F76" s="16">
        <f t="shared" ref="F76:P76" si="38">F77</f>
        <v>730080</v>
      </c>
      <c r="G76" s="16">
        <f t="shared" si="38"/>
        <v>410400</v>
      </c>
      <c r="H76" s="16">
        <f t="shared" si="38"/>
        <v>315360</v>
      </c>
      <c r="I76" s="16">
        <f t="shared" si="38"/>
        <v>527040</v>
      </c>
      <c r="J76" s="16">
        <f t="shared" si="38"/>
        <v>125280</v>
      </c>
      <c r="K76" s="16">
        <f t="shared" si="38"/>
        <v>95040</v>
      </c>
      <c r="L76" s="16">
        <f t="shared" si="38"/>
        <v>116640</v>
      </c>
      <c r="M76" s="16">
        <f t="shared" si="38"/>
        <v>108000</v>
      </c>
      <c r="N76" s="16">
        <f t="shared" si="38"/>
        <v>220320</v>
      </c>
      <c r="O76" s="16">
        <f t="shared" si="38"/>
        <v>90720</v>
      </c>
      <c r="P76" s="16">
        <f t="shared" si="38"/>
        <v>86400</v>
      </c>
      <c r="Q76" s="16">
        <f t="shared" si="23"/>
        <v>2859840</v>
      </c>
      <c r="R76" s="17"/>
    </row>
    <row r="77" spans="1:18" s="12" customFormat="1" ht="22.5">
      <c r="A77" s="18" t="s">
        <v>280</v>
      </c>
      <c r="B77" s="26" t="s">
        <v>131</v>
      </c>
      <c r="C77" s="26" t="s">
        <v>26</v>
      </c>
      <c r="D77" s="28" t="s">
        <v>132</v>
      </c>
      <c r="E77" s="16">
        <f>E93*4320</f>
        <v>34560</v>
      </c>
      <c r="F77" s="16">
        <f t="shared" ref="F77:P77" si="39">F93*4320</f>
        <v>730080</v>
      </c>
      <c r="G77" s="16">
        <f t="shared" si="39"/>
        <v>410400</v>
      </c>
      <c r="H77" s="16">
        <f t="shared" si="39"/>
        <v>315360</v>
      </c>
      <c r="I77" s="16">
        <f t="shared" si="39"/>
        <v>527040</v>
      </c>
      <c r="J77" s="16">
        <f t="shared" si="39"/>
        <v>125280</v>
      </c>
      <c r="K77" s="16">
        <f t="shared" si="39"/>
        <v>95040</v>
      </c>
      <c r="L77" s="16">
        <f t="shared" si="39"/>
        <v>116640</v>
      </c>
      <c r="M77" s="16">
        <f t="shared" si="39"/>
        <v>108000</v>
      </c>
      <c r="N77" s="16">
        <f t="shared" si="39"/>
        <v>220320</v>
      </c>
      <c r="O77" s="16">
        <f t="shared" si="39"/>
        <v>90720</v>
      </c>
      <c r="P77" s="16">
        <f t="shared" si="39"/>
        <v>86400</v>
      </c>
      <c r="Q77" s="16">
        <f t="shared" si="23"/>
        <v>2859840</v>
      </c>
      <c r="R77" s="17"/>
    </row>
    <row r="78" spans="1:18">
      <c r="A78" s="18" t="s">
        <v>281</v>
      </c>
      <c r="B78" s="23" t="s">
        <v>133</v>
      </c>
      <c r="C78" s="23"/>
      <c r="D78" s="24" t="s">
        <v>20</v>
      </c>
      <c r="E78" s="16">
        <f>E79</f>
        <v>38581.71</v>
      </c>
      <c r="F78" s="16">
        <f t="shared" ref="F78:P78" si="40">F79</f>
        <v>796858.29</v>
      </c>
      <c r="G78" s="16">
        <f t="shared" si="40"/>
        <v>403858.29</v>
      </c>
      <c r="H78" s="16">
        <f t="shared" si="40"/>
        <v>313697.14</v>
      </c>
      <c r="I78" s="16">
        <f t="shared" si="40"/>
        <v>504668.57</v>
      </c>
      <c r="J78" s="16">
        <f t="shared" si="40"/>
        <v>118878.86</v>
      </c>
      <c r="K78" s="16">
        <f t="shared" si="40"/>
        <v>86694.86</v>
      </c>
      <c r="L78" s="16">
        <f t="shared" si="40"/>
        <v>109008</v>
      </c>
      <c r="M78" s="16">
        <f t="shared" si="40"/>
        <v>97062.86</v>
      </c>
      <c r="N78" s="16">
        <f t="shared" si="40"/>
        <v>171380.57</v>
      </c>
      <c r="O78" s="16">
        <f t="shared" si="40"/>
        <v>76539.429999999993</v>
      </c>
      <c r="P78" s="16">
        <f t="shared" si="40"/>
        <v>70635.429999999993</v>
      </c>
      <c r="Q78" s="16">
        <f t="shared" si="23"/>
        <v>2787864.0100000002</v>
      </c>
      <c r="R78" s="17"/>
    </row>
    <row r="79" spans="1:18" s="12" customFormat="1">
      <c r="A79" s="18" t="s">
        <v>282</v>
      </c>
      <c r="B79" s="26" t="s">
        <v>134</v>
      </c>
      <c r="C79" s="26" t="s">
        <v>26</v>
      </c>
      <c r="D79" s="17" t="s">
        <v>42</v>
      </c>
      <c r="E79" s="16">
        <f>ROUND(E28/0.07*0.02,2)</f>
        <v>38581.71</v>
      </c>
      <c r="F79" s="16">
        <f t="shared" ref="F79:P79" si="41">ROUND(F28/0.07*0.02,2)</f>
        <v>796858.29</v>
      </c>
      <c r="G79" s="16">
        <f t="shared" si="41"/>
        <v>403858.29</v>
      </c>
      <c r="H79" s="16">
        <f t="shared" si="41"/>
        <v>313697.14</v>
      </c>
      <c r="I79" s="16">
        <f t="shared" si="41"/>
        <v>504668.57</v>
      </c>
      <c r="J79" s="16">
        <f t="shared" si="41"/>
        <v>118878.86</v>
      </c>
      <c r="K79" s="16">
        <f t="shared" si="41"/>
        <v>86694.86</v>
      </c>
      <c r="L79" s="16">
        <f t="shared" si="41"/>
        <v>109008</v>
      </c>
      <c r="M79" s="16">
        <f t="shared" si="41"/>
        <v>97062.86</v>
      </c>
      <c r="N79" s="16">
        <f t="shared" si="41"/>
        <v>171380.57</v>
      </c>
      <c r="O79" s="16">
        <f t="shared" si="41"/>
        <v>76539.429999999993</v>
      </c>
      <c r="P79" s="16">
        <f t="shared" si="41"/>
        <v>70635.429999999993</v>
      </c>
      <c r="Q79" s="16">
        <f t="shared" si="23"/>
        <v>2787864.0100000002</v>
      </c>
      <c r="R79" s="17"/>
    </row>
    <row r="80" spans="1:18">
      <c r="A80" s="18" t="s">
        <v>283</v>
      </c>
      <c r="B80" s="23" t="s">
        <v>135</v>
      </c>
      <c r="C80" s="23"/>
      <c r="D80" s="24" t="s">
        <v>20</v>
      </c>
      <c r="E80" s="16">
        <f>E81</f>
        <v>0</v>
      </c>
      <c r="F80" s="16">
        <f t="shared" ref="F80:P80" si="42">F81</f>
        <v>64000</v>
      </c>
      <c r="G80" s="16">
        <f t="shared" si="42"/>
        <v>0</v>
      </c>
      <c r="H80" s="16">
        <f t="shared" si="42"/>
        <v>0</v>
      </c>
      <c r="I80" s="16">
        <f t="shared" si="42"/>
        <v>0</v>
      </c>
      <c r="J80" s="16">
        <f t="shared" si="42"/>
        <v>0</v>
      </c>
      <c r="K80" s="16">
        <f t="shared" si="42"/>
        <v>0</v>
      </c>
      <c r="L80" s="16">
        <f t="shared" si="42"/>
        <v>0</v>
      </c>
      <c r="M80" s="16">
        <f t="shared" si="42"/>
        <v>0</v>
      </c>
      <c r="N80" s="16">
        <f t="shared" si="42"/>
        <v>0</v>
      </c>
      <c r="O80" s="16">
        <f t="shared" si="42"/>
        <v>0</v>
      </c>
      <c r="P80" s="16">
        <f t="shared" si="42"/>
        <v>0</v>
      </c>
      <c r="Q80" s="16">
        <f t="shared" si="23"/>
        <v>64000</v>
      </c>
      <c r="R80" s="17"/>
    </row>
    <row r="81" spans="1:18" ht="33.75">
      <c r="A81" s="18" t="s">
        <v>284</v>
      </c>
      <c r="B81" s="23" t="s">
        <v>136</v>
      </c>
      <c r="C81" s="23" t="s">
        <v>26</v>
      </c>
      <c r="D81" s="55" t="s">
        <v>137</v>
      </c>
      <c r="E81" s="15"/>
      <c r="F81" s="15">
        <v>64000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6">
        <f t="shared" si="23"/>
        <v>64000</v>
      </c>
      <c r="R81" s="17"/>
    </row>
    <row r="82" spans="1:18">
      <c r="A82" s="18" t="s">
        <v>285</v>
      </c>
      <c r="B82" s="23" t="s">
        <v>138</v>
      </c>
      <c r="C82" s="23"/>
      <c r="D82" s="24" t="s">
        <v>20</v>
      </c>
      <c r="E82" s="16">
        <f>E83+E86+E89</f>
        <v>42480</v>
      </c>
      <c r="F82" s="16">
        <f t="shared" ref="F82:P82" si="43">F83+F86+F89</f>
        <v>821280</v>
      </c>
      <c r="G82" s="16">
        <f t="shared" si="43"/>
        <v>9440</v>
      </c>
      <c r="H82" s="16">
        <f t="shared" si="43"/>
        <v>9440</v>
      </c>
      <c r="I82" s="16">
        <f t="shared" si="43"/>
        <v>0</v>
      </c>
      <c r="J82" s="16">
        <f t="shared" si="43"/>
        <v>61360</v>
      </c>
      <c r="K82" s="16">
        <f t="shared" si="43"/>
        <v>9440</v>
      </c>
      <c r="L82" s="16">
        <f t="shared" si="43"/>
        <v>0</v>
      </c>
      <c r="M82" s="16">
        <f t="shared" si="43"/>
        <v>0</v>
      </c>
      <c r="N82" s="16">
        <f t="shared" si="43"/>
        <v>0</v>
      </c>
      <c r="O82" s="16">
        <f t="shared" si="43"/>
        <v>0</v>
      </c>
      <c r="P82" s="16">
        <f t="shared" si="43"/>
        <v>0</v>
      </c>
      <c r="Q82" s="16">
        <f t="shared" si="23"/>
        <v>953440</v>
      </c>
      <c r="R82" s="17"/>
    </row>
    <row r="83" spans="1:18">
      <c r="A83" s="18" t="s">
        <v>286</v>
      </c>
      <c r="B83" s="23" t="s">
        <v>139</v>
      </c>
      <c r="C83" s="23"/>
      <c r="D83" s="24" t="s">
        <v>20</v>
      </c>
      <c r="E83" s="16">
        <f>E84+E85</f>
        <v>0</v>
      </c>
      <c r="F83" s="16">
        <f t="shared" ref="F83:P83" si="44">F84+F85</f>
        <v>0</v>
      </c>
      <c r="G83" s="16">
        <f t="shared" si="44"/>
        <v>0</v>
      </c>
      <c r="H83" s="16">
        <f t="shared" si="44"/>
        <v>0</v>
      </c>
      <c r="I83" s="16">
        <f t="shared" si="44"/>
        <v>0</v>
      </c>
      <c r="J83" s="16">
        <f t="shared" si="44"/>
        <v>0</v>
      </c>
      <c r="K83" s="16">
        <f t="shared" si="44"/>
        <v>0</v>
      </c>
      <c r="L83" s="16">
        <f t="shared" si="44"/>
        <v>0</v>
      </c>
      <c r="M83" s="16">
        <f t="shared" si="44"/>
        <v>0</v>
      </c>
      <c r="N83" s="16">
        <f t="shared" si="44"/>
        <v>0</v>
      </c>
      <c r="O83" s="16">
        <f t="shared" si="44"/>
        <v>0</v>
      </c>
      <c r="P83" s="16">
        <f t="shared" si="44"/>
        <v>0</v>
      </c>
      <c r="Q83" s="16">
        <f t="shared" si="23"/>
        <v>0</v>
      </c>
      <c r="R83" s="17"/>
    </row>
    <row r="84" spans="1:18">
      <c r="A84" s="18" t="s">
        <v>287</v>
      </c>
      <c r="B84" s="23" t="s">
        <v>140</v>
      </c>
      <c r="C84" s="23" t="s">
        <v>26</v>
      </c>
      <c r="D84" s="55" t="s">
        <v>96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16">
        <f t="shared" si="23"/>
        <v>0</v>
      </c>
      <c r="R84" s="52"/>
    </row>
    <row r="85" spans="1:18">
      <c r="A85" s="18" t="s">
        <v>288</v>
      </c>
      <c r="B85" s="23" t="s">
        <v>141</v>
      </c>
      <c r="C85" s="23" t="s">
        <v>26</v>
      </c>
      <c r="D85" s="24" t="s">
        <v>142</v>
      </c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16">
        <f t="shared" si="23"/>
        <v>0</v>
      </c>
      <c r="R85" s="52"/>
    </row>
    <row r="86" spans="1:18">
      <c r="A86" s="18" t="s">
        <v>289</v>
      </c>
      <c r="B86" s="23" t="s">
        <v>143</v>
      </c>
      <c r="C86" s="23"/>
      <c r="D86" s="24" t="s">
        <v>20</v>
      </c>
      <c r="E86" s="16">
        <f>E87+E88</f>
        <v>42480</v>
      </c>
      <c r="F86" s="16">
        <f t="shared" ref="F86:P86" si="45">F87+F88</f>
        <v>821280</v>
      </c>
      <c r="G86" s="16">
        <f t="shared" si="45"/>
        <v>9440</v>
      </c>
      <c r="H86" s="16">
        <f t="shared" si="45"/>
        <v>9440</v>
      </c>
      <c r="I86" s="16">
        <f t="shared" si="45"/>
        <v>0</v>
      </c>
      <c r="J86" s="16">
        <f t="shared" si="45"/>
        <v>61360</v>
      </c>
      <c r="K86" s="16">
        <f t="shared" si="45"/>
        <v>9440</v>
      </c>
      <c r="L86" s="16">
        <f t="shared" si="45"/>
        <v>0</v>
      </c>
      <c r="M86" s="16">
        <f t="shared" si="45"/>
        <v>0</v>
      </c>
      <c r="N86" s="16">
        <f t="shared" si="45"/>
        <v>0</v>
      </c>
      <c r="O86" s="16">
        <f t="shared" si="45"/>
        <v>0</v>
      </c>
      <c r="P86" s="16">
        <f t="shared" si="45"/>
        <v>0</v>
      </c>
      <c r="Q86" s="16">
        <f t="shared" si="23"/>
        <v>953440</v>
      </c>
      <c r="R86" s="17"/>
    </row>
    <row r="87" spans="1:18" s="12" customFormat="1" ht="22.5">
      <c r="A87" s="18" t="s">
        <v>290</v>
      </c>
      <c r="B87" s="26" t="s">
        <v>144</v>
      </c>
      <c r="C87" s="26" t="s">
        <v>26</v>
      </c>
      <c r="D87" s="28" t="s">
        <v>145</v>
      </c>
      <c r="E87" s="16">
        <f>E104*400</f>
        <v>3600</v>
      </c>
      <c r="F87" s="16">
        <f t="shared" ref="F87:P87" si="46">F104*400</f>
        <v>69600</v>
      </c>
      <c r="G87" s="16">
        <f t="shared" si="46"/>
        <v>800</v>
      </c>
      <c r="H87" s="16">
        <f t="shared" si="46"/>
        <v>800</v>
      </c>
      <c r="I87" s="16">
        <f t="shared" si="46"/>
        <v>0</v>
      </c>
      <c r="J87" s="16">
        <f t="shared" si="46"/>
        <v>5200</v>
      </c>
      <c r="K87" s="16">
        <f t="shared" si="46"/>
        <v>800</v>
      </c>
      <c r="L87" s="16">
        <f t="shared" si="46"/>
        <v>0</v>
      </c>
      <c r="M87" s="16">
        <f t="shared" si="46"/>
        <v>0</v>
      </c>
      <c r="N87" s="16">
        <f t="shared" si="46"/>
        <v>0</v>
      </c>
      <c r="O87" s="16">
        <f t="shared" si="46"/>
        <v>0</v>
      </c>
      <c r="P87" s="16">
        <f t="shared" si="46"/>
        <v>0</v>
      </c>
      <c r="Q87" s="16">
        <f t="shared" si="23"/>
        <v>80800</v>
      </c>
      <c r="R87" s="17"/>
    </row>
    <row r="88" spans="1:18" s="12" customFormat="1" ht="22.5">
      <c r="A88" s="18" t="s">
        <v>291</v>
      </c>
      <c r="B88" s="26" t="s">
        <v>146</v>
      </c>
      <c r="C88" s="26" t="s">
        <v>26</v>
      </c>
      <c r="D88" s="28" t="s">
        <v>147</v>
      </c>
      <c r="E88" s="16">
        <f>E104*4320</f>
        <v>38880</v>
      </c>
      <c r="F88" s="16">
        <f t="shared" ref="F88:P88" si="47">F104*4320</f>
        <v>751680</v>
      </c>
      <c r="G88" s="16">
        <f t="shared" si="47"/>
        <v>8640</v>
      </c>
      <c r="H88" s="16">
        <f t="shared" si="47"/>
        <v>8640</v>
      </c>
      <c r="I88" s="16">
        <f t="shared" si="47"/>
        <v>0</v>
      </c>
      <c r="J88" s="16">
        <f t="shared" si="47"/>
        <v>56160</v>
      </c>
      <c r="K88" s="16">
        <f t="shared" si="47"/>
        <v>8640</v>
      </c>
      <c r="L88" s="16">
        <f t="shared" si="47"/>
        <v>0</v>
      </c>
      <c r="M88" s="16">
        <f t="shared" si="47"/>
        <v>0</v>
      </c>
      <c r="N88" s="16">
        <f t="shared" si="47"/>
        <v>0</v>
      </c>
      <c r="O88" s="16">
        <f t="shared" si="47"/>
        <v>0</v>
      </c>
      <c r="P88" s="16">
        <f t="shared" si="47"/>
        <v>0</v>
      </c>
      <c r="Q88" s="16">
        <f t="shared" si="23"/>
        <v>872640</v>
      </c>
      <c r="R88" s="17"/>
    </row>
    <row r="89" spans="1:18">
      <c r="A89" s="18" t="s">
        <v>292</v>
      </c>
      <c r="B89" s="23" t="s">
        <v>148</v>
      </c>
      <c r="C89" s="23" t="s">
        <v>26</v>
      </c>
      <c r="D89" s="55" t="s">
        <v>96</v>
      </c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16">
        <f t="shared" si="23"/>
        <v>0</v>
      </c>
      <c r="R89" s="52"/>
    </row>
    <row r="90" spans="1:18">
      <c r="A90" s="18" t="s">
        <v>293</v>
      </c>
      <c r="B90" s="23" t="s">
        <v>149</v>
      </c>
      <c r="C90" s="23"/>
      <c r="D90" s="24" t="s">
        <v>20</v>
      </c>
      <c r="E90" s="16">
        <f>E91</f>
        <v>32000</v>
      </c>
      <c r="F90" s="16">
        <f t="shared" ref="F90:P90" si="48">F91</f>
        <v>0</v>
      </c>
      <c r="G90" s="16">
        <f t="shared" si="48"/>
        <v>32000</v>
      </c>
      <c r="H90" s="16">
        <f t="shared" si="48"/>
        <v>32000</v>
      </c>
      <c r="I90" s="16">
        <f t="shared" si="48"/>
        <v>32000</v>
      </c>
      <c r="J90" s="16">
        <f t="shared" si="48"/>
        <v>32000</v>
      </c>
      <c r="K90" s="16">
        <f t="shared" si="48"/>
        <v>32000</v>
      </c>
      <c r="L90" s="16">
        <f t="shared" si="48"/>
        <v>32000</v>
      </c>
      <c r="M90" s="16">
        <f t="shared" si="48"/>
        <v>32000</v>
      </c>
      <c r="N90" s="16">
        <f t="shared" si="48"/>
        <v>32000</v>
      </c>
      <c r="O90" s="16">
        <f t="shared" si="48"/>
        <v>32000</v>
      </c>
      <c r="P90" s="16">
        <f t="shared" si="48"/>
        <v>32000</v>
      </c>
      <c r="Q90" s="16">
        <f t="shared" ref="Q90:Q106" si="49">SUM(E90:P90)</f>
        <v>352000</v>
      </c>
      <c r="R90" s="17"/>
    </row>
    <row r="91" spans="1:18" ht="68.25" thickBot="1">
      <c r="A91" s="18" t="s">
        <v>294</v>
      </c>
      <c r="B91" s="13" t="s">
        <v>150</v>
      </c>
      <c r="C91" s="23" t="s">
        <v>26</v>
      </c>
      <c r="D91" s="57" t="s">
        <v>295</v>
      </c>
      <c r="E91" s="58">
        <v>32000</v>
      </c>
      <c r="F91" s="58"/>
      <c r="G91" s="58">
        <v>32000</v>
      </c>
      <c r="H91" s="58">
        <v>32000</v>
      </c>
      <c r="I91" s="58">
        <v>32000</v>
      </c>
      <c r="J91" s="58">
        <v>32000</v>
      </c>
      <c r="K91" s="58">
        <v>32000</v>
      </c>
      <c r="L91" s="58">
        <v>32000</v>
      </c>
      <c r="M91" s="58">
        <v>32000</v>
      </c>
      <c r="N91" s="58">
        <v>32000</v>
      </c>
      <c r="O91" s="58">
        <v>32000</v>
      </c>
      <c r="P91" s="58">
        <v>32000</v>
      </c>
      <c r="Q91" s="16">
        <f t="shared" si="49"/>
        <v>352000</v>
      </c>
      <c r="R91" s="59"/>
    </row>
    <row r="92" spans="1:18" ht="23.25" customHeight="1" thickTop="1">
      <c r="A92" s="18" t="s">
        <v>296</v>
      </c>
      <c r="B92" s="14" t="s">
        <v>151</v>
      </c>
      <c r="C92" s="14"/>
      <c r="D92" s="60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16">
        <f t="shared" si="49"/>
        <v>0</v>
      </c>
      <c r="R92" s="62"/>
    </row>
    <row r="93" spans="1:18" ht="22.5">
      <c r="A93" s="18" t="s">
        <v>297</v>
      </c>
      <c r="B93" s="23" t="s">
        <v>152</v>
      </c>
      <c r="C93" s="23"/>
      <c r="D93" s="24" t="s">
        <v>298</v>
      </c>
      <c r="E93" s="16">
        <f>E94+E95+E96+E97</f>
        <v>8</v>
      </c>
      <c r="F93" s="16">
        <f t="shared" ref="F93:P93" si="50">F94+F95+F96+F97</f>
        <v>169</v>
      </c>
      <c r="G93" s="16">
        <f t="shared" si="50"/>
        <v>95</v>
      </c>
      <c r="H93" s="16">
        <f t="shared" si="50"/>
        <v>73</v>
      </c>
      <c r="I93" s="16">
        <f t="shared" si="50"/>
        <v>122</v>
      </c>
      <c r="J93" s="16">
        <f t="shared" si="50"/>
        <v>29</v>
      </c>
      <c r="K93" s="16">
        <f t="shared" si="50"/>
        <v>22</v>
      </c>
      <c r="L93" s="16">
        <f t="shared" si="50"/>
        <v>27</v>
      </c>
      <c r="M93" s="16">
        <f t="shared" si="50"/>
        <v>25</v>
      </c>
      <c r="N93" s="16">
        <f t="shared" si="50"/>
        <v>51</v>
      </c>
      <c r="O93" s="16">
        <f t="shared" si="50"/>
        <v>21</v>
      </c>
      <c r="P93" s="16">
        <f t="shared" si="50"/>
        <v>20</v>
      </c>
      <c r="Q93" s="63">
        <f t="shared" si="49"/>
        <v>662</v>
      </c>
      <c r="R93" s="17"/>
    </row>
    <row r="94" spans="1:18">
      <c r="A94" s="18" t="s">
        <v>299</v>
      </c>
      <c r="B94" s="19" t="s">
        <v>153</v>
      </c>
      <c r="C94" s="19"/>
      <c r="D94" s="52"/>
      <c r="E94" s="53"/>
      <c r="F94" s="53">
        <v>88</v>
      </c>
      <c r="G94" s="53">
        <v>24</v>
      </c>
      <c r="H94" s="53">
        <v>73</v>
      </c>
      <c r="I94" s="53"/>
      <c r="J94" s="53"/>
      <c r="K94" s="53"/>
      <c r="L94" s="53"/>
      <c r="M94" s="53"/>
      <c r="N94" s="53"/>
      <c r="O94" s="53"/>
      <c r="P94" s="53"/>
      <c r="Q94" s="16">
        <f t="shared" si="49"/>
        <v>185</v>
      </c>
      <c r="R94" s="17"/>
    </row>
    <row r="95" spans="1:18">
      <c r="A95" s="18" t="s">
        <v>300</v>
      </c>
      <c r="B95" s="19" t="s">
        <v>154</v>
      </c>
      <c r="C95" s="19"/>
      <c r="D95" s="24"/>
      <c r="E95" s="15"/>
      <c r="F95" s="15">
        <v>81</v>
      </c>
      <c r="G95" s="15">
        <v>71</v>
      </c>
      <c r="H95" s="15"/>
      <c r="I95" s="15">
        <v>122</v>
      </c>
      <c r="J95" s="15"/>
      <c r="K95" s="15"/>
      <c r="L95" s="15"/>
      <c r="M95" s="15"/>
      <c r="N95" s="15"/>
      <c r="O95" s="15"/>
      <c r="P95" s="15"/>
      <c r="Q95" s="16">
        <f t="shared" si="49"/>
        <v>274</v>
      </c>
      <c r="R95" s="17"/>
    </row>
    <row r="96" spans="1:18">
      <c r="A96" s="18" t="s">
        <v>301</v>
      </c>
      <c r="B96" s="19" t="s">
        <v>155</v>
      </c>
      <c r="C96" s="19"/>
      <c r="D96" s="52"/>
      <c r="E96" s="53"/>
      <c r="F96" s="53"/>
      <c r="G96" s="53"/>
      <c r="H96" s="53"/>
      <c r="I96" s="53"/>
      <c r="J96" s="53">
        <v>29</v>
      </c>
      <c r="K96" s="53">
        <v>22</v>
      </c>
      <c r="L96" s="53">
        <v>27</v>
      </c>
      <c r="M96" s="53">
        <v>25</v>
      </c>
      <c r="N96" s="53">
        <v>51</v>
      </c>
      <c r="O96" s="53">
        <v>21</v>
      </c>
      <c r="P96" s="53">
        <v>20</v>
      </c>
      <c r="Q96" s="16">
        <f t="shared" si="49"/>
        <v>195</v>
      </c>
      <c r="R96" s="17"/>
    </row>
    <row r="97" spans="1:18">
      <c r="A97" s="18" t="s">
        <v>302</v>
      </c>
      <c r="B97" s="19" t="s">
        <v>156</v>
      </c>
      <c r="C97" s="19"/>
      <c r="D97" s="52"/>
      <c r="E97" s="53">
        <v>8</v>
      </c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16">
        <f t="shared" si="49"/>
        <v>8</v>
      </c>
      <c r="R97" s="17"/>
    </row>
    <row r="98" spans="1:18" ht="22.5">
      <c r="A98" s="18" t="s">
        <v>303</v>
      </c>
      <c r="B98" s="23" t="s">
        <v>157</v>
      </c>
      <c r="C98" s="23"/>
      <c r="D98" s="24" t="s">
        <v>304</v>
      </c>
      <c r="E98" s="16">
        <f>E99+E100+E101+E102</f>
        <v>0</v>
      </c>
      <c r="F98" s="16">
        <f t="shared" ref="F98:P98" si="51">F99+F100+F101+F102</f>
        <v>1578</v>
      </c>
      <c r="G98" s="16">
        <f t="shared" si="51"/>
        <v>1412</v>
      </c>
      <c r="H98" s="16">
        <f t="shared" si="51"/>
        <v>996</v>
      </c>
      <c r="I98" s="16">
        <f t="shared" si="51"/>
        <v>1932</v>
      </c>
      <c r="J98" s="16">
        <f t="shared" si="51"/>
        <v>306</v>
      </c>
      <c r="K98" s="16">
        <f t="shared" si="51"/>
        <v>255</v>
      </c>
      <c r="L98" s="16">
        <f t="shared" si="51"/>
        <v>316</v>
      </c>
      <c r="M98" s="16">
        <f t="shared" si="51"/>
        <v>444</v>
      </c>
      <c r="N98" s="16">
        <f t="shared" si="51"/>
        <v>587</v>
      </c>
      <c r="O98" s="16">
        <f t="shared" si="51"/>
        <v>320</v>
      </c>
      <c r="P98" s="16">
        <f t="shared" si="51"/>
        <v>457</v>
      </c>
      <c r="Q98" s="16">
        <f t="shared" si="49"/>
        <v>8603</v>
      </c>
      <c r="R98" s="17"/>
    </row>
    <row r="99" spans="1:18">
      <c r="A99" s="18" t="s">
        <v>305</v>
      </c>
      <c r="B99" s="19" t="s">
        <v>153</v>
      </c>
      <c r="C99" s="19"/>
      <c r="D99" s="52"/>
      <c r="E99" s="53"/>
      <c r="F99" s="53">
        <v>727</v>
      </c>
      <c r="G99" s="53">
        <v>324</v>
      </c>
      <c r="H99" s="53">
        <v>996</v>
      </c>
      <c r="I99" s="53"/>
      <c r="J99" s="53"/>
      <c r="K99" s="53"/>
      <c r="L99" s="53"/>
      <c r="M99" s="53"/>
      <c r="N99" s="53"/>
      <c r="O99" s="53"/>
      <c r="P99" s="53"/>
      <c r="Q99" s="16">
        <f t="shared" si="49"/>
        <v>2047</v>
      </c>
      <c r="R99" s="17"/>
    </row>
    <row r="100" spans="1:18">
      <c r="A100" s="18" t="s">
        <v>306</v>
      </c>
      <c r="B100" s="19" t="s">
        <v>154</v>
      </c>
      <c r="C100" s="19"/>
      <c r="D100" s="24"/>
      <c r="E100" s="15"/>
      <c r="F100" s="15">
        <v>851</v>
      </c>
      <c r="G100" s="15">
        <v>1088</v>
      </c>
      <c r="H100" s="15"/>
      <c r="I100" s="15">
        <v>1932</v>
      </c>
      <c r="J100" s="15"/>
      <c r="K100" s="15"/>
      <c r="L100" s="15"/>
      <c r="M100" s="15"/>
      <c r="N100" s="15"/>
      <c r="O100" s="15"/>
      <c r="P100" s="15"/>
      <c r="Q100" s="16">
        <f t="shared" si="49"/>
        <v>3871</v>
      </c>
      <c r="R100" s="17"/>
    </row>
    <row r="101" spans="1:18">
      <c r="A101" s="18" t="s">
        <v>307</v>
      </c>
      <c r="B101" s="19" t="s">
        <v>155</v>
      </c>
      <c r="C101" s="19"/>
      <c r="D101" s="52"/>
      <c r="E101" s="53"/>
      <c r="F101" s="53"/>
      <c r="G101" s="53"/>
      <c r="H101" s="53"/>
      <c r="I101" s="53"/>
      <c r="J101" s="53">
        <v>306</v>
      </c>
      <c r="K101" s="53">
        <v>255</v>
      </c>
      <c r="L101" s="53">
        <v>316</v>
      </c>
      <c r="M101" s="53">
        <v>444</v>
      </c>
      <c r="N101" s="53">
        <v>587</v>
      </c>
      <c r="O101" s="53">
        <v>320</v>
      </c>
      <c r="P101" s="53">
        <v>457</v>
      </c>
      <c r="Q101" s="16">
        <f t="shared" si="49"/>
        <v>2685</v>
      </c>
      <c r="R101" s="17"/>
    </row>
    <row r="102" spans="1:18">
      <c r="A102" s="18" t="s">
        <v>308</v>
      </c>
      <c r="B102" s="19" t="s">
        <v>156</v>
      </c>
      <c r="C102" s="19"/>
      <c r="D102" s="52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16">
        <f t="shared" si="49"/>
        <v>0</v>
      </c>
      <c r="R102" s="17"/>
    </row>
    <row r="103" spans="1:18">
      <c r="A103" s="18" t="s">
        <v>309</v>
      </c>
      <c r="B103" s="23" t="s">
        <v>158</v>
      </c>
      <c r="C103" s="23"/>
      <c r="D103" s="55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16">
        <f t="shared" si="49"/>
        <v>0</v>
      </c>
      <c r="R103" s="17"/>
    </row>
    <row r="104" spans="1:18">
      <c r="A104" s="18" t="s">
        <v>310</v>
      </c>
      <c r="B104" s="23" t="s">
        <v>159</v>
      </c>
      <c r="C104" s="23"/>
      <c r="D104" s="24"/>
      <c r="E104" s="15">
        <v>9</v>
      </c>
      <c r="F104" s="15">
        <v>174</v>
      </c>
      <c r="G104" s="15">
        <v>2</v>
      </c>
      <c r="H104" s="15">
        <v>2</v>
      </c>
      <c r="I104" s="15"/>
      <c r="J104" s="15">
        <v>13</v>
      </c>
      <c r="K104" s="15">
        <v>2</v>
      </c>
      <c r="L104" s="15"/>
      <c r="M104" s="15"/>
      <c r="N104" s="15"/>
      <c r="O104" s="15"/>
      <c r="P104" s="15"/>
      <c r="Q104" s="63">
        <f t="shared" si="49"/>
        <v>202</v>
      </c>
      <c r="R104" s="17"/>
    </row>
    <row r="105" spans="1:18">
      <c r="A105" s="18" t="s">
        <v>311</v>
      </c>
      <c r="B105" s="19" t="s">
        <v>160</v>
      </c>
      <c r="C105" s="19"/>
      <c r="D105" s="55"/>
      <c r="E105" s="15">
        <v>1355</v>
      </c>
      <c r="F105" s="15">
        <v>19818.8</v>
      </c>
      <c r="G105" s="15">
        <v>20058.12</v>
      </c>
      <c r="H105" s="15">
        <v>18593.849999999999</v>
      </c>
      <c r="I105" s="15">
        <v>33557</v>
      </c>
      <c r="J105" s="15">
        <v>4747</v>
      </c>
      <c r="K105" s="15">
        <v>4956.18</v>
      </c>
      <c r="L105" s="15">
        <v>5679</v>
      </c>
      <c r="M105" s="15">
        <v>6138.83</v>
      </c>
      <c r="N105" s="15">
        <v>11569</v>
      </c>
      <c r="O105" s="15">
        <v>7351.7</v>
      </c>
      <c r="P105" s="15">
        <v>7350</v>
      </c>
      <c r="Q105" s="16">
        <f t="shared" si="49"/>
        <v>141174.47999999998</v>
      </c>
      <c r="R105" s="17"/>
    </row>
    <row r="106" spans="1:18">
      <c r="A106" s="18" t="s">
        <v>312</v>
      </c>
      <c r="B106" s="19" t="s">
        <v>161</v>
      </c>
      <c r="C106" s="19"/>
      <c r="D106" s="55"/>
      <c r="E106" s="15">
        <v>1800</v>
      </c>
      <c r="F106" s="15">
        <v>12152</v>
      </c>
      <c r="G106" s="15">
        <v>14010</v>
      </c>
      <c r="H106" s="15">
        <v>9821</v>
      </c>
      <c r="I106" s="15">
        <v>16294</v>
      </c>
      <c r="J106" s="15">
        <v>2560</v>
      </c>
      <c r="K106" s="15">
        <v>1968</v>
      </c>
      <c r="L106" s="15">
        <v>2613</v>
      </c>
      <c r="M106" s="15">
        <v>2577</v>
      </c>
      <c r="N106" s="15">
        <v>4725</v>
      </c>
      <c r="O106" s="15">
        <v>3402.3</v>
      </c>
      <c r="P106" s="15">
        <v>3224</v>
      </c>
      <c r="Q106" s="16">
        <f t="shared" si="49"/>
        <v>75146.3</v>
      </c>
      <c r="R106" s="17"/>
    </row>
    <row r="107" spans="1:18">
      <c r="E107" s="11">
        <f t="shared" ref="E107:Q107" si="52">E4/E93</f>
        <v>363190.23499999999</v>
      </c>
      <c r="F107" s="67">
        <f t="shared" si="52"/>
        <v>369146.92568047333</v>
      </c>
      <c r="G107" s="11">
        <f t="shared" si="52"/>
        <v>338748.36252631579</v>
      </c>
      <c r="H107" s="11">
        <f t="shared" si="52"/>
        <v>341336.15767123288</v>
      </c>
      <c r="I107" s="11">
        <f t="shared" si="52"/>
        <v>336001.95672131149</v>
      </c>
      <c r="J107" s="11">
        <f t="shared" si="52"/>
        <v>330979.5244827586</v>
      </c>
      <c r="K107" s="11">
        <f t="shared" si="52"/>
        <v>318958.8481818182</v>
      </c>
      <c r="L107" s="11">
        <f t="shared" si="52"/>
        <v>318943.17851851851</v>
      </c>
      <c r="M107" s="67">
        <f t="shared" si="52"/>
        <v>313768.55079999997</v>
      </c>
      <c r="N107" s="11">
        <f t="shared" si="52"/>
        <v>301352.11470588238</v>
      </c>
      <c r="O107" s="11">
        <f t="shared" si="52"/>
        <v>307375.9957142857</v>
      </c>
      <c r="P107" s="11">
        <f t="shared" si="52"/>
        <v>302693.40949999995</v>
      </c>
      <c r="Q107" s="11">
        <f t="shared" si="52"/>
        <v>338868.77250755287</v>
      </c>
    </row>
    <row r="111" spans="1:18"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</row>
  </sheetData>
  <protectedRanges>
    <protectedRange password="E9C1" sqref="D28 Q21:R26 R20 Q4:R9 R10 R27 A2:R3 A4:D5 Q11:R19 B6:D26 Q28:R106 B30:D106 A6:A106" name="区域1_1_2"/>
    <protectedRange password="E9C1" sqref="B27:C29" name="区域1_1_1_1"/>
    <protectedRange password="E9C1" sqref="D27" name="区域1_3"/>
    <protectedRange password="E9C1" sqref="D29" name="区域1_2_1"/>
  </protectedRanges>
  <mergeCells count="1">
    <mergeCell ref="A1:R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6"/>
  <sheetViews>
    <sheetView topLeftCell="B2" workbookViewId="0">
      <selection activeCell="C2" sqref="C2:C3"/>
    </sheetView>
  </sheetViews>
  <sheetFormatPr defaultRowHeight="13.5"/>
  <cols>
    <col min="1" max="1" width="0" hidden="1" customWidth="1"/>
    <col min="2" max="2" width="25.625" customWidth="1"/>
    <col min="3" max="3" width="6.5" customWidth="1"/>
    <col min="6" max="6" width="12.875" customWidth="1"/>
    <col min="7" max="7" width="13" customWidth="1"/>
    <col min="8" max="8" width="10.5" bestFit="1" customWidth="1"/>
    <col min="9" max="9" width="12.25" bestFit="1" customWidth="1"/>
    <col min="10" max="10" width="12.375" customWidth="1"/>
    <col min="11" max="12" width="10.5" bestFit="1" customWidth="1"/>
    <col min="13" max="13" width="15" bestFit="1" customWidth="1"/>
    <col min="14" max="14" width="12.125" customWidth="1"/>
    <col min="15" max="15" width="12.25" customWidth="1"/>
    <col min="16" max="16" width="10.5" bestFit="1" customWidth="1"/>
    <col min="17" max="17" width="11.625" bestFit="1" customWidth="1"/>
  </cols>
  <sheetData>
    <row r="1" spans="1:17" ht="20.25">
      <c r="A1" s="82" t="s">
        <v>176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>
      <c r="A2" s="84" t="s">
        <v>177</v>
      </c>
      <c r="B2" s="86" t="s">
        <v>178</v>
      </c>
      <c r="C2" s="86" t="s">
        <v>0</v>
      </c>
      <c r="D2" s="87" t="s">
        <v>179</v>
      </c>
      <c r="E2" s="88" t="s">
        <v>180</v>
      </c>
      <c r="F2" s="89" t="s">
        <v>181</v>
      </c>
      <c r="G2" s="90"/>
      <c r="H2" s="90"/>
      <c r="I2" s="90"/>
      <c r="J2" s="89" t="s">
        <v>182</v>
      </c>
      <c r="K2" s="90"/>
      <c r="L2" s="90"/>
      <c r="M2" s="90"/>
      <c r="N2" s="89" t="s">
        <v>183</v>
      </c>
      <c r="O2" s="90"/>
      <c r="P2" s="90"/>
      <c r="Q2" s="90"/>
    </row>
    <row r="3" spans="1:17" ht="22.5">
      <c r="A3" s="85"/>
      <c r="B3" s="85"/>
      <c r="C3" s="85"/>
      <c r="D3" s="85"/>
      <c r="E3" s="85"/>
      <c r="F3" s="42" t="s">
        <v>184</v>
      </c>
      <c r="G3" s="43" t="s">
        <v>185</v>
      </c>
      <c r="H3" s="44" t="s">
        <v>186</v>
      </c>
      <c r="I3" s="44" t="s">
        <v>187</v>
      </c>
      <c r="J3" s="42" t="s">
        <v>184</v>
      </c>
      <c r="K3" s="43" t="s">
        <v>185</v>
      </c>
      <c r="L3" s="44" t="s">
        <v>186</v>
      </c>
      <c r="M3" s="44" t="s">
        <v>187</v>
      </c>
      <c r="N3" s="42" t="s">
        <v>184</v>
      </c>
      <c r="O3" s="43" t="s">
        <v>185</v>
      </c>
      <c r="P3" s="44" t="s">
        <v>186</v>
      </c>
      <c r="Q3" s="44" t="s">
        <v>187</v>
      </c>
    </row>
    <row r="4" spans="1:17" s="49" customFormat="1" ht="20.100000000000001" customHeight="1">
      <c r="A4" s="50" t="s">
        <v>3</v>
      </c>
      <c r="B4" s="45" t="s">
        <v>195</v>
      </c>
      <c r="C4" s="45">
        <v>1</v>
      </c>
      <c r="D4" s="45" t="s">
        <v>188</v>
      </c>
      <c r="E4" s="45" t="s">
        <v>193</v>
      </c>
      <c r="F4" s="46">
        <v>14244465</v>
      </c>
      <c r="G4" s="46">
        <v>265812</v>
      </c>
      <c r="H4" s="47">
        <v>750771</v>
      </c>
      <c r="I4" s="47">
        <f t="shared" ref="I4:I15" si="0">F4+H4</f>
        <v>14995236</v>
      </c>
      <c r="J4" s="48">
        <v>14079500</v>
      </c>
      <c r="K4" s="48">
        <v>205812</v>
      </c>
      <c r="L4" s="48">
        <v>407098.24</v>
      </c>
      <c r="M4" s="48">
        <f t="shared" ref="M4:M15" si="1">J4+L4</f>
        <v>14486598.24</v>
      </c>
      <c r="N4" s="48">
        <f t="shared" ref="N4:Q15" si="2">F4-J4</f>
        <v>164965</v>
      </c>
      <c r="O4" s="48">
        <f t="shared" si="2"/>
        <v>60000</v>
      </c>
      <c r="P4" s="48">
        <f t="shared" si="2"/>
        <v>343672.76</v>
      </c>
      <c r="Q4" s="48">
        <f t="shared" si="2"/>
        <v>508637.75999999978</v>
      </c>
    </row>
    <row r="5" spans="1:17" s="49" customFormat="1" ht="20.100000000000001" customHeight="1">
      <c r="A5" s="50" t="s">
        <v>3</v>
      </c>
      <c r="B5" s="45" t="s">
        <v>196</v>
      </c>
      <c r="C5" s="45">
        <v>2</v>
      </c>
      <c r="D5" s="45" t="s">
        <v>188</v>
      </c>
      <c r="E5" s="45" t="s">
        <v>189</v>
      </c>
      <c r="F5" s="46">
        <v>31888628</v>
      </c>
      <c r="G5" s="46">
        <v>347115</v>
      </c>
      <c r="H5" s="47">
        <v>1220727.5</v>
      </c>
      <c r="I5" s="47">
        <f t="shared" si="0"/>
        <v>33109355.5</v>
      </c>
      <c r="J5" s="48">
        <v>33111100</v>
      </c>
      <c r="K5" s="48">
        <v>272115</v>
      </c>
      <c r="L5" s="48">
        <v>644980.94999999995</v>
      </c>
      <c r="M5" s="48">
        <f t="shared" si="1"/>
        <v>33756080.950000003</v>
      </c>
      <c r="N5" s="48">
        <f t="shared" si="2"/>
        <v>-1222472</v>
      </c>
      <c r="O5" s="48">
        <f t="shared" si="2"/>
        <v>75000</v>
      </c>
      <c r="P5" s="48">
        <f t="shared" si="2"/>
        <v>575746.55000000005</v>
      </c>
      <c r="Q5" s="48">
        <f t="shared" si="2"/>
        <v>-646725.45000000298</v>
      </c>
    </row>
    <row r="6" spans="1:17" s="49" customFormat="1" ht="20.100000000000001" customHeight="1">
      <c r="A6" s="50" t="s">
        <v>3</v>
      </c>
      <c r="B6" s="45" t="s">
        <v>197</v>
      </c>
      <c r="C6" s="45">
        <v>3</v>
      </c>
      <c r="D6" s="45" t="s">
        <v>188</v>
      </c>
      <c r="E6" s="45" t="s">
        <v>189</v>
      </c>
      <c r="F6" s="46">
        <v>17021118</v>
      </c>
      <c r="G6" s="46">
        <v>0</v>
      </c>
      <c r="H6" s="47">
        <v>850307.5</v>
      </c>
      <c r="I6" s="47">
        <f t="shared" si="0"/>
        <v>17871425.5</v>
      </c>
      <c r="J6" s="48">
        <v>17575100</v>
      </c>
      <c r="K6" s="48"/>
      <c r="L6" s="48">
        <v>577131.24</v>
      </c>
      <c r="M6" s="48">
        <f t="shared" si="1"/>
        <v>18152231.239999998</v>
      </c>
      <c r="N6" s="48">
        <f t="shared" si="2"/>
        <v>-553982</v>
      </c>
      <c r="O6" s="48">
        <f t="shared" si="2"/>
        <v>0</v>
      </c>
      <c r="P6" s="48">
        <f t="shared" si="2"/>
        <v>273176.26</v>
      </c>
      <c r="Q6" s="48">
        <f t="shared" si="2"/>
        <v>-280805.73999999836</v>
      </c>
    </row>
    <row r="7" spans="1:17" s="49" customFormat="1" ht="20.100000000000001" customHeight="1">
      <c r="A7" s="50" t="s">
        <v>3</v>
      </c>
      <c r="B7" s="45" t="s">
        <v>198</v>
      </c>
      <c r="C7" s="45">
        <v>4</v>
      </c>
      <c r="D7" s="45" t="s">
        <v>188</v>
      </c>
      <c r="E7" s="45" t="s">
        <v>194</v>
      </c>
      <c r="F7" s="46">
        <v>21745198</v>
      </c>
      <c r="G7" s="46">
        <v>317400</v>
      </c>
      <c r="H7" s="47">
        <v>1061589.5</v>
      </c>
      <c r="I7" s="47">
        <f t="shared" si="0"/>
        <v>22806787.5</v>
      </c>
      <c r="J7" s="48">
        <v>22333000</v>
      </c>
      <c r="K7" s="48">
        <v>256680</v>
      </c>
      <c r="L7" s="48">
        <v>789672.49</v>
      </c>
      <c r="M7" s="48">
        <f t="shared" si="1"/>
        <v>23122672.489999998</v>
      </c>
      <c r="N7" s="48">
        <f t="shared" si="2"/>
        <v>-587802</v>
      </c>
      <c r="O7" s="48">
        <f t="shared" si="2"/>
        <v>60720</v>
      </c>
      <c r="P7" s="48">
        <f t="shared" si="2"/>
        <v>271917.01</v>
      </c>
      <c r="Q7" s="48">
        <f t="shared" si="2"/>
        <v>-315884.98999999836</v>
      </c>
    </row>
    <row r="8" spans="1:17" s="49" customFormat="1" ht="20.100000000000001" customHeight="1">
      <c r="A8" s="50" t="s">
        <v>3</v>
      </c>
      <c r="B8" s="45" t="s">
        <v>199</v>
      </c>
      <c r="C8" s="45">
        <v>5</v>
      </c>
      <c r="D8" s="45" t="s">
        <v>190</v>
      </c>
      <c r="E8" s="45" t="s">
        <v>191</v>
      </c>
      <c r="F8" s="46">
        <v>1623000</v>
      </c>
      <c r="G8" s="46">
        <v>0</v>
      </c>
      <c r="H8" s="47"/>
      <c r="I8" s="47">
        <f t="shared" si="0"/>
        <v>1623000</v>
      </c>
      <c r="J8" s="48">
        <v>1465600</v>
      </c>
      <c r="K8" s="48"/>
      <c r="L8" s="48"/>
      <c r="M8" s="48">
        <f t="shared" si="1"/>
        <v>1465600</v>
      </c>
      <c r="N8" s="48">
        <f t="shared" si="2"/>
        <v>157400</v>
      </c>
      <c r="O8" s="48">
        <f t="shared" si="2"/>
        <v>0</v>
      </c>
      <c r="P8" s="48">
        <f t="shared" si="2"/>
        <v>0</v>
      </c>
      <c r="Q8" s="48">
        <f t="shared" si="2"/>
        <v>157400</v>
      </c>
    </row>
    <row r="9" spans="1:17" s="49" customFormat="1" ht="20.100000000000001" customHeight="1">
      <c r="A9" s="50" t="s">
        <v>3</v>
      </c>
      <c r="B9" s="45" t="s">
        <v>200</v>
      </c>
      <c r="C9" s="45">
        <v>6</v>
      </c>
      <c r="D9" s="45" t="s">
        <v>190</v>
      </c>
      <c r="E9" s="45" t="s">
        <v>192</v>
      </c>
      <c r="F9" s="46">
        <v>5005816</v>
      </c>
      <c r="G9" s="46">
        <v>235616</v>
      </c>
      <c r="H9" s="47"/>
      <c r="I9" s="47">
        <f t="shared" si="0"/>
        <v>5005816</v>
      </c>
      <c r="J9" s="48">
        <v>5156200</v>
      </c>
      <c r="K9" s="48">
        <v>175616</v>
      </c>
      <c r="L9" s="48"/>
      <c r="M9" s="48">
        <f t="shared" si="1"/>
        <v>5156200</v>
      </c>
      <c r="N9" s="48">
        <f t="shared" si="2"/>
        <v>-150384</v>
      </c>
      <c r="O9" s="48">
        <f t="shared" si="2"/>
        <v>60000</v>
      </c>
      <c r="P9" s="48">
        <f t="shared" si="2"/>
        <v>0</v>
      </c>
      <c r="Q9" s="48">
        <f t="shared" si="2"/>
        <v>-150384</v>
      </c>
    </row>
    <row r="10" spans="1:17" s="49" customFormat="1" ht="20.100000000000001" customHeight="1">
      <c r="A10" s="50" t="s">
        <v>3</v>
      </c>
      <c r="B10" s="45" t="s">
        <v>201</v>
      </c>
      <c r="C10" s="45">
        <v>7</v>
      </c>
      <c r="D10" s="45" t="s">
        <v>190</v>
      </c>
      <c r="E10" s="45" t="s">
        <v>192</v>
      </c>
      <c r="F10" s="46">
        <v>3867695.9999999995</v>
      </c>
      <c r="G10" s="46">
        <v>234656</v>
      </c>
      <c r="H10" s="47"/>
      <c r="I10" s="47">
        <f t="shared" si="0"/>
        <v>3867695.9999999995</v>
      </c>
      <c r="J10" s="48">
        <v>3911600</v>
      </c>
      <c r="K10" s="48">
        <v>174656</v>
      </c>
      <c r="L10" s="48"/>
      <c r="M10" s="48">
        <f t="shared" si="1"/>
        <v>3911600</v>
      </c>
      <c r="N10" s="48">
        <f t="shared" si="2"/>
        <v>-43904.000000000466</v>
      </c>
      <c r="O10" s="48">
        <f t="shared" si="2"/>
        <v>60000</v>
      </c>
      <c r="P10" s="48">
        <f t="shared" si="2"/>
        <v>0</v>
      </c>
      <c r="Q10" s="48">
        <f t="shared" si="2"/>
        <v>-43904.000000000466</v>
      </c>
    </row>
    <row r="11" spans="1:17" s="49" customFormat="1" ht="20.100000000000001" customHeight="1">
      <c r="A11" s="50" t="s">
        <v>3</v>
      </c>
      <c r="B11" s="45" t="s">
        <v>202</v>
      </c>
      <c r="C11" s="45">
        <v>8</v>
      </c>
      <c r="D11" s="45" t="s">
        <v>190</v>
      </c>
      <c r="E11" s="45" t="s">
        <v>192</v>
      </c>
      <c r="F11" s="46">
        <v>4759286</v>
      </c>
      <c r="G11" s="46">
        <v>242336</v>
      </c>
      <c r="H11" s="47"/>
      <c r="I11" s="47">
        <f t="shared" si="0"/>
        <v>4759286</v>
      </c>
      <c r="J11" s="48">
        <v>4800600</v>
      </c>
      <c r="K11" s="48">
        <v>181736</v>
      </c>
      <c r="L11" s="48"/>
      <c r="M11" s="48">
        <f t="shared" si="1"/>
        <v>4800600</v>
      </c>
      <c r="N11" s="48">
        <f t="shared" si="2"/>
        <v>-41314</v>
      </c>
      <c r="O11" s="48">
        <f t="shared" si="2"/>
        <v>60600</v>
      </c>
      <c r="P11" s="48">
        <f t="shared" si="2"/>
        <v>0</v>
      </c>
      <c r="Q11" s="48">
        <f t="shared" si="2"/>
        <v>-41314</v>
      </c>
    </row>
    <row r="12" spans="1:17" s="49" customFormat="1" ht="20.100000000000001" customHeight="1">
      <c r="A12" s="50" t="s">
        <v>3</v>
      </c>
      <c r="B12" s="45" t="s">
        <v>203</v>
      </c>
      <c r="C12" s="45">
        <v>9</v>
      </c>
      <c r="D12" s="45" t="s">
        <v>190</v>
      </c>
      <c r="E12" s="45" t="s">
        <v>192</v>
      </c>
      <c r="F12" s="46">
        <v>8522565</v>
      </c>
      <c r="G12" s="46">
        <v>258152</v>
      </c>
      <c r="H12" s="47"/>
      <c r="I12" s="47">
        <f t="shared" si="0"/>
        <v>8522565</v>
      </c>
      <c r="J12" s="48">
        <v>8801100</v>
      </c>
      <c r="K12" s="48">
        <v>198152</v>
      </c>
      <c r="L12" s="48"/>
      <c r="M12" s="48">
        <f t="shared" si="1"/>
        <v>8801100</v>
      </c>
      <c r="N12" s="48">
        <f t="shared" si="2"/>
        <v>-278535</v>
      </c>
      <c r="O12" s="48">
        <f t="shared" si="2"/>
        <v>60000</v>
      </c>
      <c r="P12" s="48">
        <f t="shared" si="2"/>
        <v>0</v>
      </c>
      <c r="Q12" s="48">
        <f t="shared" si="2"/>
        <v>-278535</v>
      </c>
    </row>
    <row r="13" spans="1:17" s="49" customFormat="1" ht="20.100000000000001" customHeight="1">
      <c r="A13" s="50" t="s">
        <v>3</v>
      </c>
      <c r="B13" s="45" t="s">
        <v>204</v>
      </c>
      <c r="C13" s="45">
        <v>10</v>
      </c>
      <c r="D13" s="45" t="s">
        <v>190</v>
      </c>
      <c r="E13" s="45" t="s">
        <v>192</v>
      </c>
      <c r="F13" s="46">
        <v>4374399</v>
      </c>
      <c r="G13" s="46">
        <v>241436</v>
      </c>
      <c r="H13" s="47"/>
      <c r="I13" s="47">
        <f t="shared" si="0"/>
        <v>4374399</v>
      </c>
      <c r="J13" s="48">
        <v>4445000</v>
      </c>
      <c r="K13" s="48">
        <v>181436</v>
      </c>
      <c r="L13" s="48"/>
      <c r="M13" s="48">
        <f t="shared" si="1"/>
        <v>4445000</v>
      </c>
      <c r="N13" s="48">
        <f t="shared" si="2"/>
        <v>-70601</v>
      </c>
      <c r="O13" s="48">
        <f t="shared" si="2"/>
        <v>60000</v>
      </c>
      <c r="P13" s="48">
        <f t="shared" si="2"/>
        <v>0</v>
      </c>
      <c r="Q13" s="48">
        <f t="shared" si="2"/>
        <v>-70601</v>
      </c>
    </row>
    <row r="14" spans="1:17" s="49" customFormat="1" ht="20.100000000000001" customHeight="1">
      <c r="A14" s="50" t="s">
        <v>3</v>
      </c>
      <c r="B14" s="42" t="s">
        <v>205</v>
      </c>
      <c r="C14" s="45">
        <v>11</v>
      </c>
      <c r="D14" s="45" t="s">
        <v>190</v>
      </c>
      <c r="E14" s="45" t="s">
        <v>192</v>
      </c>
      <c r="F14" s="46">
        <v>3661688</v>
      </c>
      <c r="G14" s="46">
        <v>236588</v>
      </c>
      <c r="H14" s="47"/>
      <c r="I14" s="47">
        <f t="shared" si="0"/>
        <v>3661688</v>
      </c>
      <c r="J14" s="48">
        <v>3733800</v>
      </c>
      <c r="K14" s="48">
        <v>184588</v>
      </c>
      <c r="L14" s="48"/>
      <c r="M14" s="48">
        <f t="shared" si="1"/>
        <v>3733800</v>
      </c>
      <c r="N14" s="48">
        <f t="shared" si="2"/>
        <v>-72112</v>
      </c>
      <c r="O14" s="48">
        <f t="shared" si="2"/>
        <v>52000</v>
      </c>
      <c r="P14" s="48">
        <f t="shared" si="2"/>
        <v>0</v>
      </c>
      <c r="Q14" s="48">
        <f t="shared" si="2"/>
        <v>-72112</v>
      </c>
    </row>
    <row r="15" spans="1:17" s="49" customFormat="1" ht="20.100000000000001" customHeight="1">
      <c r="A15" s="50" t="s">
        <v>3</v>
      </c>
      <c r="B15" s="42" t="s">
        <v>206</v>
      </c>
      <c r="C15" s="45">
        <v>12</v>
      </c>
      <c r="D15" s="45" t="s">
        <v>190</v>
      </c>
      <c r="E15" s="45" t="s">
        <v>192</v>
      </c>
      <c r="F15" s="46">
        <v>2988324.0000000005</v>
      </c>
      <c r="G15" s="46">
        <v>233201</v>
      </c>
      <c r="H15" s="47"/>
      <c r="I15" s="47">
        <f t="shared" si="0"/>
        <v>2988324.0000000005</v>
      </c>
      <c r="J15" s="48">
        <v>3111500</v>
      </c>
      <c r="K15" s="48">
        <v>181201</v>
      </c>
      <c r="L15" s="48"/>
      <c r="M15" s="48">
        <f t="shared" si="1"/>
        <v>3111500</v>
      </c>
      <c r="N15" s="48">
        <f t="shared" si="2"/>
        <v>-123175.99999999953</v>
      </c>
      <c r="O15" s="48">
        <f t="shared" si="2"/>
        <v>52000</v>
      </c>
      <c r="P15" s="48">
        <f t="shared" si="2"/>
        <v>0</v>
      </c>
      <c r="Q15" s="48">
        <f t="shared" si="2"/>
        <v>-123175.99999999953</v>
      </c>
    </row>
    <row r="16" spans="1:17" s="49" customFormat="1" ht="20.100000000000001" customHeight="1">
      <c r="A16" s="50"/>
      <c r="B16" s="42" t="s">
        <v>207</v>
      </c>
      <c r="C16" s="45"/>
      <c r="D16" s="45"/>
      <c r="E16" s="45"/>
      <c r="F16" s="46">
        <f>SUM(F4:F15)</f>
        <v>119702183</v>
      </c>
      <c r="G16" s="46">
        <f t="shared" ref="G16:Q16" si="3">SUM(G4:G15)</f>
        <v>2612312</v>
      </c>
      <c r="H16" s="46">
        <f t="shared" si="3"/>
        <v>3883395.5</v>
      </c>
      <c r="I16" s="46">
        <f t="shared" si="3"/>
        <v>123585578.5</v>
      </c>
      <c r="J16" s="46">
        <f t="shared" si="3"/>
        <v>122524100</v>
      </c>
      <c r="K16" s="46">
        <f t="shared" si="3"/>
        <v>2011992</v>
      </c>
      <c r="L16" s="46">
        <f t="shared" si="3"/>
        <v>2418882.92</v>
      </c>
      <c r="M16" s="46">
        <f t="shared" si="3"/>
        <v>124942982.92</v>
      </c>
      <c r="N16" s="46">
        <f t="shared" si="3"/>
        <v>-2821917</v>
      </c>
      <c r="O16" s="46">
        <f t="shared" si="3"/>
        <v>600320</v>
      </c>
      <c r="P16" s="46">
        <f t="shared" si="3"/>
        <v>1464512.58</v>
      </c>
      <c r="Q16" s="46">
        <f t="shared" si="3"/>
        <v>-1357404.42</v>
      </c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马桥镇</vt:lpstr>
      <vt:lpstr>社区教育</vt:lpstr>
      <vt:lpstr>志愿者联盟</vt:lpstr>
      <vt:lpstr>残疾就业保障</vt:lpstr>
      <vt:lpstr>马桥2023</vt:lpstr>
      <vt:lpstr>2022绩效清算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孟爱红</cp:lastModifiedBy>
  <cp:lastPrinted>2021-12-16T02:10:24Z</cp:lastPrinted>
  <dcterms:created xsi:type="dcterms:W3CDTF">2019-11-08T06:57:41Z</dcterms:created>
  <dcterms:modified xsi:type="dcterms:W3CDTF">2023-01-27T09:21:31Z</dcterms:modified>
</cp:coreProperties>
</file>