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33" activeTab="33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设备购置与更新" sheetId="25" state="hidden" r:id="rId16"/>
    <sheet name="理化实验室" sheetId="26" state="hidden" r:id="rId17"/>
    <sheet name="吴泾维修2023" sheetId="28" state="hidden" r:id="rId18"/>
    <sheet name="七宝维修2023" sheetId="29" state="hidden" r:id="rId19"/>
    <sheet name="浦江维修2023" sheetId="30" state="hidden" r:id="rId20"/>
    <sheet name="梅陇维修2023" sheetId="31" state="hidden" r:id="rId21"/>
    <sheet name="马桥维修2023" sheetId="32" state="hidden" r:id="rId22"/>
    <sheet name="华漕维修2023" sheetId="33" state="hidden" r:id="rId23"/>
    <sheet name="颛桥维修2023" sheetId="34" state="hidden" r:id="rId24"/>
    <sheet name="虹桥维修2023" sheetId="35" state="hidden" r:id="rId25"/>
    <sheet name="2022年校舍维修尾款" sheetId="36" state="hidden" r:id="rId26"/>
    <sheet name="学前科" sheetId="20" state="hidden" r:id="rId27"/>
    <sheet name="普教一科" sheetId="21" state="hidden" r:id="rId28"/>
    <sheet name="普教二科" sheetId="22" state="hidden" r:id="rId29"/>
    <sheet name="信息化项目" sheetId="19" state="hidden" r:id="rId30"/>
    <sheet name="考试中心" sheetId="23" state="hidden" r:id="rId31"/>
    <sheet name="教育学院" sheetId="24" state="hidden" r:id="rId32"/>
    <sheet name="抚恤金" sheetId="37" state="hidden" r:id="rId33"/>
    <sheet name="浦江镇汇总" sheetId="45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普教二科补" sheetId="41" state="hidden" r:id="rId39"/>
    <sheet name="补充公用经费补" sheetId="43" state="hidden" r:id="rId40"/>
  </sheets>
  <externalReferences>
    <externalReference r:id="rId41"/>
    <externalReference r:id="rId42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5">'2022年校舍维修尾款'!$A$1:$J$29</definedName>
    <definedName name="_xlnm.Print_Area" localSheetId="39">补充公用经费补!$A$1:$AQ$22</definedName>
    <definedName name="_xlnm.Print_Area" localSheetId="24">虹桥维修2023!$A$1:$K$41</definedName>
    <definedName name="_xlnm.Print_Area" localSheetId="22">华漕维修2023!$A$1:$K$19</definedName>
    <definedName name="_xlnm.Print_Area" localSheetId="31">教育学院!$A$1:$G$48</definedName>
    <definedName name="_xlnm.Print_Area" localSheetId="30">考试中心!$A$1:$I$23</definedName>
    <definedName name="_xlnm.Print_Area" localSheetId="36">扩班设备!$A$1:$L$148</definedName>
    <definedName name="_xlnm.Print_Area" localSheetId="16">理化实验室!$A$1:$I$438</definedName>
    <definedName name="_xlnm.Print_Area" localSheetId="21">马桥维修2023!$A$1:$J$108</definedName>
    <definedName name="_xlnm.Print_Area" localSheetId="20">梅陇维修2023!$A$1:$J$47</definedName>
    <definedName name="_xlnm.Print_Area" localSheetId="35">浦江设备文馨学校!$A$1:$J$30</definedName>
    <definedName name="_xlnm.Print_Area" localSheetId="19">浦江维修2023!$A$1:$J$89</definedName>
    <definedName name="_xlnm.Print_Area" localSheetId="37">浦江维修2023文馨!$A$1:$K$192</definedName>
    <definedName name="_xlnm.Print_Area" localSheetId="5">浦江镇!$A$1:$Y$106</definedName>
    <definedName name="_xlnm.Print_Area" localSheetId="28">普教二科!$A$1:$H$60</definedName>
    <definedName name="_xlnm.Print_Area" localSheetId="38">普教二科补!$A$1:$I$5</definedName>
    <definedName name="_xlnm.Print_Area" localSheetId="27">普教一科!$A$1:$G$110</definedName>
    <definedName name="_xlnm.Print_Area" localSheetId="18">七宝维修2023!$A$1:$J$159</definedName>
    <definedName name="_xlnm.Print_Area" localSheetId="15">设备购置与更新!$A$1:$L$69</definedName>
    <definedName name="_xlnm.Print_Area" localSheetId="17">吴泾维修2023!$A$1:$J$51</definedName>
    <definedName name="_xlnm.Print_Area" localSheetId="29">信息化项目!$A$1:$AC$13</definedName>
    <definedName name="_xlnm.Print_Area" localSheetId="26">学前科!$A$1:$I$108</definedName>
    <definedName name="_xlnm.Print_Area" localSheetId="34">镇管未开办保安经费!$A$1:$L$9</definedName>
    <definedName name="_xlnm.Print_Area" localSheetId="23">颛桥维修2023!$A$1:$J$53</definedName>
    <definedName name="_xlnm.Print_Titles" localSheetId="1">'2022年绩效清算'!$1:$3</definedName>
    <definedName name="_xlnm.Print_Titles" localSheetId="39">补充公用经费补!$1:$3</definedName>
    <definedName name="_xlnm.Print_Titles" localSheetId="24">虹桥维修2023!$1:$2</definedName>
    <definedName name="_xlnm.Print_Titles" localSheetId="22">华漕维修2023!$1:$3</definedName>
    <definedName name="_xlnm.Print_Titles" localSheetId="31">教育学院!$1:$2</definedName>
    <definedName name="_xlnm.Print_Titles" localSheetId="30">考试中心!$1:$2</definedName>
    <definedName name="_xlnm.Print_Titles" localSheetId="36">扩班设备!$1:$2</definedName>
    <definedName name="_xlnm.Print_Titles" localSheetId="16">理化实验室!$1:$3</definedName>
    <definedName name="_xlnm.Print_Titles" localSheetId="21">马桥维修2023!$1:$2</definedName>
    <definedName name="_xlnm.Print_Titles" localSheetId="20">梅陇维修2023!$1:$2</definedName>
    <definedName name="_xlnm.Print_Titles" localSheetId="35">浦江设备文馨学校!$1:$2</definedName>
    <definedName name="_xlnm.Print_Titles" localSheetId="19">浦江维修2023!$1:$2</definedName>
    <definedName name="_xlnm.Print_Titles" localSheetId="37">浦江维修2023文馨!$1:$3</definedName>
    <definedName name="_xlnm.Print_Titles" localSheetId="5">浦江镇!$1:$2</definedName>
    <definedName name="_xlnm.Print_Titles" localSheetId="28">普教二科!$1:$2</definedName>
    <definedName name="_xlnm.Print_Titles" localSheetId="27">普教一科!$1:$2</definedName>
    <definedName name="_xlnm.Print_Titles" localSheetId="18">七宝维修2023!$1:$2</definedName>
    <definedName name="_xlnm.Print_Titles" localSheetId="15">设备购置与更新!$1:$2</definedName>
    <definedName name="_xlnm.Print_Titles" localSheetId="17">吴泾维修2023!$1:$2</definedName>
    <definedName name="_xlnm.Print_Titles" localSheetId="26">学前科!$1:$2</definedName>
    <definedName name="_xlnm.Print_Titles" localSheetId="23">颛桥维修2023!$1:$2</definedName>
  </definedNames>
  <calcPr calcId="124519"/>
</workbook>
</file>

<file path=xl/calcChain.xml><?xml version="1.0" encoding="utf-8"?>
<calcChain xmlns="http://schemas.openxmlformats.org/spreadsheetml/2006/main">
  <c r="C9" i="45"/>
  <c r="C8"/>
  <c r="C7"/>
  <c r="C6"/>
  <c r="C4"/>
  <c r="K148" i="44" l="1"/>
  <c r="K147"/>
  <c r="K146"/>
  <c r="K145"/>
  <c r="K144"/>
  <c r="K143"/>
  <c r="K142"/>
  <c r="K141"/>
  <c r="K140"/>
  <c r="K139"/>
  <c r="K138"/>
  <c r="K137"/>
  <c r="K136"/>
  <c r="K135"/>
  <c r="K134"/>
  <c r="K133"/>
  <c r="K131"/>
  <c r="K130"/>
  <c r="K129"/>
  <c r="K128"/>
  <c r="K127"/>
  <c r="K126"/>
  <c r="K125"/>
  <c r="K124"/>
  <c r="K123"/>
  <c r="K122"/>
  <c r="K121"/>
  <c r="K120"/>
  <c r="K119"/>
  <c r="K117"/>
  <c r="K116"/>
  <c r="K115"/>
  <c r="K114"/>
  <c r="K113"/>
  <c r="K112"/>
  <c r="K111"/>
  <c r="K110"/>
  <c r="K109"/>
  <c r="K108"/>
  <c r="K107"/>
  <c r="K106"/>
  <c r="K105"/>
  <c r="K103"/>
  <c r="K102"/>
  <c r="K101"/>
  <c r="K100"/>
  <c r="K99"/>
  <c r="K98"/>
  <c r="K97"/>
  <c r="K96"/>
  <c r="K95"/>
  <c r="K94"/>
  <c r="K93"/>
  <c r="K92"/>
  <c r="K91"/>
  <c r="K90"/>
  <c r="K89"/>
  <c r="K88"/>
  <c r="K86"/>
  <c r="K85"/>
  <c r="K84"/>
  <c r="K83"/>
  <c r="K82"/>
  <c r="K81"/>
  <c r="K80"/>
  <c r="K79"/>
  <c r="K78"/>
  <c r="K77"/>
  <c r="K76"/>
  <c r="K75"/>
  <c r="K74"/>
  <c r="K73"/>
  <c r="K72"/>
  <c r="K71"/>
  <c r="K69"/>
  <c r="K68"/>
  <c r="K67"/>
  <c r="K66"/>
  <c r="K65"/>
  <c r="K64"/>
  <c r="K62"/>
  <c r="K61"/>
  <c r="K60"/>
  <c r="K59"/>
  <c r="K58"/>
  <c r="K57"/>
  <c r="K56"/>
  <c r="K55"/>
  <c r="K54"/>
  <c r="K52"/>
  <c r="K51"/>
  <c r="K50"/>
  <c r="K49"/>
  <c r="K48"/>
  <c r="K47"/>
  <c r="K46"/>
  <c r="K45"/>
  <c r="K44"/>
  <c r="K42"/>
  <c r="K41"/>
  <c r="K40"/>
  <c r="K39"/>
  <c r="K38"/>
  <c r="K37"/>
  <c r="K36"/>
  <c r="K35"/>
  <c r="K34"/>
  <c r="K32"/>
  <c r="K31"/>
  <c r="K30"/>
  <c r="K29"/>
  <c r="K28"/>
  <c r="K26"/>
  <c r="K25"/>
  <c r="K24"/>
  <c r="K23"/>
  <c r="K22"/>
  <c r="K20"/>
  <c r="K19"/>
  <c r="K18"/>
  <c r="K17"/>
  <c r="K16"/>
  <c r="K15"/>
  <c r="K14"/>
  <c r="K13"/>
  <c r="K11"/>
  <c r="K10"/>
  <c r="K9"/>
  <c r="K8"/>
  <c r="K7"/>
  <c r="K6"/>
  <c r="K5"/>
  <c r="AO22" i="43"/>
  <c r="AB22"/>
  <c r="AA22"/>
  <c r="Z22"/>
  <c r="Y22"/>
  <c r="W22"/>
  <c r="V22"/>
  <c r="U22"/>
  <c r="T22"/>
  <c r="M22"/>
  <c r="L22"/>
  <c r="K22"/>
  <c r="J22"/>
  <c r="H22"/>
  <c r="G22"/>
  <c r="F22"/>
  <c r="E22"/>
  <c r="D22"/>
  <c r="AJ21"/>
  <c r="AD21"/>
  <c r="AC21"/>
  <c r="AF21" s="1"/>
  <c r="X21"/>
  <c r="R21"/>
  <c r="Q21"/>
  <c r="P21"/>
  <c r="O21"/>
  <c r="N21"/>
  <c r="I21"/>
  <c r="AJ20"/>
  <c r="AD20"/>
  <c r="AC20"/>
  <c r="AK20" s="1"/>
  <c r="X20"/>
  <c r="R20"/>
  <c r="Q20"/>
  <c r="P20"/>
  <c r="O20"/>
  <c r="N20"/>
  <c r="I20"/>
  <c r="AJ19"/>
  <c r="AD19"/>
  <c r="AC19"/>
  <c r="AH19" s="1"/>
  <c r="X19"/>
  <c r="R19"/>
  <c r="Q19"/>
  <c r="P19"/>
  <c r="O19"/>
  <c r="N19"/>
  <c r="I19"/>
  <c r="AJ18"/>
  <c r="AD18"/>
  <c r="AC18"/>
  <c r="AI18" s="1"/>
  <c r="X18"/>
  <c r="R18"/>
  <c r="Q18"/>
  <c r="P18"/>
  <c r="O18"/>
  <c r="N18"/>
  <c r="I18"/>
  <c r="AJ17"/>
  <c r="AE17"/>
  <c r="AD17"/>
  <c r="AC17"/>
  <c r="AF17" s="1"/>
  <c r="X17"/>
  <c r="R17"/>
  <c r="Q17"/>
  <c r="P17"/>
  <c r="O17"/>
  <c r="N17"/>
  <c r="I17"/>
  <c r="AJ16"/>
  <c r="AD16"/>
  <c r="AC16"/>
  <c r="AK16" s="1"/>
  <c r="X16"/>
  <c r="R16"/>
  <c r="Q16"/>
  <c r="P16"/>
  <c r="O16"/>
  <c r="N16"/>
  <c r="I16"/>
  <c r="AJ15"/>
  <c r="AD15"/>
  <c r="AC15"/>
  <c r="AH15" s="1"/>
  <c r="X15"/>
  <c r="R15"/>
  <c r="Q15"/>
  <c r="P15"/>
  <c r="O15"/>
  <c r="N15"/>
  <c r="I15"/>
  <c r="AJ14"/>
  <c r="AD14"/>
  <c r="AC14"/>
  <c r="AI14" s="1"/>
  <c r="X14"/>
  <c r="R14"/>
  <c r="Q14"/>
  <c r="P14"/>
  <c r="O14"/>
  <c r="N14"/>
  <c r="I14"/>
  <c r="AJ13"/>
  <c r="AD13"/>
  <c r="AC13"/>
  <c r="AF13" s="1"/>
  <c r="X13"/>
  <c r="R13"/>
  <c r="Q13"/>
  <c r="P13"/>
  <c r="O13"/>
  <c r="N13"/>
  <c r="I13"/>
  <c r="AJ12"/>
  <c r="AD12"/>
  <c r="AC12"/>
  <c r="AK12" s="1"/>
  <c r="X12"/>
  <c r="R12"/>
  <c r="Q12"/>
  <c r="P12"/>
  <c r="O12"/>
  <c r="N12"/>
  <c r="I12"/>
  <c r="AJ11"/>
  <c r="AD11"/>
  <c r="AC11"/>
  <c r="AH11" s="1"/>
  <c r="X11"/>
  <c r="R11"/>
  <c r="Q11"/>
  <c r="P11"/>
  <c r="O11"/>
  <c r="N11"/>
  <c r="I11"/>
  <c r="AJ10"/>
  <c r="AD10"/>
  <c r="AC10"/>
  <c r="AI10" s="1"/>
  <c r="X10"/>
  <c r="R10"/>
  <c r="Q10"/>
  <c r="P10"/>
  <c r="O10"/>
  <c r="N10"/>
  <c r="I10"/>
  <c r="AJ9"/>
  <c r="AD9"/>
  <c r="AC9"/>
  <c r="AF9" s="1"/>
  <c r="X9"/>
  <c r="R9"/>
  <c r="Q9"/>
  <c r="P9"/>
  <c r="O9"/>
  <c r="N9"/>
  <c r="I9"/>
  <c r="AJ8"/>
  <c r="AE8"/>
  <c r="AD8"/>
  <c r="AC8"/>
  <c r="AK8" s="1"/>
  <c r="X8"/>
  <c r="R8"/>
  <c r="Q8"/>
  <c r="P8"/>
  <c r="O8"/>
  <c r="N8"/>
  <c r="I8"/>
  <c r="AJ7"/>
  <c r="AD7"/>
  <c r="AC7"/>
  <c r="AH7" s="1"/>
  <c r="X7"/>
  <c r="R7"/>
  <c r="Q7"/>
  <c r="P7"/>
  <c r="O7"/>
  <c r="N7"/>
  <c r="I7"/>
  <c r="AJ6"/>
  <c r="AD6"/>
  <c r="AC6"/>
  <c r="AI6" s="1"/>
  <c r="X6"/>
  <c r="R6"/>
  <c r="Q6"/>
  <c r="P6"/>
  <c r="O6"/>
  <c r="N6"/>
  <c r="I6"/>
  <c r="AJ5"/>
  <c r="AE5"/>
  <c r="AD5"/>
  <c r="AC5"/>
  <c r="AF5" s="1"/>
  <c r="X5"/>
  <c r="R5"/>
  <c r="Q5"/>
  <c r="P5"/>
  <c r="O5"/>
  <c r="N5"/>
  <c r="I5"/>
  <c r="AJ4"/>
  <c r="AD4"/>
  <c r="AD22" s="1"/>
  <c r="AC4"/>
  <c r="AK4" s="1"/>
  <c r="X4"/>
  <c r="R4"/>
  <c r="Q4"/>
  <c r="Q22" s="1"/>
  <c r="P4"/>
  <c r="O4"/>
  <c r="N4"/>
  <c r="I4"/>
  <c r="I22" s="1"/>
  <c r="AE12" l="1"/>
  <c r="S16"/>
  <c r="AH21"/>
  <c r="AI4"/>
  <c r="S5"/>
  <c r="AH5"/>
  <c r="AL5" s="1"/>
  <c r="AI8"/>
  <c r="AF16"/>
  <c r="AE21"/>
  <c r="AI12"/>
  <c r="P22"/>
  <c r="AF12"/>
  <c r="AM12" s="1"/>
  <c r="S14"/>
  <c r="O22"/>
  <c r="AL12"/>
  <c r="N22"/>
  <c r="R22"/>
  <c r="AE4"/>
  <c r="AJ22"/>
  <c r="AI5"/>
  <c r="S6"/>
  <c r="S8"/>
  <c r="AF8"/>
  <c r="AH12"/>
  <c r="AE13"/>
  <c r="S15"/>
  <c r="AI16"/>
  <c r="S17"/>
  <c r="AH17"/>
  <c r="AL17" s="1"/>
  <c r="AE20"/>
  <c r="AI21"/>
  <c r="AL21" s="1"/>
  <c r="AI9"/>
  <c r="S10"/>
  <c r="S12"/>
  <c r="AH16"/>
  <c r="S19"/>
  <c r="AI20"/>
  <c r="S21"/>
  <c r="AH4"/>
  <c r="S9"/>
  <c r="AH9"/>
  <c r="AL9" s="1"/>
  <c r="AI13"/>
  <c r="AL13" s="1"/>
  <c r="AH20"/>
  <c r="S7"/>
  <c r="X22"/>
  <c r="AF4"/>
  <c r="AH8"/>
  <c r="AL8" s="1"/>
  <c r="AE9"/>
  <c r="S11"/>
  <c r="S13"/>
  <c r="AH13"/>
  <c r="AE16"/>
  <c r="AI17"/>
  <c r="S18"/>
  <c r="S20"/>
  <c r="AF20"/>
  <c r="K27" i="44"/>
  <c r="K87"/>
  <c r="K63"/>
  <c r="K43"/>
  <c r="K21"/>
  <c r="K104"/>
  <c r="K118"/>
  <c r="K4"/>
  <c r="K33"/>
  <c r="K12"/>
  <c r="K53"/>
  <c r="K70"/>
  <c r="K132"/>
  <c r="AH6" i="43"/>
  <c r="AL6" s="1"/>
  <c r="AG7"/>
  <c r="AK7"/>
  <c r="AH10"/>
  <c r="AL10" s="1"/>
  <c r="AG11"/>
  <c r="AK11"/>
  <c r="AH14"/>
  <c r="AL14" s="1"/>
  <c r="AG15"/>
  <c r="AK15"/>
  <c r="AH18"/>
  <c r="AL18" s="1"/>
  <c r="AG19"/>
  <c r="AK19"/>
  <c r="AC22"/>
  <c r="S4"/>
  <c r="AG6"/>
  <c r="AK6"/>
  <c r="AF7"/>
  <c r="AG10"/>
  <c r="AK10"/>
  <c r="AF11"/>
  <c r="AG14"/>
  <c r="AK14"/>
  <c r="AF15"/>
  <c r="AG18"/>
  <c r="AK18"/>
  <c r="AF19"/>
  <c r="AL4"/>
  <c r="AG5"/>
  <c r="AK5"/>
  <c r="AF6"/>
  <c r="AE7"/>
  <c r="AI7"/>
  <c r="AG9"/>
  <c r="AK9"/>
  <c r="AF10"/>
  <c r="AE11"/>
  <c r="AI11"/>
  <c r="AL11" s="1"/>
  <c r="AG13"/>
  <c r="AK13"/>
  <c r="AF14"/>
  <c r="AE15"/>
  <c r="AI15"/>
  <c r="AL15" s="1"/>
  <c r="AG17"/>
  <c r="AK17"/>
  <c r="AF18"/>
  <c r="AE19"/>
  <c r="AI19"/>
  <c r="AL19" s="1"/>
  <c r="AG21"/>
  <c r="AK21"/>
  <c r="AG4"/>
  <c r="AE6"/>
  <c r="AG8"/>
  <c r="AE10"/>
  <c r="AG12"/>
  <c r="AE14"/>
  <c r="AG16"/>
  <c r="AE18"/>
  <c r="AM18" s="1"/>
  <c r="AG20"/>
  <c r="AM13" l="1"/>
  <c r="AF22"/>
  <c r="S22"/>
  <c r="AL20"/>
  <c r="AL16"/>
  <c r="AM5"/>
  <c r="AQ5" s="1"/>
  <c r="AN18"/>
  <c r="AP18" s="1"/>
  <c r="AQ18"/>
  <c r="AN12"/>
  <c r="AP12" s="1"/>
  <c r="AQ12"/>
  <c r="AM17"/>
  <c r="AM21"/>
  <c r="AI22"/>
  <c r="AK22"/>
  <c r="AM16"/>
  <c r="AM20"/>
  <c r="AM14"/>
  <c r="AE22"/>
  <c r="AM9"/>
  <c r="AH22"/>
  <c r="AM8"/>
  <c r="AN13"/>
  <c r="AP13" s="1"/>
  <c r="AQ13"/>
  <c r="AM10"/>
  <c r="K3" i="44"/>
  <c r="AM11" i="43"/>
  <c r="AG22"/>
  <c r="AM15"/>
  <c r="AM4"/>
  <c r="AQ4" s="1"/>
  <c r="AM19"/>
  <c r="AM6"/>
  <c r="AL7"/>
  <c r="AL22" s="1"/>
  <c r="AM7" l="1"/>
  <c r="AN5"/>
  <c r="AP5" s="1"/>
  <c r="AN15"/>
  <c r="AP15" s="1"/>
  <c r="AQ15"/>
  <c r="AN11"/>
  <c r="AP11" s="1"/>
  <c r="AQ11"/>
  <c r="AN14"/>
  <c r="AP14" s="1"/>
  <c r="AQ14"/>
  <c r="AN10"/>
  <c r="AP10" s="1"/>
  <c r="AQ10"/>
  <c r="AN21"/>
  <c r="AP21" s="1"/>
  <c r="AQ21"/>
  <c r="AN6"/>
  <c r="AP6" s="1"/>
  <c r="AQ6"/>
  <c r="AN8"/>
  <c r="AP8" s="1"/>
  <c r="AQ8"/>
  <c r="AN9"/>
  <c r="AP9" s="1"/>
  <c r="AQ9"/>
  <c r="AN20"/>
  <c r="AP20" s="1"/>
  <c r="AQ20"/>
  <c r="AN16"/>
  <c r="AP16" s="1"/>
  <c r="AQ16"/>
  <c r="AN19"/>
  <c r="AP19" s="1"/>
  <c r="AQ19"/>
  <c r="AN17"/>
  <c r="AP17" s="1"/>
  <c r="AQ17"/>
  <c r="AN7"/>
  <c r="AP7" s="1"/>
  <c r="AQ7"/>
  <c r="AM22"/>
  <c r="AN4"/>
  <c r="AQ22" l="1"/>
  <c r="AP4"/>
  <c r="AP22" s="1"/>
  <c r="AN22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30" s="1"/>
  <c r="I5"/>
  <c r="I4"/>
  <c r="I3"/>
  <c r="K9" i="38" l="1"/>
  <c r="I9"/>
  <c r="H9"/>
  <c r="G9"/>
  <c r="L8"/>
  <c r="J8"/>
  <c r="J7"/>
  <c r="L7" s="1"/>
  <c r="J6"/>
  <c r="L6" s="1"/>
  <c r="J5"/>
  <c r="L5" s="1"/>
  <c r="L4"/>
  <c r="J4"/>
  <c r="J3"/>
  <c r="L3" s="1"/>
  <c r="L9" l="1"/>
  <c r="J9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N98" s="1"/>
  <c r="M101"/>
  <c r="M98" s="1"/>
  <c r="L101"/>
  <c r="L98" s="1"/>
  <c r="K101"/>
  <c r="O100"/>
  <c r="J100"/>
  <c r="J98" s="1"/>
  <c r="I100"/>
  <c r="R99"/>
  <c r="R98" s="1"/>
  <c r="O99"/>
  <c r="Q98"/>
  <c r="P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<sst xmlns="http://schemas.openxmlformats.org/spreadsheetml/2006/main" count="12192" uniqueCount="2175">
  <si>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</si>
  <si>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</si>
  <si>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</si>
  <si>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</si>
  <si>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</si>
  <si>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</si>
  <si>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</si>
  <si>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</si>
  <si>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</si>
  <si>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</si>
  <si>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</si>
  <si>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</si>
  <si>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</si>
  <si>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</si>
  <si>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</si>
  <si>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</si>
  <si>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</si>
  <si>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</si>
  <si>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</si>
  <si>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</si>
  <si>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</si>
  <si>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</si>
  <si>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</si>
  <si>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</si>
  <si>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</si>
  <si>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</si>
  <si>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</si>
  <si>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</si>
  <si>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</si>
  <si>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</si>
  <si>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</si>
  <si>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</si>
  <si>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</si>
  <si>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</si>
  <si>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</si>
  <si>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</si>
  <si>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</si>
  <si>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</si>
  <si>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</si>
  <si>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</si>
  <si>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</si>
  <si>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</si>
  <si>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</si>
  <si>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</si>
  <si>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</si>
  <si>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</si>
  <si>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</si>
  <si>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</si>
  <si>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</si>
  <si>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</si>
  <si>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</si>
  <si>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</si>
  <si>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</si>
  <si>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</si>
  <si>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</si>
  <si>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</si>
  <si>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</si>
  <si>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</si>
  <si>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</si>
  <si>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</si>
  <si>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</si>
  <si>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</si>
  <si>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</si>
  <si>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</si>
  <si>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</si>
  <si>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</si>
  <si>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</si>
  <si>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</si>
  <si>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</si>
  <si>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</si>
  <si>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</si>
  <si>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</si>
  <si>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</si>
  <si>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</si>
  <si>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</si>
  <si>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</si>
  <si>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</si>
  <si>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</si>
  <si>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</si>
  <si>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</si>
  <si>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</si>
  <si>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</si>
  <si>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</si>
  <si>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</si>
  <si>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</si>
  <si>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</si>
  <si>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</si>
  <si>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</si>
  <si>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</si>
  <si>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</si>
  <si>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</si>
  <si>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</si>
  <si>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</si>
  <si>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</si>
  <si>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</si>
  <si>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</si>
  <si>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</si>
  <si>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</si>
  <si>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</si>
  <si>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</si>
  <si>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</si>
  <si>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</si>
  <si>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</si>
  <si>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</si>
  <si>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</si>
  <si>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</si>
  <si>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</si>
  <si>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</si>
  <si>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</si>
  <si>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</si>
  <si>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</si>
  <si>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</si>
  <si>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</si>
  <si>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</si>
  <si>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</si>
  <si>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</si>
  <si>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</si>
  <si>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</si>
  <si>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</si>
  <si>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</si>
  <si>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</si>
  <si>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</si>
  <si>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</si>
  <si>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</si>
  <si>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</si>
  <si>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</si>
  <si>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</si>
  <si>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</si>
  <si>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</si>
  <si>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</si>
  <si>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</si>
  <si>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</si>
  <si>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</si>
  <si>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</si>
  <si>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</si>
  <si>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</si>
  <si>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</si>
  <si>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</si>
  <si>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</si>
  <si>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</si>
  <si>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</si>
  <si>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</si>
  <si>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</si>
  <si>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</si>
  <si>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</si>
  <si>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</si>
  <si>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</si>
  <si>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</si>
  <si>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</si>
  <si>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</si>
  <si>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</si>
  <si>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</si>
  <si>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</si>
  <si>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</si>
  <si>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</si>
  <si>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</si>
  <si>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</si>
  <si>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</si>
  <si>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</si>
  <si>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</si>
  <si>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</si>
  <si>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</si>
  <si>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</si>
  <si>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</si>
  <si>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</si>
  <si>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</si>
  <si>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</si>
  <si>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</si>
  <si>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</si>
  <si>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</si>
  <si>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</si>
  <si>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</si>
  <si>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</si>
  <si>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</si>
  <si>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</si>
  <si>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</si>
  <si>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</si>
  <si>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</si>
  <si>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</si>
  <si>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</si>
  <si>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</si>
  <si>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</si>
  <si>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</si>
  <si>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</si>
  <si>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</si>
  <si>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</si>
  <si>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</si>
  <si>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</si>
  <si>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</si>
  <si>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</si>
  <si>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</si>
  <si>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</si>
  <si>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</si>
  <si>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</si>
  <si>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</si>
  <si>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</si>
  <si>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</si>
  <si>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</si>
  <si>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</si>
  <si>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</si>
  <si>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</si>
  <si>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</si>
  <si>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</si>
  <si>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</si>
  <si>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</si>
  <si>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</si>
  <si>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</si>
  <si>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</si>
  <si>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</si>
  <si>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</si>
  <si>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</si>
  <si>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</si>
  <si>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</si>
  <si>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</si>
  <si>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</si>
  <si>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</si>
  <si>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</si>
  <si>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</si>
  <si>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</si>
  <si>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</si>
  <si>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</si>
  <si>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</si>
  <si>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</si>
  <si>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</si>
  <si>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</si>
  <si>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</si>
  <si>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</si>
  <si>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</si>
  <si>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</si>
  <si>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</si>
  <si>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</si>
  <si>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</si>
  <si>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</si>
  <si>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</si>
  <si>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</si>
  <si>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</si>
  <si>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</si>
  <si>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</si>
  <si>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</si>
  <si>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</si>
  <si>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</si>
  <si>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</si>
  <si>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</si>
  <si>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</si>
  <si>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</si>
  <si>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</si>
  <si>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</si>
  <si>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</si>
  <si>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</si>
  <si>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</si>
  <si>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</si>
  <si>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</si>
  <si>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</si>
  <si>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</si>
  <si>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</si>
  <si>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</si>
  <si>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</si>
  <si>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</si>
  <si>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</si>
  <si>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</si>
  <si>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</si>
  <si>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</si>
  <si>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</si>
  <si>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</si>
  <si>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</si>
  <si>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</si>
  <si>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</si>
  <si>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</si>
  <si>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</si>
  <si>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</si>
  <si>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</si>
  <si>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</si>
  <si>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</si>
  <si>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</si>
  <si>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</si>
  <si>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</si>
  <si>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</si>
  <si>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</si>
  <si>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</si>
  <si>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</si>
  <si>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</si>
  <si>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</si>
  <si>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</si>
  <si>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</si>
  <si>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</si>
  <si>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</si>
  <si>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</si>
  <si>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</si>
  <si>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</si>
  <si>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</si>
  <si>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</si>
  <si>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</si>
  <si>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</si>
  <si>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</si>
  <si>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</si>
  <si>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</si>
  <si>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</si>
  <si>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</si>
  <si>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</si>
  <si>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</si>
  <si>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</si>
  <si>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</si>
  <si>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</si>
  <si>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</si>
  <si>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</si>
  <si>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</si>
  <si>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</si>
  <si>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</si>
  <si>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</si>
  <si>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</si>
  <si>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</si>
  <si>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</si>
  <si>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</si>
  <si>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</si>
  <si>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</si>
  <si>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</si>
  <si>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</si>
  <si>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</si>
  <si>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</si>
  <si>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</si>
  <si>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</si>
  <si>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</si>
  <si>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</si>
  <si>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</si>
  <si>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</si>
  <si>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</si>
  <si>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</si>
  <si>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</si>
  <si>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</si>
  <si>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</si>
  <si>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</si>
  <si>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</si>
  <si>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</si>
  <si>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</si>
  <si>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</si>
  <si>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</si>
  <si>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</si>
  <si>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</si>
  <si>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</si>
  <si>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</si>
  <si>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</si>
  <si>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</si>
  <si>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</si>
  <si>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</si>
  <si>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</si>
  <si>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</si>
  <si>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</si>
  <si>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</si>
  <si>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</si>
  <si>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</si>
  <si>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</si>
  <si>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</si>
  <si>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</si>
  <si>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</si>
  <si>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</si>
  <si>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</si>
  <si>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</si>
  <si>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</si>
  <si>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</si>
  <si>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</si>
  <si>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</si>
  <si>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</si>
  <si>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</si>
  <si>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</si>
  <si>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</si>
  <si>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</si>
  <si>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</si>
  <si>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</si>
  <si>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</si>
  <si>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</si>
  <si>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</si>
  <si>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</si>
  <si>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</si>
  <si>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</si>
  <si>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</si>
  <si>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</si>
  <si>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</si>
  <si>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</si>
  <si>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</si>
  <si>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</si>
  <si>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</si>
  <si>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</si>
  <si>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</si>
  <si>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</si>
  <si>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</si>
  <si>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</si>
  <si>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</si>
  <si>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</si>
  <si>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</si>
  <si>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</si>
  <si>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</si>
  <si>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</si>
  <si>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</si>
  <si>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</si>
  <si>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</si>
  <si>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</si>
  <si>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</si>
  <si>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</si>
  <si>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</si>
  <si>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</si>
  <si>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</si>
  <si>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</si>
  <si>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</si>
  <si>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</si>
  <si>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</si>
  <si>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</si>
  <si>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</si>
  <si>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</si>
  <si>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</si>
  <si>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</si>
  <si>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</si>
  <si>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</si>
  <si>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</si>
  <si>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</si>
  <si>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</si>
  <si>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</si>
  <si>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</si>
  <si>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</si>
  <si>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</si>
  <si>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</si>
  <si>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</si>
  <si>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</si>
  <si>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</si>
  <si>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</si>
  <si>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</si>
  <si>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</si>
  <si>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</si>
  <si>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</si>
  <si>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</si>
  <si>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</si>
  <si>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</si>
  <si>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</si>
  <si>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</si>
  <si>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</si>
  <si>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</si>
  <si>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</si>
  <si>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</si>
  <si>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</si>
  <si>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</si>
  <si>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</si>
  <si>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</si>
  <si>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</si>
  <si>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</si>
  <si>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</si>
  <si>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</si>
  <si>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</si>
  <si>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</si>
  <si>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</si>
  <si>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</si>
  <si>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</si>
  <si>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</si>
  <si>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</si>
  <si>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</si>
  <si>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</si>
  <si>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</si>
  <si>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</si>
  <si>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</si>
  <si>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</si>
  <si>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</si>
  <si>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</si>
  <si>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</si>
  <si>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</si>
  <si>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</si>
  <si>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</si>
  <si>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</si>
  <si>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</si>
  <si>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</si>
  <si>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</si>
  <si>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</si>
  <si>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</si>
  <si>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</si>
  <si>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</si>
  <si>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</si>
  <si>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</si>
  <si>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</si>
  <si>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</si>
  <si>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</si>
  <si>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</si>
  <si>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</si>
  <si>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</si>
  <si>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</si>
  <si>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</si>
  <si>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</si>
  <si>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</si>
  <si>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</si>
  <si>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</si>
  <si>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</si>
  <si>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</si>
  <si>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</si>
  <si>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</si>
  <si>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</si>
  <si>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</si>
  <si>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</si>
  <si>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</si>
  <si>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</si>
  <si>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</si>
  <si>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</si>
  <si>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</si>
  <si>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</si>
  <si>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</si>
  <si>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</si>
  <si>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</si>
  <si>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</si>
  <si>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</si>
  <si>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</si>
  <si>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</si>
  <si>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</si>
  <si>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</si>
  <si>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</si>
  <si>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</si>
  <si>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</si>
  <si>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</si>
  <si>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</si>
  <si>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</si>
  <si>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</si>
  <si>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</si>
  <si>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</si>
  <si>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</si>
  <si>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</si>
  <si>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</si>
  <si>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</si>
  <si>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</si>
  <si>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</si>
  <si>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</si>
  <si>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</si>
  <si>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</si>
  <si>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</si>
  <si>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</si>
  <si>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</si>
  <si>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</si>
  <si>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</si>
  <si>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</si>
  <si>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</si>
  <si>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</si>
  <si>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</si>
  <si>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</si>
  <si>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</si>
  <si>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</si>
  <si>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</si>
  <si>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</si>
  <si>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</si>
  <si>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</si>
  <si>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</si>
  <si>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</si>
  <si>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</si>
  <si>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</si>
  <si>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</si>
  <si>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</si>
  <si>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</si>
  <si>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</si>
  <si>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</si>
  <si>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</si>
  <si>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</si>
  <si>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</si>
  <si>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</si>
  <si>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</si>
  <si>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</si>
  <si>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</si>
  <si>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</si>
  <si>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</si>
  <si>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</si>
  <si>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</si>
  <si>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</si>
  <si>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</si>
  <si>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</si>
  <si>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</si>
  <si>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</si>
  <si>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</si>
  <si>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</si>
  <si>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</si>
  <si>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</si>
  <si>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</si>
  <si>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</si>
  <si>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</si>
  <si>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</si>
  <si>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</si>
  <si>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</si>
  <si>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</si>
  <si>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</si>
  <si>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</si>
  <si>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</si>
  <si>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</si>
  <si>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</si>
  <si>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</si>
  <si>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</si>
  <si>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</si>
  <si>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</si>
  <si>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</si>
  <si>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</si>
  <si>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</si>
  <si>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</si>
  <si>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</si>
  <si>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</si>
  <si>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</si>
  <si>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</si>
  <si>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</si>
  <si>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</si>
  <si>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</si>
  <si>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</si>
  <si>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</si>
  <si>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</si>
  <si>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</si>
  <si>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</si>
  <si>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</si>
  <si>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</si>
  <si>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</si>
  <si>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</si>
  <si>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</si>
  <si>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</si>
  <si>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</si>
  <si>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</si>
  <si>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</si>
  <si>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</si>
  <si>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</si>
  <si>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</si>
  <si>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</si>
  <si>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</si>
  <si>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</si>
  <si>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</si>
  <si>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</si>
  <si>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</si>
  <si>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</si>
  <si>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</si>
  <si>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</si>
  <si>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</si>
  <si>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</si>
  <si>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</si>
  <si>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</si>
  <si>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</si>
  <si>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</si>
  <si>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</si>
  <si>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</si>
  <si>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</si>
  <si>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</si>
  <si>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</si>
  <si>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</si>
  <si>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</si>
  <si>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</si>
  <si>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</si>
  <si>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</si>
  <si>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</si>
  <si>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</si>
  <si>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</si>
  <si>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</si>
  <si>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</si>
  <si>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</si>
  <si>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</si>
  <si>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</si>
  <si>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</si>
  <si>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</si>
  <si>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</si>
  <si>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</si>
  <si>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</si>
  <si>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</si>
  <si>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</si>
  <si>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</si>
  <si>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</si>
  <si>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</si>
  <si>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</si>
  <si>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</si>
  <si>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</si>
  <si>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</si>
  <si>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</si>
  <si>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</si>
  <si>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</si>
  <si>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</si>
  <si>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</si>
  <si>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</si>
  <si>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</si>
  <si>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</si>
  <si>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</si>
  <si>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</si>
  <si>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</si>
  <si>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</si>
  <si>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</si>
  <si>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</si>
  <si>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</si>
  <si>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</si>
  <si>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</si>
  <si>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</si>
  <si>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</si>
  <si>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</si>
  <si>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</si>
  <si>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</si>
  <si>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</si>
  <si>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</si>
  <si>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</si>
  <si>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</si>
  <si>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</si>
  <si>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</si>
  <si>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</si>
  <si>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</si>
  <si>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</si>
  <si>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</si>
  <si>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</si>
  <si>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</si>
  <si>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</si>
  <si>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</si>
  <si>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</si>
  <si>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</si>
  <si>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</si>
  <si>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</si>
  <si>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</si>
  <si>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</si>
  <si>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</si>
  <si>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</si>
  <si>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</si>
  <si>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</si>
  <si>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</si>
  <si>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</si>
  <si>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</si>
  <si>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</si>
  <si>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</si>
  <si>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</si>
  <si>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</si>
  <si>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</si>
  <si>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</si>
  <si>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</si>
  <si>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</si>
  <si>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</si>
  <si>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</si>
  <si>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</si>
  <si>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</si>
  <si>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</si>
  <si>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</si>
  <si>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</si>
  <si>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</si>
  <si>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</si>
  <si>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</si>
  <si>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</si>
  <si>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</si>
  <si>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</si>
  <si>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</si>
  <si>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</si>
  <si>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</si>
  <si>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</si>
  <si>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</si>
  <si>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</si>
  <si>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</si>
  <si>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</si>
  <si>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</si>
  <si>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</si>
  <si>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</si>
  <si>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</si>
  <si>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</si>
  <si>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</si>
  <si>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</si>
  <si>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</si>
  <si>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</si>
  <si>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</si>
  <si>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</si>
  <si>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</si>
  <si>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</si>
  <si>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</si>
  <si>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</si>
  <si>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</si>
  <si>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</si>
  <si>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</si>
  <si>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</si>
  <si>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</si>
  <si>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</si>
  <si>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</si>
  <si>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</si>
  <si>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</si>
  <si>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</si>
  <si>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</si>
  <si>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</si>
  <si>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</si>
  <si>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</si>
  <si>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</si>
  <si>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</si>
  <si>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</si>
  <si>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</si>
  <si>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</si>
  <si>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</si>
  <si>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</si>
  <si>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</si>
  <si>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</si>
  <si>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</si>
  <si>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</si>
  <si>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</si>
  <si>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</si>
  <si>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</si>
  <si>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</si>
  <si>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</si>
  <si>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</si>
  <si>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</si>
  <si>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</si>
  <si>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</si>
  <si>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</si>
  <si>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</si>
  <si>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</si>
  <si>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</si>
  <si>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</si>
  <si>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</si>
  <si>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</si>
  <si>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</si>
  <si>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</si>
  <si>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</si>
  <si>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</si>
  <si>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</si>
  <si>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</si>
  <si>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</si>
  <si>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</si>
  <si>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</si>
  <si>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</si>
  <si>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</si>
  <si>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</si>
  <si>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</si>
  <si>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</si>
  <si>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</si>
  <si>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</si>
  <si>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</si>
  <si>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</si>
  <si>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</si>
  <si>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</si>
  <si>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</si>
  <si>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</si>
  <si>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</si>
  <si>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</si>
  <si>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</si>
  <si>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</si>
  <si>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</si>
  <si>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</si>
  <si>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</si>
  <si>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</si>
  <si>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</si>
  <si>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</si>
  <si>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</si>
  <si>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</si>
  <si>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</si>
  <si>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</si>
  <si>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</si>
  <si>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</si>
  <si>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</si>
  <si>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</si>
  <si>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</si>
  <si>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</si>
  <si>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</si>
  <si>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</si>
  <si>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</si>
  <si>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</si>
  <si>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</si>
  <si>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</si>
  <si>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</si>
  <si>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</si>
  <si>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</si>
  <si>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</si>
  <si>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</si>
  <si>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</si>
  <si>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</si>
  <si>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</si>
  <si>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</si>
  <si>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</si>
  <si>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</si>
  <si>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</si>
  <si>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</si>
  <si>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</si>
  <si>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</si>
  <si>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</si>
  <si>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</si>
  <si>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</si>
  <si>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</si>
  <si>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</si>
  <si>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</si>
  <si>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</si>
  <si>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</si>
  <si>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</si>
  <si>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</si>
  <si>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</si>
  <si>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</si>
  <si>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</si>
  <si>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</si>
  <si>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</si>
  <si>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</si>
  <si>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</si>
  <si>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</si>
  <si>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</si>
  <si>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</si>
  <si>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</si>
  <si>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</si>
  <si>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</si>
  <si>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</si>
  <si>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</si>
  <si>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</si>
  <si>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</si>
  <si>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</si>
  <si>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</si>
  <si>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</si>
  <si>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</si>
  <si>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</si>
  <si>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</si>
  <si>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</si>
  <si>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</si>
  <si>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</si>
  <si>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</si>
  <si>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</si>
  <si>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</si>
  <si>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</si>
  <si>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</si>
  <si>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</si>
  <si>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</si>
  <si>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</si>
  <si>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</si>
  <si>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</si>
  <si>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</si>
  <si>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</si>
  <si>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</si>
  <si>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</si>
  <si>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</si>
  <si>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</si>
  <si>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</si>
  <si>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</si>
  <si>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</si>
  <si>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</si>
  <si>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</si>
  <si>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</si>
  <si>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</si>
  <si>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</si>
  <si>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</si>
  <si>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</si>
  <si>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</si>
  <si>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</si>
  <si>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</si>
  <si>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</si>
  <si>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</si>
  <si>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</si>
  <si>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</si>
  <si>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</si>
  <si>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</si>
  <si>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</si>
  <si>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</si>
  <si>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</si>
  <si>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</si>
  <si>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</si>
  <si>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</si>
  <si>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</si>
  <si>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</si>
  <si>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</si>
  <si>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</si>
  <si>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</si>
  <si>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</si>
  <si>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</si>
  <si>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</si>
  <si>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</si>
  <si>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</si>
  <si>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</si>
  <si>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</si>
  <si>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</si>
  <si>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</si>
  <si>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</si>
  <si>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</si>
  <si>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</si>
  <si>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</si>
  <si>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</si>
  <si>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</si>
  <si>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</si>
  <si>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</si>
  <si>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</si>
  <si>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</si>
  <si>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</si>
  <si>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</si>
  <si>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</si>
  <si>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</si>
  <si>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</si>
  <si>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</si>
  <si>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</si>
  <si>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</si>
  <si>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</si>
  <si>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</si>
  <si>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</si>
  <si>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</si>
  <si>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</si>
  <si>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</si>
  <si>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</si>
  <si>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</si>
  <si>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</si>
  <si>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</si>
  <si>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</si>
  <si>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</si>
  <si>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</si>
  <si>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</si>
  <si>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</si>
  <si>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</si>
  <si>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</si>
  <si>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</si>
  <si>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</si>
  <si>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</si>
  <si>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</si>
  <si>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</si>
  <si>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</si>
  <si>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</si>
  <si>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</si>
  <si>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</si>
  <si>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</si>
  <si>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</si>
  <si>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</si>
  <si>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</si>
  <si>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</si>
  <si>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</si>
  <si>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</si>
  <si>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</si>
  <si>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</si>
  <si>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</si>
  <si>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</si>
  <si>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</si>
  <si>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</si>
  <si>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</si>
  <si>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</si>
  <si>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</si>
  <si>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</si>
  <si>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</si>
  <si>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</si>
  <si>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</si>
  <si>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</si>
  <si>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</si>
  <si>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</si>
  <si>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</si>
  <si>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</si>
  <si>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</si>
  <si>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</si>
  <si>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</si>
  <si>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</si>
  <si>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</si>
  <si>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</si>
  <si>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</si>
  <si>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</si>
  <si>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</si>
  <si>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</si>
  <si>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</si>
  <si>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</si>
  <si>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</si>
  <si>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</si>
  <si>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</si>
  <si>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</si>
  <si>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</si>
  <si>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</si>
  <si>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</si>
  <si>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</si>
  <si>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</si>
  <si>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</si>
  <si>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</si>
  <si>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</si>
  <si>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</si>
  <si>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</si>
  <si>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</si>
  <si>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</si>
  <si>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</si>
  <si>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</si>
  <si>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</si>
  <si>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</si>
  <si>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</si>
  <si>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</si>
  <si>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</si>
  <si>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</si>
  <si>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</si>
  <si>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</si>
  <si>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</si>
  <si>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</si>
  <si>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</si>
  <si>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</si>
  <si>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</si>
  <si>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</si>
  <si>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</si>
  <si>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</si>
  <si>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</si>
  <si>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</si>
  <si>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</si>
  <si>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</si>
  <si>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</si>
  <si>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</si>
  <si>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</si>
  <si>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</si>
  <si>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</si>
  <si>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</si>
  <si>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</si>
  <si>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</si>
  <si>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</si>
  <si>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</si>
  <si>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</si>
  <si>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</si>
  <si>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</si>
  <si>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</si>
  <si>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</si>
  <si>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</si>
  <si>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</si>
  <si>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</si>
  <si>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</si>
  <si>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</si>
  <si>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</si>
  <si>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</si>
  <si>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</si>
  <si>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</si>
  <si>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</si>
  <si>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</si>
  <si>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</si>
  <si>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</si>
  <si>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</si>
  <si>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</si>
  <si>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</si>
  <si>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</si>
  <si>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</si>
  <si>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</si>
  <si>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</si>
  <si>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</si>
  <si>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</si>
  <si>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</si>
  <si>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</si>
  <si>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</si>
  <si>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</si>
  <si>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</si>
  <si>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</si>
  <si>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</si>
  <si>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</si>
  <si>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</si>
  <si>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</si>
  <si>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</si>
  <si>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</si>
  <si>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</si>
  <si>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</si>
  <si>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</si>
  <si>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</si>
  <si>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</si>
  <si>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</si>
  <si>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</si>
  <si>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</si>
  <si>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</si>
  <si>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</si>
  <si>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</si>
  <si>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</si>
  <si>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</si>
  <si>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</si>
  <si>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</si>
  <si>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</si>
  <si>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</si>
  <si>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</si>
  <si>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</si>
  <si>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</si>
  <si>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</si>
  <si>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</si>
  <si>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</si>
  <si>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</si>
  <si>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</si>
  <si>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</si>
  <si>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</si>
  <si>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</si>
  <si>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</si>
  <si>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</si>
  <si>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</si>
  <si>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</si>
  <si>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</si>
  <si>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</si>
  <si>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</si>
  <si>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</si>
  <si>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</si>
  <si>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</si>
  <si>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</si>
  <si>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</si>
  <si>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</si>
  <si>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</si>
  <si>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</si>
  <si>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</si>
  <si>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</si>
  <si>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</si>
  <si>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</si>
  <si>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</si>
  <si>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</si>
  <si>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</si>
  <si>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</si>
  <si>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</si>
  <si>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</si>
  <si>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</si>
  <si>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</si>
  <si>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</si>
  <si>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</si>
  <si>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</si>
  <si>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</si>
  <si>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</si>
  <si>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</si>
  <si>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</si>
  <si>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</si>
  <si>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</si>
  <si>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</si>
  <si>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</si>
  <si>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</si>
  <si>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</si>
  <si>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</si>
  <si>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</si>
  <si>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</si>
  <si>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</si>
  <si>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</si>
  <si>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</si>
  <si>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</si>
  <si>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</si>
  <si>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</si>
  <si>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</si>
  <si>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</si>
  <si>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</si>
  <si>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</si>
  <si>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</si>
  <si>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</si>
  <si>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</si>
  <si>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</si>
  <si>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</si>
  <si>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</si>
  <si>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</si>
  <si>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</si>
  <si>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</si>
  <si>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</si>
  <si>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</si>
  <si>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</si>
  <si>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</si>
  <si>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</si>
  <si>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</si>
  <si>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</si>
  <si>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</si>
  <si>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</si>
  <si>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</si>
  <si>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</si>
  <si>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</si>
  <si>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</si>
  <si>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</si>
  <si>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</si>
  <si>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</si>
  <si>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</si>
  <si>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</si>
  <si>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</si>
  <si>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</si>
  <si>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</si>
  <si>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</si>
  <si>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</si>
  <si>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</si>
  <si>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</si>
  <si>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</si>
  <si>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</si>
  <si>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</si>
  <si>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</si>
  <si>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</si>
  <si>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</si>
  <si>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</si>
  <si>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</si>
  <si>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</si>
  <si>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</si>
  <si>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</si>
  <si>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</si>
  <si>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</si>
  <si>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</si>
  <si>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</si>
  <si>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</si>
  <si>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</si>
  <si>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</si>
  <si>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</si>
  <si>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</si>
  <si>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</si>
  <si>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</si>
  <si>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</si>
  <si>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</si>
  <si>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</si>
  <si>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</si>
  <si>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</si>
  <si>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</si>
  <si>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</si>
  <si>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</si>
  <si>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</si>
  <si>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</si>
  <si>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</si>
  <si>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</si>
  <si>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</si>
  <si>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</si>
  <si>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</si>
  <si>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</si>
  <si>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</si>
  <si>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</si>
  <si>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</si>
  <si>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</si>
  <si>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</si>
  <si>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</si>
  <si>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</si>
  <si>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</si>
  <si>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</si>
  <si>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</si>
  <si>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</si>
  <si>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</si>
  <si>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</si>
  <si>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</si>
  <si>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</si>
  <si>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</si>
  <si>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</si>
  <si>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</si>
  <si>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</si>
  <si>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</si>
  <si>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</si>
  <si>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</si>
  <si>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</si>
  <si>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</si>
  <si>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</si>
  <si>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</si>
  <si>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</si>
  <si>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</si>
  <si>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</si>
  <si>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</si>
  <si>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</si>
  <si>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</si>
  <si>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</si>
  <si>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</si>
  <si>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</si>
  <si>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</si>
  <si>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</si>
  <si>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</si>
  <si>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</si>
  <si>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</si>
  <si>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</si>
  <si>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</si>
  <si>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</si>
  <si>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</si>
  <si>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</si>
  <si>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</si>
  <si>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</si>
  <si>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</si>
  <si>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</si>
  <si>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</si>
  <si>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</si>
  <si>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</si>
  <si>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</si>
  <si>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</si>
  <si>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</si>
  <si>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</si>
  <si>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</si>
  <si>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</si>
  <si>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</si>
  <si>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</si>
  <si>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</si>
  <si>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</si>
  <si>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</si>
  <si>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</si>
  <si>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</si>
  <si>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</si>
  <si>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</si>
  <si>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</si>
  <si>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</si>
  <si>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</si>
  <si>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</si>
  <si>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</si>
  <si>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</si>
  <si>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</si>
  <si>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</si>
  <si>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</si>
  <si>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</si>
  <si>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</si>
  <si>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</si>
  <si>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</si>
  <si>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</si>
  <si>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</si>
  <si>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</si>
  <si>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</si>
  <si>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</si>
  <si>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</si>
  <si>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</si>
  <si>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</si>
  <si>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</si>
  <si>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</si>
  <si>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</si>
  <si>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</si>
  <si>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</si>
  <si>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</si>
  <si>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</si>
  <si>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</si>
  <si>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</si>
  <si>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</si>
  <si>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</si>
  <si>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</si>
  <si>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</si>
  <si>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</si>
  <si>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</si>
  <si>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</si>
  <si>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</si>
  <si>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</si>
  <si>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</si>
  <si>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</si>
  <si>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</si>
  <si>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</si>
  <si>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</si>
  <si>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</si>
  <si>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</si>
  <si>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</si>
  <si>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</si>
  <si>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</si>
  <si>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</si>
  <si>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</si>
  <si>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</si>
  <si>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</si>
  <si>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</si>
  <si>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</si>
  <si>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</si>
  <si>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</si>
  <si>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</si>
  <si>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</si>
  <si>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</si>
  <si>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</si>
  <si>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</si>
  <si>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</si>
  <si>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</si>
  <si>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</si>
  <si>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</si>
  <si>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</si>
  <si>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</si>
  <si>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</si>
  <si>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</si>
  <si>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</si>
  <si>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</si>
  <si>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</si>
  <si>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</si>
  <si>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</si>
  <si>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</si>
  <si>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</si>
  <si>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</si>
  <si>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</si>
  <si>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</si>
  <si>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</si>
  <si>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</si>
  <si>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</si>
  <si>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</si>
  <si>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</si>
  <si>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</si>
  <si>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</si>
  <si>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</si>
  <si>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</si>
  <si>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</si>
  <si>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</si>
  <si>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</si>
  <si>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</si>
  <si>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</si>
  <si>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</si>
  <si>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</si>
  <si>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</si>
  <si>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</si>
  <si>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</si>
  <si>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</si>
  <si>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</si>
  <si>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</si>
  <si>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</si>
  <si>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</si>
  <si>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</si>
  <si>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</si>
  <si>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</si>
  <si>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</si>
  <si>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</si>
  <si>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</si>
  <si>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</si>
  <si>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</si>
  <si>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</si>
  <si>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</si>
  <si>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</si>
  <si>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</si>
  <si>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</si>
  <si>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</si>
  <si>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</si>
  <si>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</si>
  <si>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</si>
  <si>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</si>
  <si>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</si>
  <si>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</si>
  <si>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</si>
  <si>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</si>
  <si>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</si>
  <si>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</si>
  <si>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</si>
  <si>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</si>
  <si>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</si>
  <si>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</si>
  <si>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</si>
  <si>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</si>
  <si>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</si>
  <si>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</si>
  <si>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</si>
  <si>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</si>
  <si>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</si>
  <si>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</si>
  <si>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</si>
  <si>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</si>
  <si>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</si>
  <si>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</si>
  <si>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</si>
  <si>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</si>
  <si>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</si>
  <si>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</si>
  <si>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</si>
  <si>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</si>
  <si>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</si>
  <si>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</si>
  <si>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</si>
  <si>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</si>
  <si>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</si>
  <si>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</si>
  <si>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</si>
  <si>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</si>
  <si>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</si>
  <si>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</si>
  <si>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</si>
  <si>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</si>
  <si>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</si>
  <si>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</si>
  <si>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</si>
  <si>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</si>
  <si>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</si>
  <si>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</si>
  <si>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</si>
  <si>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</si>
  <si>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</si>
  <si>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</si>
  <si>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</si>
  <si>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</si>
  <si>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</si>
  <si>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</si>
  <si>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</si>
  <si>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</si>
  <si>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</si>
  <si>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</si>
  <si>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</si>
  <si>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</si>
  <si>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</si>
  <si>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</si>
  <si>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</si>
  <si>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</si>
  <si>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</si>
  <si>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</si>
  <si>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</si>
  <si>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</si>
  <si>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</si>
  <si>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</si>
  <si>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</si>
  <si>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</si>
  <si>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</si>
  <si>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</si>
  <si>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</si>
  <si>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</si>
  <si>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</si>
  <si>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</si>
  <si>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</si>
  <si>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</si>
  <si>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</si>
  <si>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</si>
  <si>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</si>
  <si>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</si>
  <si>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</si>
  <si>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</si>
  <si>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</si>
  <si>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</si>
  <si>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</si>
  <si>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</si>
  <si>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</si>
  <si>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</si>
  <si>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</si>
  <si>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</si>
  <si>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</si>
  <si>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</si>
  <si>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</si>
  <si>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</si>
  <si>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</si>
  <si>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</si>
  <si>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</si>
  <si>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</si>
  <si>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</si>
  <si>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</si>
  <si>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</si>
  <si>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</si>
  <si>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</si>
  <si>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</si>
  <si>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</si>
  <si>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</si>
  <si>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</si>
  <si>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</si>
  <si>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</si>
  <si>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</si>
  <si>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</si>
  <si>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</si>
  <si>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</si>
  <si>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</si>
  <si>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</si>
  <si>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</si>
  <si>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</si>
  <si>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</si>
  <si>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</si>
  <si>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</si>
  <si>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</si>
  <si>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</si>
  <si>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</si>
  <si>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</si>
  <si>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</si>
  <si>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</si>
  <si>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</si>
  <si>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</si>
  <si>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</si>
  <si>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</si>
  <si>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</si>
  <si>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</si>
  <si>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</si>
  <si>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</si>
  <si>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</si>
  <si>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</si>
  <si>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</si>
  <si>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</si>
  <si>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</si>
  <si>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</si>
  <si>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</si>
  <si>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</si>
  <si>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</si>
  <si>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</si>
  <si>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</si>
  <si>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</si>
  <si>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</si>
  <si>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</si>
  <si>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</si>
  <si>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</si>
  <si>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</si>
  <si>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</si>
  <si>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</si>
  <si>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</si>
  <si>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</si>
  <si>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</si>
  <si>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</si>
  <si>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</si>
  <si>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</si>
  <si>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</si>
  <si>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</si>
  <si>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</si>
  <si>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</si>
  <si>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</si>
  <si>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</si>
  <si>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</si>
  <si>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</si>
  <si>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</si>
  <si>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</si>
  <si>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</si>
  <si>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</si>
  <si>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</si>
  <si>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</si>
  <si>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</si>
  <si>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</si>
  <si>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</si>
  <si>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</si>
  <si>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</si>
  <si>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</si>
  <si>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</si>
  <si>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</si>
  <si>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</si>
  <si>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</si>
  <si>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</si>
  <si>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</si>
  <si>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</si>
  <si>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</si>
  <si>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</si>
  <si>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</si>
  <si>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</si>
  <si>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</si>
  <si>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</si>
  <si>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</si>
  <si>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</si>
  <si>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</si>
  <si>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</si>
  <si>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</si>
  <si>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</si>
  <si>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</si>
  <si>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</si>
  <si>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</si>
  <si>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</si>
  <si>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</si>
  <si>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</si>
  <si>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</si>
  <si>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</si>
  <si>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</si>
  <si>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</si>
  <si>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</si>
  <si>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</si>
  <si>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</si>
  <si>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</si>
  <si>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</si>
  <si>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</si>
  <si>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</si>
  <si>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</si>
  <si>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</si>
  <si>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</si>
  <si>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</si>
  <si>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</si>
  <si>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</si>
  <si>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</si>
  <si>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</si>
  <si>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</si>
  <si>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</si>
  <si>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</si>
  <si>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</si>
  <si>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</si>
  <si>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</si>
  <si>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</si>
  <si>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</si>
  <si>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</si>
  <si>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</si>
  <si>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</si>
  <si>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</si>
  <si>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</si>
  <si>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</si>
  <si>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</si>
  <si>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</si>
  <si>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</si>
  <si>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</si>
  <si>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</si>
  <si>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</si>
  <si>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</si>
  <si>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</si>
  <si>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</si>
  <si>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</si>
  <si>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</si>
  <si>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</si>
  <si>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</si>
  <si>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</si>
  <si>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</si>
  <si>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</si>
  <si>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</si>
  <si>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</si>
  <si>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</si>
  <si>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</si>
  <si>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</si>
  <si>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</si>
  <si>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</si>
  <si>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</si>
  <si>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</si>
  <si>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</si>
  <si>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</si>
  <si>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</si>
  <si>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</si>
  <si>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</si>
  <si>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</si>
  <si>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</si>
  <si>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</si>
  <si>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</si>
  <si>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</si>
  <si>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</si>
  <si>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</si>
  <si>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</si>
  <si>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</si>
  <si>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</si>
  <si>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</si>
  <si>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</si>
  <si>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</si>
  <si>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</si>
  <si>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</si>
  <si>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</si>
  <si>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</si>
  <si>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</si>
  <si>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</si>
  <si>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</si>
  <si>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</si>
  <si>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</si>
  <si>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</si>
  <si>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</si>
  <si>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</si>
  <si>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</si>
  <si>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</si>
  <si>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</si>
  <si>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</si>
  <si>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</si>
  <si>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</si>
  <si>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</si>
  <si>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</si>
  <si>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</si>
  <si>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</si>
  <si>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</si>
  <si>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</si>
  <si>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</si>
  <si>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</si>
  <si>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</si>
  <si>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</si>
  <si>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</si>
  <si>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</si>
  <si>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</si>
  <si>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</si>
  <si>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</si>
  <si>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</si>
  <si>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</si>
  <si>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</si>
  <si>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</si>
  <si>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</si>
  <si>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</si>
  <si>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</si>
  <si>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</si>
  <si>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</si>
  <si>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</si>
  <si>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</si>
  <si>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</si>
  <si>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</si>
  <si>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</si>
  <si>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</si>
  <si>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</si>
  <si>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</si>
  <si>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</si>
  <si>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</si>
  <si>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</si>
  <si>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</si>
  <si>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</si>
  <si>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</si>
  <si>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</si>
  <si>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</si>
  <si>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</si>
  <si>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</si>
  <si>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</si>
  <si>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</si>
  <si>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</si>
  <si>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</si>
  <si>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</si>
  <si>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</si>
  <si>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</si>
  <si>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</si>
  <si>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</si>
  <si>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</si>
  <si>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</si>
  <si>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</si>
  <si>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</si>
  <si>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</si>
  <si>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</si>
  <si>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</si>
  <si>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</si>
  <si>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</si>
  <si>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</si>
  <si>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</si>
  <si>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</si>
  <si>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</si>
  <si>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</si>
  <si>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</si>
  <si>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</si>
  <si>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</si>
  <si>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</si>
  <si>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</si>
  <si>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</si>
  <si>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</si>
  <si>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</si>
  <si>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</si>
  <si>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</si>
  <si>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</si>
  <si>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</si>
  <si>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</si>
  <si>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</si>
  <si>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</si>
  <si>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</si>
  <si>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</si>
  <si>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</si>
  <si>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</si>
  <si>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</si>
  <si>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</si>
  <si>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</si>
  <si>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</si>
  <si>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</si>
  <si>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</si>
  <si>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</si>
  <si>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</si>
  <si>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</si>
  <si>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</si>
  <si>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</si>
  <si>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</si>
  <si>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</si>
  <si>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</si>
  <si>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</si>
  <si>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</si>
  <si>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</si>
  <si>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</si>
  <si>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</si>
  <si>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</si>
  <si>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</si>
  <si>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</si>
  <si>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</si>
  <si>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</si>
  <si>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</si>
  <si>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</si>
  <si>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</si>
  <si>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</si>
  <si>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</si>
  <si>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</si>
  <si>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</si>
  <si>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</si>
  <si>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</si>
  <si>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</si>
  <si>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</si>
  <si>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</si>
  <si>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</si>
  <si>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</si>
  <si>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</si>
  <si>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</si>
  <si>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</si>
  <si>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</si>
  <si>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</si>
  <si>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</si>
  <si>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</si>
  <si>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</si>
  <si>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</si>
  <si>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</si>
  <si>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</si>
  <si>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</si>
  <si>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</si>
  <si>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</si>
  <si>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</si>
  <si>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</si>
  <si>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</si>
  <si>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</si>
  <si>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</si>
  <si>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</si>
  <si>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</si>
  <si>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</si>
  <si>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</si>
  <si>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</si>
  <si>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</si>
  <si>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</si>
  <si>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</si>
  <si>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</si>
  <si>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</si>
  <si>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</si>
  <si>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</si>
  <si>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</si>
  <si>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</si>
  <si>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</si>
  <si>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</si>
  <si>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</si>
  <si>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</si>
  <si>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</si>
  <si>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</si>
  <si>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</si>
  <si>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</si>
  <si>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</si>
  <si>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</si>
  <si>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</si>
  <si>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</si>
  <si>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</si>
  <si>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</si>
  <si>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</si>
  <si>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</si>
  <si>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</si>
  <si>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</si>
  <si>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</si>
  <si>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</si>
  <si>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</si>
  <si>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</si>
  <si>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</si>
  <si>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</si>
  <si>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</si>
  <si>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</si>
  <si>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</si>
  <si>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</si>
  <si>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</si>
  <si>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</si>
  <si>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</si>
  <si>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</si>
  <si>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</si>
  <si>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</si>
  <si>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</si>
  <si>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</si>
  <si>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</si>
  <si>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</si>
  <si>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</si>
  <si>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</si>
  <si>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</si>
  <si>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</si>
  <si>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</si>
  <si>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</si>
  <si>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</si>
  <si>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</si>
  <si>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</si>
  <si>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</si>
  <si>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</si>
  <si>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</si>
  <si>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</si>
  <si>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</si>
  <si>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</si>
  <si>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</si>
  <si>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</si>
  <si>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</si>
  <si>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</si>
  <si>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</si>
  <si>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</si>
  <si>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</si>
  <si>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</si>
  <si>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</si>
  <si>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</si>
  <si>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</si>
  <si>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</si>
  <si>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</si>
  <si>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</si>
  <si>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</si>
  <si>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</si>
  <si>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</si>
  <si>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</si>
  <si>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</si>
  <si>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</si>
  <si>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</si>
  <si>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</si>
  <si>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</si>
  <si>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</si>
  <si>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</si>
  <si>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</si>
  <si>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</si>
  <si>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</si>
  <si>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</si>
  <si>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</si>
  <si>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</si>
  <si>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</si>
  <si>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</si>
  <si>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</si>
  <si>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</si>
  <si>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</si>
  <si>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</si>
  <si>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</si>
  <si>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</si>
  <si>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</si>
  <si>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</si>
  <si>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</si>
  <si>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</si>
  <si>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</si>
  <si>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</si>
  <si>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</si>
  <si>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</si>
  <si>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</si>
  <si>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</si>
  <si>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</si>
  <si>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</si>
  <si>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</si>
  <si>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</si>
  <si>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</si>
  <si>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</si>
  <si>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</si>
  <si>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</si>
  <si>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</si>
  <si>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</si>
  <si>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</si>
  <si>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</si>
  <si>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</si>
  <si>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</si>
  <si>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</si>
  <si>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</si>
  <si>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</si>
  <si>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</si>
  <si>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</si>
  <si>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</si>
  <si>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</si>
  <si>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</si>
  <si>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</si>
  <si>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</si>
  <si>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</si>
  <si>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</si>
  <si>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</si>
  <si>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</si>
  <si>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</si>
  <si>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</si>
  <si>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</si>
  <si>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</si>
  <si>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</si>
  <si>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</si>
  <si>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</si>
  <si>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</si>
  <si>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</si>
  <si>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</si>
  <si>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</si>
  <si>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</si>
  <si>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</si>
  <si>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</si>
  <si>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</si>
  <si>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</si>
  <si>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</si>
  <si>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</si>
  <si>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</si>
  <si>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</si>
  <si>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</si>
  <si>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</si>
  <si>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</si>
  <si>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</si>
  <si>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</si>
  <si>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</si>
  <si>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</si>
  <si>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</si>
  <si>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</si>
  <si>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</si>
  <si>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</si>
  <si>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</si>
  <si>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</si>
  <si>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</si>
  <si>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</si>
  <si>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</si>
  <si>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</si>
  <si>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</si>
  <si>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</si>
  <si>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</si>
  <si>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</si>
  <si>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</si>
  <si>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</si>
  <si>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</si>
  <si>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义务</t>
    <phoneticPr fontId="3" type="noConversion"/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</si>
  <si>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</si>
  <si>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</si>
  <si>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</si>
  <si>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</si>
  <si>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</si>
  <si>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</si>
  <si>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</si>
  <si>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</si>
  <si>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</si>
  <si>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</si>
  <si>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</si>
  <si>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</si>
  <si>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</si>
  <si>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</si>
  <si>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</si>
  <si>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</si>
  <si>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</si>
  <si>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</si>
  <si>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</si>
  <si>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</si>
  <si>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</si>
  <si>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</si>
  <si>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2023年镇管扩班设备</t>
  </si>
  <si>
    <t>课桌椅</t>
  </si>
  <si>
    <t>学生储物柜</t>
  </si>
  <si>
    <t>80寸及以上交互式智能黑板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</si>
  <si>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</si>
  <si>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</si>
  <si>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</si>
  <si>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</si>
  <si>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</si>
  <si>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</si>
  <si>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</si>
  <si>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</si>
  <si>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</si>
  <si>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</si>
  <si>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</si>
  <si>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</si>
  <si>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</si>
  <si>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</si>
  <si>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</si>
  <si>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</si>
  <si>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</si>
  <si>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</si>
  <si>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</si>
  <si>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</si>
  <si>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</si>
  <si>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</si>
  <si>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</si>
  <si>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</si>
  <si>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推拉式书写板</t>
  </si>
  <si>
    <t>80寸及以上交互式智能一体电子白板</t>
  </si>
  <si>
    <t>70寸及以上交互式智能一体机</t>
  </si>
  <si>
    <t>幼儿床</t>
  </si>
  <si>
    <t>木质、可固定或叠放收藏</t>
  </si>
  <si>
    <t>嵌入式空调3匹</t>
  </si>
  <si>
    <t>办公橱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</si>
  <si>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</si>
  <si>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</si>
  <si>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</si>
  <si>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</si>
  <si>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</si>
  <si>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</si>
  <si>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</si>
  <si>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</si>
  <si>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</si>
  <si>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</si>
  <si>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</si>
  <si>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</si>
  <si>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</si>
  <si>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</si>
  <si>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</si>
  <si>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浦江镇：</t>
    <phoneticPr fontId="4" type="noConversion"/>
  </si>
  <si>
    <t>单位：元</t>
    <phoneticPr fontId="3" type="noConversion"/>
  </si>
  <si>
    <t>项目</t>
    <phoneticPr fontId="4" type="noConversion"/>
  </si>
  <si>
    <t>设备购置与更新</t>
    <phoneticPr fontId="3" type="noConversion"/>
  </si>
  <si>
    <t>校舍维修</t>
    <phoneticPr fontId="3" type="noConversion"/>
  </si>
  <si>
    <t>中小学教育教学</t>
    <phoneticPr fontId="3" type="noConversion"/>
  </si>
  <si>
    <t>合计</t>
    <phoneticPr fontId="4" type="noConversion"/>
  </si>
  <si>
    <t>2023年教育统筹经费第三次分配明细表</t>
    <phoneticPr fontId="3" type="noConversion"/>
  </si>
  <si>
    <t>三次分配</t>
    <phoneticPr fontId="3" type="noConversion"/>
  </si>
  <si>
    <t>补充公用经费</t>
    <phoneticPr fontId="3" type="noConversion"/>
  </si>
  <si>
    <t>镇管未开办学校经费</t>
    <phoneticPr fontId="3" type="noConversion"/>
  </si>
</sst>
</file>

<file path=xl/styles.xml><?xml version="1.0" encoding="utf-8"?>
<styleSheet xmlns="http://schemas.openxmlformats.org/spreadsheetml/2006/main">
  <numFmts count="16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</numFmts>
  <fonts count="140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2024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</cellStyleXfs>
  <cellXfs count="974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137" fillId="0" borderId="0" xfId="0" applyNumberFormat="1" applyFont="1" applyAlignment="1">
      <alignment horizontal="right" vertical="center"/>
    </xf>
    <xf numFmtId="0" fontId="138" fillId="0" borderId="1" xfId="0" applyNumberFormat="1" applyFont="1" applyBorder="1" applyAlignment="1">
      <alignment horizontal="center" vertical="center"/>
    </xf>
    <xf numFmtId="0" fontId="138" fillId="0" borderId="1" xfId="0" applyNumberFormat="1" applyFont="1" applyFill="1" applyBorder="1" applyAlignment="1">
      <alignment horizontal="center" vertical="center"/>
    </xf>
    <xf numFmtId="178" fontId="139" fillId="0" borderId="1" xfId="0" applyNumberFormat="1" applyFont="1" applyBorder="1">
      <alignment vertical="center"/>
    </xf>
    <xf numFmtId="178" fontId="138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35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36" fillId="0" borderId="32" xfId="0" applyNumberFormat="1" applyFont="1" applyBorder="1" applyAlignment="1">
      <alignment vertical="center"/>
    </xf>
    <xf numFmtId="189" fontId="0" fillId="0" borderId="32" xfId="0" applyNumberFormat="1" applyBorder="1" applyAlignment="1">
      <alignment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</cellXfs>
  <cellStyles count="2024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717" t="s">
        <v>532</v>
      </c>
      <c r="B1" s="718"/>
      <c r="C1" s="718"/>
      <c r="D1" s="718"/>
      <c r="E1" s="719"/>
      <c r="F1" s="719"/>
      <c r="G1" s="719"/>
      <c r="H1" s="719"/>
      <c r="I1" s="719"/>
      <c r="J1" s="719"/>
      <c r="K1" s="719"/>
      <c r="L1" s="719"/>
      <c r="M1" s="719"/>
      <c r="N1" s="719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722" t="s">
        <v>664</v>
      </c>
      <c r="B1" s="723"/>
      <c r="C1" s="723"/>
      <c r="D1" s="723"/>
      <c r="E1" s="723"/>
      <c r="F1" s="723"/>
      <c r="G1" s="723"/>
      <c r="H1" s="723"/>
      <c r="I1" s="723"/>
      <c r="J1" s="723"/>
      <c r="K1" s="723"/>
      <c r="L1" s="723"/>
      <c r="M1" s="723"/>
      <c r="N1" s="723"/>
      <c r="O1" s="723"/>
      <c r="P1" s="723"/>
      <c r="Q1" s="723"/>
    </row>
    <row r="2" spans="1:17" s="155" customFormat="1">
      <c r="A2" s="724" t="s">
        <v>594</v>
      </c>
      <c r="B2" s="726" t="s">
        <v>635</v>
      </c>
      <c r="C2" s="726" t="s">
        <v>1</v>
      </c>
      <c r="D2" s="727" t="s">
        <v>636</v>
      </c>
      <c r="E2" s="728" t="s">
        <v>637</v>
      </c>
      <c r="F2" s="720" t="s">
        <v>653</v>
      </c>
      <c r="G2" s="721"/>
      <c r="H2" s="721"/>
      <c r="I2" s="721"/>
      <c r="J2" s="720" t="s">
        <v>652</v>
      </c>
      <c r="K2" s="721"/>
      <c r="L2" s="721"/>
      <c r="M2" s="721"/>
      <c r="N2" s="720" t="s">
        <v>666</v>
      </c>
      <c r="O2" s="721"/>
      <c r="P2" s="721"/>
      <c r="Q2" s="721"/>
    </row>
    <row r="3" spans="1:17" ht="22.5">
      <c r="A3" s="725"/>
      <c r="B3" s="725"/>
      <c r="C3" s="725"/>
      <c r="D3" s="725"/>
      <c r="E3" s="725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729" t="s">
        <v>0</v>
      </c>
      <c r="B1" s="730"/>
      <c r="C1" s="730"/>
      <c r="D1" s="730"/>
      <c r="E1" s="730"/>
      <c r="F1" s="730"/>
      <c r="G1" s="730"/>
      <c r="H1" s="730"/>
      <c r="I1" s="730"/>
      <c r="J1" s="730"/>
      <c r="K1" s="730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731" t="s">
        <v>0</v>
      </c>
      <c r="B1" s="732"/>
      <c r="C1" s="732"/>
      <c r="D1" s="732"/>
      <c r="E1" s="732"/>
      <c r="F1" s="732"/>
      <c r="G1" s="732"/>
      <c r="H1" s="732"/>
      <c r="I1" s="732"/>
      <c r="J1" s="732"/>
      <c r="K1" s="732"/>
      <c r="L1" s="732"/>
      <c r="M1" s="732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729" t="s">
        <v>264</v>
      </c>
      <c r="B1" s="730"/>
      <c r="C1" s="730"/>
      <c r="D1" s="730"/>
      <c r="E1" s="730"/>
      <c r="F1" s="730"/>
      <c r="G1" s="730"/>
      <c r="H1" s="730"/>
      <c r="I1" s="730"/>
      <c r="J1" s="730"/>
      <c r="K1" s="730"/>
      <c r="L1" s="730"/>
      <c r="M1" s="730"/>
      <c r="N1" s="730"/>
      <c r="O1" s="730"/>
      <c r="P1" s="730"/>
      <c r="Q1" s="730"/>
      <c r="R1" s="730"/>
      <c r="S1" s="730"/>
      <c r="T1" s="730"/>
      <c r="U1" s="730"/>
      <c r="V1" s="730"/>
      <c r="W1" s="730"/>
      <c r="X1" s="730"/>
      <c r="Y1" s="730"/>
      <c r="Z1" s="730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733" t="s">
        <v>669</v>
      </c>
      <c r="B1" s="733"/>
      <c r="C1" s="733"/>
      <c r="D1" s="733"/>
      <c r="E1" s="733"/>
      <c r="F1" s="733"/>
      <c r="G1" s="733"/>
      <c r="H1" s="733"/>
      <c r="I1" s="733"/>
      <c r="J1" s="733"/>
      <c r="K1" s="733"/>
      <c r="L1" s="733"/>
      <c r="M1" s="733"/>
      <c r="N1" s="733"/>
      <c r="O1" s="733"/>
      <c r="P1" s="733"/>
      <c r="Q1" s="733"/>
      <c r="R1" s="733"/>
      <c r="S1" s="733"/>
      <c r="T1" s="733"/>
      <c r="U1" s="733"/>
      <c r="V1" s="733"/>
      <c r="W1" s="733"/>
      <c r="X1" s="733"/>
      <c r="Y1" s="733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729" t="s">
        <v>0</v>
      </c>
      <c r="B1" s="730"/>
      <c r="C1" s="730"/>
      <c r="D1" s="730"/>
      <c r="E1" s="730"/>
      <c r="F1" s="730"/>
      <c r="G1" s="730"/>
      <c r="H1" s="730"/>
      <c r="I1" s="730"/>
      <c r="J1" s="730"/>
      <c r="K1" s="730"/>
      <c r="L1" s="730"/>
      <c r="M1" s="730"/>
      <c r="N1" s="730"/>
      <c r="O1" s="730"/>
      <c r="P1" s="730"/>
      <c r="Q1" s="730"/>
      <c r="R1" s="730"/>
      <c r="S1" s="730"/>
      <c r="T1" s="730"/>
      <c r="U1" s="730"/>
      <c r="V1" s="730"/>
      <c r="W1" s="730"/>
      <c r="X1" s="730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729" t="s">
        <v>0</v>
      </c>
      <c r="B1" s="730"/>
      <c r="C1" s="730"/>
      <c r="D1" s="730"/>
      <c r="E1" s="730"/>
      <c r="F1" s="730"/>
      <c r="G1" s="730"/>
      <c r="H1" s="730"/>
      <c r="I1" s="730"/>
      <c r="J1" s="730"/>
      <c r="K1" s="730"/>
      <c r="L1" s="730"/>
      <c r="M1" s="730"/>
      <c r="N1" s="730"/>
      <c r="O1" s="730"/>
      <c r="P1" s="730"/>
      <c r="Q1" s="730"/>
      <c r="R1" s="730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729" t="s">
        <v>0</v>
      </c>
      <c r="B1" s="730"/>
      <c r="C1" s="730"/>
      <c r="D1" s="730"/>
      <c r="E1" s="730"/>
      <c r="F1" s="730"/>
      <c r="G1" s="730"/>
      <c r="H1" s="730"/>
      <c r="I1" s="730"/>
      <c r="J1" s="730"/>
      <c r="K1" s="730"/>
      <c r="L1" s="730"/>
      <c r="M1" s="730"/>
      <c r="N1" s="730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734" t="s">
        <v>335</v>
      </c>
      <c r="B1" s="735"/>
      <c r="C1" s="735"/>
      <c r="D1" s="735"/>
      <c r="E1" s="735"/>
      <c r="F1" s="735"/>
      <c r="G1" s="735"/>
      <c r="H1" s="735"/>
      <c r="I1" s="735"/>
      <c r="J1" s="735"/>
      <c r="K1" s="735"/>
      <c r="L1" s="735"/>
      <c r="M1" s="735"/>
      <c r="N1" s="735"/>
      <c r="O1" s="735"/>
      <c r="P1" s="735"/>
      <c r="Q1" s="735"/>
      <c r="R1" s="735"/>
      <c r="S1" s="735"/>
      <c r="T1" s="735"/>
      <c r="U1" s="735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731" t="s">
        <v>265</v>
      </c>
      <c r="B1" s="732"/>
      <c r="C1" s="732"/>
      <c r="D1" s="732"/>
      <c r="E1" s="732"/>
      <c r="F1" s="732"/>
      <c r="G1" s="732"/>
      <c r="H1" s="732"/>
      <c r="I1" s="732"/>
      <c r="J1" s="732"/>
      <c r="K1" s="732"/>
      <c r="L1" s="732"/>
      <c r="M1" s="732"/>
      <c r="N1" s="732"/>
      <c r="O1" s="732"/>
      <c r="P1" s="732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736" t="s">
        <v>488</v>
      </c>
      <c r="B1" s="736"/>
      <c r="C1" s="736"/>
      <c r="D1" s="736"/>
      <c r="E1" s="736"/>
      <c r="F1" s="736"/>
      <c r="G1" s="736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739" t="s">
        <v>544</v>
      </c>
      <c r="B1" s="740"/>
      <c r="C1" s="740"/>
      <c r="D1" s="740"/>
      <c r="E1" s="740"/>
      <c r="F1" s="740"/>
      <c r="G1" s="740"/>
      <c r="H1" s="740"/>
      <c r="I1" s="740"/>
    </row>
    <row r="2" spans="1:9" ht="22.5">
      <c r="A2" s="147" t="s">
        <v>621</v>
      </c>
      <c r="B2" s="738" t="s">
        <v>622</v>
      </c>
      <c r="C2" s="738"/>
      <c r="D2" s="738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737" t="s">
        <v>634</v>
      </c>
      <c r="C3" s="737"/>
      <c r="D3" s="737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737" t="s">
        <v>629</v>
      </c>
      <c r="C4" s="737"/>
      <c r="D4" s="737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737" t="s">
        <v>630</v>
      </c>
      <c r="C5" s="737"/>
      <c r="D5" s="737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737" t="s">
        <v>632</v>
      </c>
      <c r="C6" s="737"/>
      <c r="D6" s="737"/>
      <c r="E6" s="152"/>
      <c r="F6" s="152"/>
      <c r="G6" s="152"/>
      <c r="H6" s="154"/>
      <c r="I6" s="154">
        <f>I5</f>
        <v>476250</v>
      </c>
    </row>
    <row r="7" spans="1:9">
      <c r="A7" s="152"/>
      <c r="B7" s="737" t="s">
        <v>633</v>
      </c>
      <c r="C7" s="737"/>
      <c r="D7" s="737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741" t="s">
        <v>620</v>
      </c>
      <c r="B1" s="741"/>
      <c r="C1" s="741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743"/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 s="744"/>
      <c r="Q1" s="744"/>
      <c r="R1" s="744"/>
      <c r="S1" s="744"/>
      <c r="T1" s="744"/>
      <c r="U1" s="744"/>
      <c r="V1" s="744"/>
      <c r="W1" s="744"/>
      <c r="X1" s="744"/>
      <c r="Y1" s="744"/>
      <c r="Z1" s="744"/>
      <c r="AA1" s="744"/>
    </row>
    <row r="2" spans="1:28" ht="39.950000000000003" customHeight="1">
      <c r="A2" s="745" t="s">
        <v>594</v>
      </c>
      <c r="B2" s="742" t="s">
        <v>595</v>
      </c>
      <c r="C2" s="742" t="s">
        <v>596</v>
      </c>
      <c r="D2" s="742" t="s">
        <v>597</v>
      </c>
      <c r="E2" s="742"/>
      <c r="F2" s="742"/>
      <c r="G2" s="742"/>
      <c r="H2" s="742"/>
      <c r="I2" s="747" t="s">
        <v>598</v>
      </c>
      <c r="J2" s="747"/>
      <c r="K2" s="747"/>
      <c r="L2" s="747"/>
      <c r="M2" s="747"/>
      <c r="N2" s="747" t="s">
        <v>599</v>
      </c>
      <c r="O2" s="747"/>
      <c r="P2" s="747"/>
      <c r="Q2" s="747"/>
      <c r="R2" s="747"/>
      <c r="S2" s="742" t="s">
        <v>615</v>
      </c>
      <c r="T2" s="742"/>
      <c r="U2" s="742"/>
      <c r="V2" s="742"/>
      <c r="W2" s="742"/>
      <c r="X2" s="742"/>
      <c r="Y2" s="742"/>
      <c r="Z2" s="742"/>
      <c r="AA2" s="742"/>
    </row>
    <row r="3" spans="1:28" ht="39.950000000000003" customHeight="1">
      <c r="A3" s="746"/>
      <c r="B3" s="742"/>
      <c r="C3" s="742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748" t="s">
        <v>1071</v>
      </c>
      <c r="B1" s="748"/>
      <c r="C1" s="748"/>
      <c r="D1" s="748"/>
      <c r="E1" s="748"/>
      <c r="F1" s="748"/>
      <c r="G1" s="748"/>
      <c r="H1" s="748"/>
      <c r="I1" s="748"/>
      <c r="J1" s="748"/>
      <c r="K1" s="748"/>
      <c r="L1" s="748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749" t="s">
        <v>1209</v>
      </c>
      <c r="B1" s="749"/>
      <c r="C1" s="749"/>
      <c r="D1" s="749"/>
      <c r="E1" s="749"/>
      <c r="F1" s="749"/>
      <c r="G1" s="749"/>
      <c r="H1" s="749"/>
      <c r="I1" s="749"/>
    </row>
    <row r="2" spans="1:9" s="327" customFormat="1">
      <c r="A2" s="750" t="s">
        <v>1210</v>
      </c>
      <c r="B2" s="750" t="s">
        <v>1211</v>
      </c>
      <c r="C2" s="750" t="s">
        <v>1212</v>
      </c>
      <c r="D2" s="750" t="s">
        <v>1213</v>
      </c>
      <c r="E2" s="750" t="s">
        <v>1214</v>
      </c>
      <c r="F2" s="751" t="s">
        <v>1215</v>
      </c>
      <c r="G2" s="750" t="s">
        <v>1216</v>
      </c>
      <c r="H2" s="751" t="s">
        <v>1217</v>
      </c>
      <c r="I2" s="752" t="s">
        <v>1218</v>
      </c>
    </row>
    <row r="3" spans="1:9" s="327" customFormat="1">
      <c r="A3" s="750"/>
      <c r="B3" s="750"/>
      <c r="C3" s="750"/>
      <c r="D3" s="750"/>
      <c r="E3" s="750"/>
      <c r="F3" s="751"/>
      <c r="G3" s="750"/>
      <c r="H3" s="751"/>
      <c r="I3" s="752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769" t="s">
        <v>1361</v>
      </c>
      <c r="B1" s="769"/>
      <c r="C1" s="769"/>
      <c r="D1" s="769"/>
      <c r="E1" s="769"/>
      <c r="F1" s="769"/>
      <c r="G1" s="769"/>
      <c r="H1" s="769"/>
      <c r="I1" s="769"/>
      <c r="J1" s="770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753">
        <v>1</v>
      </c>
      <c r="B3" s="758" t="s">
        <v>1368</v>
      </c>
      <c r="C3" s="758" t="s">
        <v>1369</v>
      </c>
      <c r="D3" s="758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767">
        <f>ROUND(I50*0.8,0)</f>
        <v>1831887</v>
      </c>
    </row>
    <row r="4" spans="1:10" ht="18" customHeight="1">
      <c r="A4" s="753"/>
      <c r="B4" s="758"/>
      <c r="C4" s="758"/>
      <c r="D4" s="758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768"/>
    </row>
    <row r="5" spans="1:10" ht="18" customHeight="1">
      <c r="A5" s="753"/>
      <c r="B5" s="758"/>
      <c r="C5" s="758"/>
      <c r="D5" s="758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768"/>
    </row>
    <row r="6" spans="1:10" ht="18" customHeight="1">
      <c r="A6" s="753"/>
      <c r="B6" s="758"/>
      <c r="C6" s="758"/>
      <c r="D6" s="758"/>
      <c r="E6" s="760" t="s">
        <v>1375</v>
      </c>
      <c r="F6" s="753" t="s">
        <v>1376</v>
      </c>
      <c r="G6" s="379">
        <v>12</v>
      </c>
      <c r="H6" s="379">
        <v>280</v>
      </c>
      <c r="I6" s="754">
        <f>SUMPRODUCT(G6:G11,H6:H11)</f>
        <v>43420</v>
      </c>
      <c r="J6" s="768"/>
    </row>
    <row r="7" spans="1:10" ht="18" customHeight="1">
      <c r="A7" s="753"/>
      <c r="B7" s="758"/>
      <c r="C7" s="758"/>
      <c r="D7" s="758"/>
      <c r="E7" s="760"/>
      <c r="F7" s="753"/>
      <c r="G7" s="379">
        <v>16</v>
      </c>
      <c r="H7" s="379">
        <v>360</v>
      </c>
      <c r="I7" s="754"/>
      <c r="J7" s="768"/>
    </row>
    <row r="8" spans="1:10" ht="18" customHeight="1">
      <c r="A8" s="753"/>
      <c r="B8" s="758"/>
      <c r="C8" s="758"/>
      <c r="D8" s="758"/>
      <c r="E8" s="760"/>
      <c r="F8" s="753"/>
      <c r="G8" s="379">
        <v>26</v>
      </c>
      <c r="H8" s="379">
        <v>150</v>
      </c>
      <c r="I8" s="754"/>
      <c r="J8" s="768"/>
    </row>
    <row r="9" spans="1:10" ht="18" customHeight="1">
      <c r="A9" s="753"/>
      <c r="B9" s="758"/>
      <c r="C9" s="758"/>
      <c r="D9" s="758"/>
      <c r="E9" s="760"/>
      <c r="F9" s="753"/>
      <c r="G9" s="379">
        <v>90</v>
      </c>
      <c r="H9" s="379">
        <v>160</v>
      </c>
      <c r="I9" s="754"/>
      <c r="J9" s="768"/>
    </row>
    <row r="10" spans="1:10" ht="18" customHeight="1">
      <c r="A10" s="753"/>
      <c r="B10" s="758"/>
      <c r="C10" s="758"/>
      <c r="D10" s="758"/>
      <c r="E10" s="760"/>
      <c r="F10" s="753"/>
      <c r="G10" s="379">
        <v>90</v>
      </c>
      <c r="H10" s="379">
        <v>130</v>
      </c>
      <c r="I10" s="754"/>
      <c r="J10" s="768"/>
    </row>
    <row r="11" spans="1:10" ht="18" customHeight="1">
      <c r="A11" s="753"/>
      <c r="B11" s="758"/>
      <c r="C11" s="758"/>
      <c r="D11" s="758"/>
      <c r="E11" s="760"/>
      <c r="F11" s="753"/>
      <c r="G11" s="379">
        <v>86</v>
      </c>
      <c r="H11" s="379">
        <v>50</v>
      </c>
      <c r="I11" s="754"/>
      <c r="J11" s="768"/>
    </row>
    <row r="12" spans="1:10" ht="18" customHeight="1">
      <c r="A12" s="753"/>
      <c r="B12" s="758"/>
      <c r="C12" s="758"/>
      <c r="D12" s="758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768"/>
    </row>
    <row r="13" spans="1:10" ht="18" customHeight="1">
      <c r="A13" s="753"/>
      <c r="B13" s="758"/>
      <c r="C13" s="758"/>
      <c r="D13" s="755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768"/>
    </row>
    <row r="14" spans="1:10" ht="18" customHeight="1">
      <c r="A14" s="753"/>
      <c r="B14" s="758"/>
      <c r="C14" s="758"/>
      <c r="D14" s="755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768"/>
    </row>
    <row r="15" spans="1:10" ht="18" customHeight="1">
      <c r="A15" s="753"/>
      <c r="B15" s="758"/>
      <c r="C15" s="758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768"/>
    </row>
    <row r="16" spans="1:10" ht="18" customHeight="1">
      <c r="A16" s="753"/>
      <c r="B16" s="758"/>
      <c r="C16" s="758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768"/>
    </row>
    <row r="17" spans="1:66" ht="18" customHeight="1">
      <c r="A17" s="753"/>
      <c r="B17" s="758"/>
      <c r="C17" s="758"/>
      <c r="D17" s="756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768"/>
    </row>
    <row r="18" spans="1:66" ht="18" customHeight="1">
      <c r="A18" s="753"/>
      <c r="B18" s="758"/>
      <c r="C18" s="758"/>
      <c r="D18" s="756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768"/>
    </row>
    <row r="19" spans="1:66" ht="18" customHeight="1">
      <c r="A19" s="753"/>
      <c r="B19" s="758"/>
      <c r="C19" s="758"/>
      <c r="D19" s="756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768"/>
    </row>
    <row r="20" spans="1:66" ht="18" customHeight="1">
      <c r="A20" s="753"/>
      <c r="B20" s="758"/>
      <c r="C20" s="758"/>
      <c r="D20" s="756" t="s">
        <v>1391</v>
      </c>
      <c r="E20" s="377" t="s">
        <v>1392</v>
      </c>
      <c r="F20" s="383" t="s">
        <v>1376</v>
      </c>
      <c r="G20" s="753">
        <v>1</v>
      </c>
      <c r="H20" s="753">
        <v>10000</v>
      </c>
      <c r="I20" s="754">
        <f t="shared" ref="I20:I26" si="1">H20*G20</f>
        <v>10000</v>
      </c>
      <c r="J20" s="768"/>
    </row>
    <row r="21" spans="1:66" ht="18" customHeight="1">
      <c r="A21" s="753"/>
      <c r="B21" s="758"/>
      <c r="C21" s="758"/>
      <c r="D21" s="756"/>
      <c r="E21" s="377" t="s">
        <v>1393</v>
      </c>
      <c r="F21" s="378" t="s">
        <v>1372</v>
      </c>
      <c r="G21" s="753"/>
      <c r="H21" s="753"/>
      <c r="I21" s="754"/>
      <c r="J21" s="768"/>
    </row>
    <row r="22" spans="1:66" ht="18" customHeight="1">
      <c r="A22" s="753"/>
      <c r="B22" s="758"/>
      <c r="C22" s="758"/>
      <c r="D22" s="756" t="s">
        <v>1394</v>
      </c>
      <c r="E22" s="761" t="s">
        <v>1395</v>
      </c>
      <c r="F22" s="764" t="s">
        <v>1372</v>
      </c>
      <c r="G22" s="384">
        <v>4002.77</v>
      </c>
      <c r="H22" s="379">
        <v>60</v>
      </c>
      <c r="I22" s="561">
        <f t="shared" si="1"/>
        <v>240166.2</v>
      </c>
      <c r="J22" s="768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753"/>
      <c r="B23" s="758"/>
      <c r="C23" s="758"/>
      <c r="D23" s="756"/>
      <c r="E23" s="762"/>
      <c r="F23" s="765"/>
      <c r="G23" s="384">
        <v>2</v>
      </c>
      <c r="H23" s="379">
        <v>5000</v>
      </c>
      <c r="I23" s="561">
        <f t="shared" si="1"/>
        <v>10000</v>
      </c>
      <c r="J23" s="768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753"/>
      <c r="B24" s="758"/>
      <c r="C24" s="758"/>
      <c r="D24" s="756"/>
      <c r="E24" s="763"/>
      <c r="F24" s="766"/>
      <c r="G24" s="384">
        <v>180</v>
      </c>
      <c r="H24" s="379">
        <v>60</v>
      </c>
      <c r="I24" s="561">
        <f t="shared" si="1"/>
        <v>10800</v>
      </c>
      <c r="J24" s="768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753"/>
      <c r="B25" s="758"/>
      <c r="C25" s="758"/>
      <c r="D25" s="756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768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753"/>
      <c r="B26" s="758"/>
      <c r="C26" s="758"/>
      <c r="D26" s="756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768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753"/>
      <c r="B27" s="758"/>
      <c r="C27" s="758"/>
      <c r="D27" s="756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768"/>
    </row>
    <row r="28" spans="1:66" ht="18" customHeight="1">
      <c r="A28" s="753"/>
      <c r="B28" s="758"/>
      <c r="C28" s="758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768"/>
    </row>
    <row r="29" spans="1:66" ht="18" customHeight="1">
      <c r="A29" s="753"/>
      <c r="B29" s="758"/>
      <c r="C29" s="758"/>
      <c r="D29" s="756" t="s">
        <v>1400</v>
      </c>
      <c r="E29" s="756" t="s">
        <v>1400</v>
      </c>
      <c r="F29" s="755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768"/>
    </row>
    <row r="30" spans="1:66" ht="18" customHeight="1">
      <c r="A30" s="753"/>
      <c r="B30" s="758"/>
      <c r="C30" s="758"/>
      <c r="D30" s="756"/>
      <c r="E30" s="756"/>
      <c r="F30" s="755"/>
      <c r="G30" s="384">
        <v>114</v>
      </c>
      <c r="H30" s="389">
        <v>80</v>
      </c>
      <c r="I30" s="560">
        <f t="shared" si="2"/>
        <v>9120</v>
      </c>
      <c r="J30" s="768"/>
    </row>
    <row r="31" spans="1:66" ht="18" customHeight="1">
      <c r="A31" s="753"/>
      <c r="B31" s="758"/>
      <c r="C31" s="758"/>
      <c r="D31" s="756"/>
      <c r="E31" s="756"/>
      <c r="F31" s="755"/>
      <c r="G31" s="384">
        <v>171</v>
      </c>
      <c r="H31" s="389">
        <v>120</v>
      </c>
      <c r="I31" s="560">
        <f t="shared" si="2"/>
        <v>20520</v>
      </c>
      <c r="J31" s="768"/>
    </row>
    <row r="32" spans="1:66" ht="18" customHeight="1">
      <c r="A32" s="753"/>
      <c r="B32" s="758"/>
      <c r="C32" s="758"/>
      <c r="D32" s="756"/>
      <c r="E32" s="756"/>
      <c r="F32" s="755"/>
      <c r="G32" s="384">
        <v>72</v>
      </c>
      <c r="H32" s="389">
        <v>130</v>
      </c>
      <c r="I32" s="560">
        <f t="shared" si="2"/>
        <v>9360</v>
      </c>
      <c r="J32" s="768"/>
    </row>
    <row r="33" spans="1:10" ht="18" customHeight="1">
      <c r="A33" s="753"/>
      <c r="B33" s="758"/>
      <c r="C33" s="758"/>
      <c r="D33" s="756"/>
      <c r="E33" s="756"/>
      <c r="F33" s="755"/>
      <c r="G33" s="384">
        <v>4</v>
      </c>
      <c r="H33" s="389">
        <v>130</v>
      </c>
      <c r="I33" s="560">
        <f t="shared" si="2"/>
        <v>520</v>
      </c>
      <c r="J33" s="768"/>
    </row>
    <row r="34" spans="1:10" ht="18" customHeight="1">
      <c r="A34" s="753"/>
      <c r="B34" s="758"/>
      <c r="C34" s="758"/>
      <c r="D34" s="756"/>
      <c r="E34" s="756"/>
      <c r="F34" s="755"/>
      <c r="G34" s="384">
        <v>1</v>
      </c>
      <c r="H34" s="389">
        <v>6600</v>
      </c>
      <c r="I34" s="560">
        <f t="shared" si="2"/>
        <v>6600</v>
      </c>
      <c r="J34" s="768"/>
    </row>
    <row r="35" spans="1:10" ht="18" customHeight="1">
      <c r="A35" s="753"/>
      <c r="B35" s="758"/>
      <c r="C35" s="758"/>
      <c r="D35" s="756"/>
      <c r="E35" s="756"/>
      <c r="F35" s="755"/>
      <c r="G35" s="384">
        <v>70</v>
      </c>
      <c r="H35" s="389">
        <v>180</v>
      </c>
      <c r="I35" s="560">
        <f t="shared" si="2"/>
        <v>12600</v>
      </c>
      <c r="J35" s="768"/>
    </row>
    <row r="36" spans="1:10" ht="18" customHeight="1">
      <c r="A36" s="753"/>
      <c r="B36" s="758"/>
      <c r="C36" s="758"/>
      <c r="D36" s="756"/>
      <c r="E36" s="756"/>
      <c r="F36" s="755"/>
      <c r="G36" s="384">
        <v>1</v>
      </c>
      <c r="H36" s="389">
        <v>4800</v>
      </c>
      <c r="I36" s="560">
        <f t="shared" si="2"/>
        <v>4800</v>
      </c>
      <c r="J36" s="768"/>
    </row>
    <row r="37" spans="1:10" ht="18" customHeight="1">
      <c r="A37" s="753"/>
      <c r="B37" s="758"/>
      <c r="C37" s="758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768"/>
    </row>
    <row r="38" spans="1:10" ht="18" customHeight="1">
      <c r="A38" s="753"/>
      <c r="B38" s="758"/>
      <c r="C38" s="758"/>
      <c r="D38" s="756" t="s">
        <v>1403</v>
      </c>
      <c r="E38" s="756"/>
      <c r="F38" s="383" t="s">
        <v>1376</v>
      </c>
      <c r="G38" s="384">
        <v>0</v>
      </c>
      <c r="H38" s="379">
        <v>0</v>
      </c>
      <c r="I38" s="560">
        <v>0</v>
      </c>
      <c r="J38" s="768"/>
    </row>
    <row r="39" spans="1:10" ht="18" customHeight="1">
      <c r="A39" s="753"/>
      <c r="B39" s="758"/>
      <c r="C39" s="758"/>
      <c r="D39" s="756" t="s">
        <v>1404</v>
      </c>
      <c r="E39" s="756"/>
      <c r="F39" s="392" t="s">
        <v>1405</v>
      </c>
      <c r="G39" s="379">
        <v>0</v>
      </c>
      <c r="H39" s="379">
        <v>0</v>
      </c>
      <c r="I39" s="560">
        <v>0</v>
      </c>
      <c r="J39" s="768"/>
    </row>
    <row r="40" spans="1:10" s="395" customFormat="1" ht="18" customHeight="1">
      <c r="A40" s="757"/>
      <c r="B40" s="759"/>
      <c r="C40" s="759" t="s">
        <v>1406</v>
      </c>
      <c r="D40" s="759"/>
      <c r="E40" s="759"/>
      <c r="F40" s="393"/>
      <c r="G40" s="394"/>
      <c r="H40" s="394"/>
      <c r="I40" s="562">
        <f>SUM(I3:I39)</f>
        <v>1960935.0999999999</v>
      </c>
      <c r="J40" s="768"/>
    </row>
    <row r="41" spans="1:10" ht="18" customHeight="1">
      <c r="A41" s="753"/>
      <c r="B41" s="758"/>
      <c r="C41" s="771" t="s">
        <v>1407</v>
      </c>
      <c r="D41" s="771"/>
      <c r="E41" s="771"/>
      <c r="F41" s="396"/>
      <c r="G41" s="379">
        <v>0</v>
      </c>
      <c r="H41" s="772">
        <v>0.1</v>
      </c>
      <c r="I41" s="775">
        <f>H41*I40</f>
        <v>196093.51</v>
      </c>
      <c r="J41" s="768"/>
    </row>
    <row r="42" spans="1:10" ht="18" customHeight="1">
      <c r="A42" s="753"/>
      <c r="B42" s="758"/>
      <c r="C42" s="771" t="s">
        <v>1408</v>
      </c>
      <c r="D42" s="771"/>
      <c r="E42" s="771"/>
      <c r="F42" s="396"/>
      <c r="G42" s="379">
        <v>0</v>
      </c>
      <c r="H42" s="773"/>
      <c r="I42" s="776">
        <v>12829.8</v>
      </c>
      <c r="J42" s="768"/>
    </row>
    <row r="43" spans="1:10" ht="18" customHeight="1">
      <c r="A43" s="753"/>
      <c r="B43" s="758"/>
      <c r="C43" s="771" t="s">
        <v>1409</v>
      </c>
      <c r="D43" s="771"/>
      <c r="E43" s="771"/>
      <c r="F43" s="396"/>
      <c r="G43" s="379"/>
      <c r="H43" s="773"/>
      <c r="I43" s="776">
        <f>H43</f>
        <v>0</v>
      </c>
      <c r="J43" s="768"/>
    </row>
    <row r="44" spans="1:10" ht="18" customHeight="1">
      <c r="A44" s="753"/>
      <c r="B44" s="758"/>
      <c r="C44" s="771" t="s">
        <v>1410</v>
      </c>
      <c r="D44" s="771"/>
      <c r="E44" s="771"/>
      <c r="F44" s="397" t="s">
        <v>1411</v>
      </c>
      <c r="G44" s="379"/>
      <c r="H44" s="773"/>
      <c r="I44" s="776">
        <f>H44</f>
        <v>0</v>
      </c>
      <c r="J44" s="768"/>
    </row>
    <row r="45" spans="1:10" s="376" customFormat="1" ht="18" customHeight="1">
      <c r="A45" s="753"/>
      <c r="B45" s="758"/>
      <c r="C45" s="771" t="s">
        <v>1412</v>
      </c>
      <c r="D45" s="771"/>
      <c r="E45" s="771"/>
      <c r="F45" s="382" t="s">
        <v>1413</v>
      </c>
      <c r="G45" s="384"/>
      <c r="H45" s="773"/>
      <c r="I45" s="776">
        <f>H45</f>
        <v>0</v>
      </c>
      <c r="J45" s="768"/>
    </row>
    <row r="46" spans="1:10" s="376" customFormat="1" ht="18" customHeight="1">
      <c r="A46" s="753"/>
      <c r="B46" s="758"/>
      <c r="C46" s="771" t="s">
        <v>1414</v>
      </c>
      <c r="D46" s="771"/>
      <c r="E46" s="771"/>
      <c r="F46" s="396"/>
      <c r="G46" s="379">
        <v>0</v>
      </c>
      <c r="H46" s="774"/>
      <c r="I46" s="777">
        <v>0</v>
      </c>
      <c r="J46" s="768"/>
    </row>
    <row r="47" spans="1:10" s="376" customFormat="1" ht="18" customHeight="1">
      <c r="A47" s="753"/>
      <c r="B47" s="758"/>
      <c r="C47" s="771" t="s">
        <v>1415</v>
      </c>
      <c r="D47" s="771"/>
      <c r="E47" s="771"/>
      <c r="F47" s="379" t="s">
        <v>1416</v>
      </c>
      <c r="G47" s="379"/>
      <c r="H47" s="379"/>
      <c r="I47" s="560">
        <v>30000</v>
      </c>
      <c r="J47" s="768"/>
    </row>
    <row r="48" spans="1:10" s="398" customFormat="1" ht="18" customHeight="1">
      <c r="A48" s="753"/>
      <c r="B48" s="758"/>
      <c r="C48" s="771" t="s">
        <v>1417</v>
      </c>
      <c r="D48" s="771"/>
      <c r="E48" s="771"/>
      <c r="F48" s="392"/>
      <c r="G48" s="384"/>
      <c r="H48" s="379">
        <v>90000</v>
      </c>
      <c r="I48" s="560">
        <f>H48</f>
        <v>90000</v>
      </c>
      <c r="J48" s="768"/>
    </row>
    <row r="49" spans="1:10" ht="18" customHeight="1">
      <c r="A49" s="753"/>
      <c r="B49" s="758"/>
      <c r="C49" s="778" t="s">
        <v>1418</v>
      </c>
      <c r="D49" s="778"/>
      <c r="E49" s="778"/>
      <c r="F49" s="379"/>
      <c r="G49" s="379"/>
      <c r="H49" s="379"/>
      <c r="I49" s="560">
        <f>SUM(I41:I48)</f>
        <v>328923.31</v>
      </c>
      <c r="J49" s="768"/>
    </row>
    <row r="50" spans="1:10" s="395" customFormat="1" ht="18" customHeight="1">
      <c r="A50" s="757"/>
      <c r="B50" s="759"/>
      <c r="C50" s="778" t="s">
        <v>24</v>
      </c>
      <c r="D50" s="778"/>
      <c r="E50" s="778"/>
      <c r="F50" s="394"/>
      <c r="G50" s="394"/>
      <c r="H50" s="394"/>
      <c r="I50" s="562">
        <f>I49+I40</f>
        <v>2289858.4099999997</v>
      </c>
      <c r="J50" s="768"/>
    </row>
    <row r="51" spans="1:10" ht="18" customHeight="1">
      <c r="A51" s="379"/>
      <c r="B51" s="397"/>
      <c r="C51" s="757" t="s">
        <v>1540</v>
      </c>
      <c r="D51" s="757"/>
      <c r="E51" s="757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790" t="s">
        <v>1541</v>
      </c>
      <c r="B1" s="790"/>
      <c r="C1" s="790"/>
      <c r="D1" s="790"/>
      <c r="E1" s="790"/>
      <c r="F1" s="790"/>
      <c r="G1" s="790"/>
      <c r="H1" s="790"/>
      <c r="I1" s="790"/>
      <c r="J1" s="791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781" t="s">
        <v>1365</v>
      </c>
      <c r="E2" s="781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780">
        <v>1</v>
      </c>
      <c r="B3" s="780" t="s">
        <v>1420</v>
      </c>
      <c r="C3" s="411" t="s">
        <v>1421</v>
      </c>
      <c r="D3" s="780" t="s">
        <v>1422</v>
      </c>
      <c r="E3" s="780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781">
        <f>ROUND(I12*0.8,0)</f>
        <v>233968</v>
      </c>
    </row>
    <row r="4" spans="1:10 16362:16362" s="405" customFormat="1" ht="18" customHeight="1">
      <c r="A4" s="780"/>
      <c r="B4" s="780"/>
      <c r="C4" s="411" t="s">
        <v>281</v>
      </c>
      <c r="D4" s="780" t="s">
        <v>1423</v>
      </c>
      <c r="E4" s="780"/>
      <c r="F4" s="411" t="s">
        <v>1388</v>
      </c>
      <c r="G4" s="412">
        <v>104</v>
      </c>
      <c r="H4" s="413">
        <v>350</v>
      </c>
      <c r="I4" s="412">
        <f>G4*H4</f>
        <v>36400</v>
      </c>
      <c r="J4" s="792"/>
    </row>
    <row r="5" spans="1:10 16362:16362" s="410" customFormat="1" ht="18" customHeight="1">
      <c r="A5" s="782"/>
      <c r="B5" s="782"/>
      <c r="C5" s="782" t="s">
        <v>1424</v>
      </c>
      <c r="D5" s="782"/>
      <c r="E5" s="782"/>
      <c r="F5" s="414"/>
      <c r="G5" s="409"/>
      <c r="H5" s="409"/>
      <c r="I5" s="415">
        <f>I3+I4</f>
        <v>238600</v>
      </c>
      <c r="J5" s="792"/>
      <c r="XEH5" s="416"/>
    </row>
    <row r="6" spans="1:10 16362:16362" s="405" customFormat="1" ht="18" customHeight="1">
      <c r="A6" s="780"/>
      <c r="B6" s="780"/>
      <c r="C6" s="780" t="s">
        <v>1408</v>
      </c>
      <c r="D6" s="780"/>
      <c r="E6" s="780"/>
      <c r="F6" s="780" t="s">
        <v>1376</v>
      </c>
      <c r="G6" s="783">
        <v>1</v>
      </c>
      <c r="H6" s="779">
        <f>I5*0.1</f>
        <v>23860</v>
      </c>
      <c r="I6" s="779">
        <f>G6*H6</f>
        <v>23860</v>
      </c>
      <c r="J6" s="792"/>
    </row>
    <row r="7" spans="1:10 16362:16362" s="405" customFormat="1" ht="18" customHeight="1">
      <c r="A7" s="780"/>
      <c r="B7" s="780"/>
      <c r="C7" s="780" t="s">
        <v>1425</v>
      </c>
      <c r="D7" s="780"/>
      <c r="E7" s="780"/>
      <c r="F7" s="780"/>
      <c r="G7" s="783"/>
      <c r="H7" s="779"/>
      <c r="I7" s="779"/>
      <c r="J7" s="792"/>
    </row>
    <row r="8" spans="1:10 16362:16362" s="405" customFormat="1" ht="18" customHeight="1">
      <c r="A8" s="780"/>
      <c r="B8" s="780"/>
      <c r="C8" s="780" t="s">
        <v>1409</v>
      </c>
      <c r="D8" s="780"/>
      <c r="E8" s="780"/>
      <c r="F8" s="780"/>
      <c r="G8" s="783"/>
      <c r="H8" s="779"/>
      <c r="I8" s="779"/>
      <c r="J8" s="792"/>
    </row>
    <row r="9" spans="1:10 16362:16362" s="405" customFormat="1" ht="18" customHeight="1">
      <c r="A9" s="780"/>
      <c r="B9" s="780"/>
      <c r="C9" s="780" t="s">
        <v>1410</v>
      </c>
      <c r="D9" s="780"/>
      <c r="E9" s="780"/>
      <c r="F9" s="780"/>
      <c r="G9" s="783"/>
      <c r="H9" s="779"/>
      <c r="I9" s="779"/>
      <c r="J9" s="792"/>
    </row>
    <row r="10" spans="1:10 16362:16362" s="405" customFormat="1" ht="18" customHeight="1">
      <c r="A10" s="780"/>
      <c r="B10" s="780"/>
      <c r="C10" s="780" t="s">
        <v>1426</v>
      </c>
      <c r="D10" s="780"/>
      <c r="E10" s="780"/>
      <c r="F10" s="411" t="s">
        <v>1376</v>
      </c>
      <c r="G10" s="413">
        <v>1</v>
      </c>
      <c r="H10" s="417">
        <f>I10</f>
        <v>30000</v>
      </c>
      <c r="I10" s="417">
        <v>30000</v>
      </c>
      <c r="J10" s="792"/>
    </row>
    <row r="11" spans="1:10 16362:16362" s="410" customFormat="1" ht="18" customHeight="1">
      <c r="A11" s="782"/>
      <c r="B11" s="782"/>
      <c r="C11" s="782" t="s">
        <v>1427</v>
      </c>
      <c r="D11" s="782"/>
      <c r="E11" s="782"/>
      <c r="F11" s="414"/>
      <c r="G11" s="409"/>
      <c r="H11" s="409"/>
      <c r="I11" s="415">
        <f>I6+I7+I8+I9+I10</f>
        <v>53860</v>
      </c>
      <c r="J11" s="792"/>
    </row>
    <row r="12" spans="1:10 16362:16362" s="405" customFormat="1" ht="18" customHeight="1">
      <c r="A12" s="411"/>
      <c r="B12" s="411"/>
      <c r="C12" s="782" t="s">
        <v>1428</v>
      </c>
      <c r="D12" s="782"/>
      <c r="E12" s="782"/>
      <c r="F12" s="411"/>
      <c r="G12" s="409"/>
      <c r="H12" s="409"/>
      <c r="I12" s="415">
        <f>I5+I11</f>
        <v>292460</v>
      </c>
      <c r="J12" s="792"/>
    </row>
    <row r="13" spans="1:10 16362:16362" s="418" customFormat="1" ht="18" customHeight="1">
      <c r="A13" s="780">
        <v>2</v>
      </c>
      <c r="B13" s="780" t="s">
        <v>1429</v>
      </c>
      <c r="C13" s="780" t="s">
        <v>1430</v>
      </c>
      <c r="D13" s="780" t="s">
        <v>1431</v>
      </c>
      <c r="E13" s="780"/>
      <c r="F13" s="411" t="s">
        <v>1372</v>
      </c>
      <c r="G13" s="412">
        <v>2157</v>
      </c>
      <c r="H13" s="413">
        <v>122.021325915624</v>
      </c>
      <c r="I13" s="412">
        <v>263200</v>
      </c>
      <c r="J13" s="793">
        <f>ROUND(I40*0.8,0)</f>
        <v>922130</v>
      </c>
    </row>
    <row r="14" spans="1:10 16362:16362" s="418" customFormat="1" ht="18" customHeight="1">
      <c r="A14" s="780"/>
      <c r="B14" s="780"/>
      <c r="C14" s="780"/>
      <c r="D14" s="780" t="s">
        <v>1432</v>
      </c>
      <c r="E14" s="780"/>
      <c r="F14" s="411" t="s">
        <v>1372</v>
      </c>
      <c r="G14" s="412">
        <v>500</v>
      </c>
      <c r="H14" s="413">
        <v>42.6</v>
      </c>
      <c r="I14" s="412">
        <v>21300</v>
      </c>
      <c r="J14" s="794"/>
    </row>
    <row r="15" spans="1:10 16362:16362" s="418" customFormat="1" ht="18" customHeight="1">
      <c r="A15" s="780"/>
      <c r="B15" s="780"/>
      <c r="C15" s="780"/>
      <c r="D15" s="780" t="s">
        <v>1433</v>
      </c>
      <c r="E15" s="780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794"/>
    </row>
    <row r="16" spans="1:10 16362:16362" s="418" customFormat="1" ht="18" customHeight="1">
      <c r="A16" s="780"/>
      <c r="B16" s="780"/>
      <c r="C16" s="780"/>
      <c r="D16" s="780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794"/>
    </row>
    <row r="17" spans="1:16362" s="418" customFormat="1" ht="18" customHeight="1">
      <c r="A17" s="780"/>
      <c r="B17" s="780"/>
      <c r="C17" s="780"/>
      <c r="D17" s="780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794"/>
    </row>
    <row r="18" spans="1:16362" s="418" customFormat="1" ht="18" customHeight="1">
      <c r="A18" s="780"/>
      <c r="B18" s="780"/>
      <c r="C18" s="780"/>
      <c r="D18" s="780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794"/>
    </row>
    <row r="19" spans="1:16362" s="418" customFormat="1" ht="18" customHeight="1">
      <c r="A19" s="780"/>
      <c r="B19" s="780"/>
      <c r="C19" s="780"/>
      <c r="D19" s="780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794"/>
    </row>
    <row r="20" spans="1:16362" s="418" customFormat="1" ht="18" customHeight="1">
      <c r="A20" s="780"/>
      <c r="B20" s="780"/>
      <c r="C20" s="780"/>
      <c r="D20" s="780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794"/>
    </row>
    <row r="21" spans="1:16362" s="418" customFormat="1" ht="18" customHeight="1">
      <c r="A21" s="780"/>
      <c r="B21" s="780"/>
      <c r="C21" s="780"/>
      <c r="D21" s="780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794"/>
    </row>
    <row r="22" spans="1:16362" s="418" customFormat="1" ht="18" customHeight="1">
      <c r="A22" s="780"/>
      <c r="B22" s="780"/>
      <c r="C22" s="780"/>
      <c r="D22" s="780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794"/>
    </row>
    <row r="23" spans="1:16362" s="418" customFormat="1" ht="18" customHeight="1">
      <c r="A23" s="780"/>
      <c r="B23" s="780"/>
      <c r="C23" s="780"/>
      <c r="D23" s="780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794"/>
    </row>
    <row r="24" spans="1:16362" s="418" customFormat="1" ht="18" customHeight="1">
      <c r="A24" s="780"/>
      <c r="B24" s="780"/>
      <c r="C24" s="780"/>
      <c r="D24" s="780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794"/>
    </row>
    <row r="25" spans="1:16362" s="418" customFormat="1" ht="18" customHeight="1">
      <c r="A25" s="780"/>
      <c r="B25" s="780"/>
      <c r="C25" s="780"/>
      <c r="D25" s="780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794"/>
    </row>
    <row r="26" spans="1:16362" s="418" customFormat="1" ht="18" customHeight="1">
      <c r="A26" s="780"/>
      <c r="B26" s="780"/>
      <c r="C26" s="780"/>
      <c r="D26" s="780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794"/>
    </row>
    <row r="27" spans="1:16362" s="418" customFormat="1" ht="18" customHeight="1">
      <c r="A27" s="780"/>
      <c r="B27" s="780"/>
      <c r="C27" s="780"/>
      <c r="D27" s="780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794"/>
    </row>
    <row r="28" spans="1:16362" s="418" customFormat="1" ht="18" customHeight="1">
      <c r="A28" s="780"/>
      <c r="B28" s="780"/>
      <c r="C28" s="780"/>
      <c r="D28" s="780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794"/>
    </row>
    <row r="29" spans="1:16362" s="418" customFormat="1" ht="18" customHeight="1">
      <c r="A29" s="780"/>
      <c r="B29" s="780"/>
      <c r="C29" s="780"/>
      <c r="D29" s="780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794"/>
    </row>
    <row r="30" spans="1:16362" s="418" customFormat="1" ht="18" customHeight="1">
      <c r="A30" s="782"/>
      <c r="B30" s="782"/>
      <c r="C30" s="780"/>
      <c r="D30" s="780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794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782"/>
      <c r="B31" s="782"/>
      <c r="C31" s="782" t="s">
        <v>1424</v>
      </c>
      <c r="D31" s="782"/>
      <c r="E31" s="782"/>
      <c r="F31" s="414"/>
      <c r="G31" s="409"/>
      <c r="H31" s="409"/>
      <c r="I31" s="415">
        <f>SUM(I13:I30)</f>
        <v>1002421</v>
      </c>
      <c r="J31" s="794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780"/>
      <c r="B32" s="780"/>
      <c r="C32" s="784" t="s">
        <v>1408</v>
      </c>
      <c r="D32" s="784"/>
      <c r="E32" s="784"/>
      <c r="F32" s="780" t="s">
        <v>1376</v>
      </c>
      <c r="G32" s="783">
        <v>1</v>
      </c>
      <c r="H32" s="779">
        <f>I31*0.1</f>
        <v>100242.1</v>
      </c>
      <c r="I32" s="779">
        <f>G32*H32</f>
        <v>100242.1</v>
      </c>
      <c r="J32" s="794"/>
    </row>
    <row r="33" spans="1:16362" s="420" customFormat="1" ht="18" customHeight="1">
      <c r="A33" s="780"/>
      <c r="B33" s="780"/>
      <c r="C33" s="784" t="s">
        <v>1425</v>
      </c>
      <c r="D33" s="784"/>
      <c r="E33" s="784"/>
      <c r="F33" s="780"/>
      <c r="G33" s="783"/>
      <c r="H33" s="779"/>
      <c r="I33" s="779"/>
      <c r="J33" s="794"/>
    </row>
    <row r="34" spans="1:16362" s="420" customFormat="1" ht="18" customHeight="1">
      <c r="A34" s="780"/>
      <c r="B34" s="780"/>
      <c r="C34" s="784" t="s">
        <v>1409</v>
      </c>
      <c r="D34" s="784"/>
      <c r="E34" s="784"/>
      <c r="F34" s="780"/>
      <c r="G34" s="783"/>
      <c r="H34" s="779"/>
      <c r="I34" s="779"/>
      <c r="J34" s="794"/>
    </row>
    <row r="35" spans="1:16362" s="420" customFormat="1" ht="18" customHeight="1">
      <c r="A35" s="780"/>
      <c r="B35" s="780"/>
      <c r="C35" s="784" t="s">
        <v>1410</v>
      </c>
      <c r="D35" s="784"/>
      <c r="E35" s="784"/>
      <c r="F35" s="780"/>
      <c r="G35" s="783"/>
      <c r="H35" s="779"/>
      <c r="I35" s="779"/>
      <c r="J35" s="794"/>
    </row>
    <row r="36" spans="1:16362" s="420" customFormat="1" ht="18" customHeight="1">
      <c r="A36" s="780"/>
      <c r="B36" s="780"/>
      <c r="C36" s="784" t="s">
        <v>1412</v>
      </c>
      <c r="D36" s="784"/>
      <c r="E36" s="784"/>
      <c r="F36" s="780"/>
      <c r="G36" s="783"/>
      <c r="H36" s="779"/>
      <c r="I36" s="779"/>
      <c r="J36" s="794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780"/>
      <c r="B37" s="780"/>
      <c r="C37" s="784" t="s">
        <v>1415</v>
      </c>
      <c r="D37" s="784"/>
      <c r="E37" s="784"/>
      <c r="F37" s="411" t="s">
        <v>1376</v>
      </c>
      <c r="G37" s="413">
        <v>1</v>
      </c>
      <c r="H37" s="417">
        <v>18000</v>
      </c>
      <c r="I37" s="417">
        <f>H37</f>
        <v>18000</v>
      </c>
      <c r="J37" s="794"/>
    </row>
    <row r="38" spans="1:16362" s="420" customFormat="1" ht="18" customHeight="1">
      <c r="A38" s="780"/>
      <c r="B38" s="780"/>
      <c r="C38" s="784" t="s">
        <v>1446</v>
      </c>
      <c r="D38" s="784"/>
      <c r="E38" s="784"/>
      <c r="F38" s="411" t="s">
        <v>1376</v>
      </c>
      <c r="G38" s="413">
        <v>1</v>
      </c>
      <c r="H38" s="417">
        <f>I38</f>
        <v>32000</v>
      </c>
      <c r="I38" s="417">
        <v>32000</v>
      </c>
      <c r="J38" s="794"/>
    </row>
    <row r="39" spans="1:16362" s="420" customFormat="1" ht="18" customHeight="1">
      <c r="A39" s="780"/>
      <c r="B39" s="780"/>
      <c r="C39" s="782" t="s">
        <v>1427</v>
      </c>
      <c r="D39" s="782"/>
      <c r="E39" s="782"/>
      <c r="F39" s="411"/>
      <c r="G39" s="411"/>
      <c r="H39" s="409"/>
      <c r="I39" s="415">
        <f>I32+I33+I34+I35+I37+I38</f>
        <v>150242.1</v>
      </c>
      <c r="J39" s="794"/>
    </row>
    <row r="40" spans="1:16362" s="420" customFormat="1" ht="18" customHeight="1">
      <c r="A40" s="411"/>
      <c r="B40" s="411"/>
      <c r="C40" s="782" t="s">
        <v>1428</v>
      </c>
      <c r="D40" s="782"/>
      <c r="E40" s="782"/>
      <c r="F40" s="411"/>
      <c r="G40" s="411"/>
      <c r="H40" s="409"/>
      <c r="I40" s="415">
        <f>I31+I39</f>
        <v>1152663.1000000001</v>
      </c>
      <c r="J40" s="794"/>
    </row>
    <row r="41" spans="1:16362" s="405" customFormat="1" ht="18" customHeight="1">
      <c r="A41" s="780">
        <v>3</v>
      </c>
      <c r="B41" s="780" t="s">
        <v>1447</v>
      </c>
      <c r="C41" s="780" t="s">
        <v>1430</v>
      </c>
      <c r="D41" s="780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781">
        <f>ROUND(I77*0.8,0)</f>
        <v>1659473</v>
      </c>
    </row>
    <row r="42" spans="1:16362" s="405" customFormat="1" ht="18" customHeight="1">
      <c r="A42" s="780"/>
      <c r="B42" s="780"/>
      <c r="C42" s="780"/>
      <c r="D42" s="780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792"/>
    </row>
    <row r="43" spans="1:16362" s="405" customFormat="1" ht="18" customHeight="1">
      <c r="A43" s="780"/>
      <c r="B43" s="780"/>
      <c r="C43" s="780"/>
      <c r="D43" s="780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792"/>
    </row>
    <row r="44" spans="1:16362" s="405" customFormat="1" ht="18" customHeight="1">
      <c r="A44" s="780"/>
      <c r="B44" s="780"/>
      <c r="C44" s="780"/>
      <c r="D44" s="780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792"/>
    </row>
    <row r="45" spans="1:16362" s="405" customFormat="1" ht="18" customHeight="1">
      <c r="A45" s="780"/>
      <c r="B45" s="780"/>
      <c r="C45" s="780"/>
      <c r="D45" s="780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792"/>
    </row>
    <row r="46" spans="1:16362" s="405" customFormat="1" ht="18" customHeight="1">
      <c r="A46" s="780"/>
      <c r="B46" s="780"/>
      <c r="C46" s="780"/>
      <c r="D46" s="780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792"/>
    </row>
    <row r="47" spans="1:16362" s="405" customFormat="1" ht="18" customHeight="1">
      <c r="A47" s="780"/>
      <c r="B47" s="780"/>
      <c r="C47" s="780"/>
      <c r="D47" s="780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792"/>
    </row>
    <row r="48" spans="1:16362" s="405" customFormat="1" ht="18" customHeight="1">
      <c r="A48" s="780"/>
      <c r="B48" s="780"/>
      <c r="C48" s="780"/>
      <c r="D48" s="780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792"/>
    </row>
    <row r="49" spans="1:10" s="405" customFormat="1" ht="18" customHeight="1">
      <c r="A49" s="780"/>
      <c r="B49" s="780"/>
      <c r="C49" s="780"/>
      <c r="D49" s="780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792"/>
    </row>
    <row r="50" spans="1:10" s="405" customFormat="1" ht="18" customHeight="1">
      <c r="A50" s="780"/>
      <c r="B50" s="780"/>
      <c r="C50" s="780"/>
      <c r="D50" s="780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792"/>
    </row>
    <row r="51" spans="1:10" s="405" customFormat="1" ht="18" customHeight="1">
      <c r="A51" s="780"/>
      <c r="B51" s="780"/>
      <c r="C51" s="780"/>
      <c r="D51" s="780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792"/>
    </row>
    <row r="52" spans="1:10" s="405" customFormat="1" ht="18" customHeight="1">
      <c r="A52" s="780"/>
      <c r="B52" s="780"/>
      <c r="C52" s="780"/>
      <c r="D52" s="780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792"/>
    </row>
    <row r="53" spans="1:10" s="405" customFormat="1" ht="18" customHeight="1">
      <c r="A53" s="780"/>
      <c r="B53" s="780"/>
      <c r="C53" s="780"/>
      <c r="D53" s="780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792"/>
    </row>
    <row r="54" spans="1:10" s="405" customFormat="1" ht="18" customHeight="1">
      <c r="A54" s="780"/>
      <c r="B54" s="780"/>
      <c r="C54" s="780"/>
      <c r="D54" s="780" t="s">
        <v>1458</v>
      </c>
      <c r="E54" s="780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792"/>
    </row>
    <row r="55" spans="1:10" s="405" customFormat="1" ht="18" customHeight="1">
      <c r="A55" s="780"/>
      <c r="B55" s="780"/>
      <c r="C55" s="780" t="s">
        <v>1459</v>
      </c>
      <c r="D55" s="780" t="s">
        <v>1460</v>
      </c>
      <c r="E55" s="411" t="s">
        <v>1461</v>
      </c>
      <c r="F55" s="780" t="s">
        <v>1376</v>
      </c>
      <c r="G55" s="412">
        <v>1</v>
      </c>
      <c r="H55" s="413">
        <v>20000</v>
      </c>
      <c r="I55" s="412">
        <f t="shared" si="2"/>
        <v>20000</v>
      </c>
      <c r="J55" s="792"/>
    </row>
    <row r="56" spans="1:10" s="405" customFormat="1" ht="18" customHeight="1">
      <c r="A56" s="780"/>
      <c r="B56" s="780"/>
      <c r="C56" s="780"/>
      <c r="D56" s="780"/>
      <c r="E56" s="411" t="s">
        <v>1462</v>
      </c>
      <c r="F56" s="780"/>
      <c r="G56" s="412">
        <v>1</v>
      </c>
      <c r="H56" s="413">
        <v>15000</v>
      </c>
      <c r="I56" s="412">
        <f t="shared" si="2"/>
        <v>15000</v>
      </c>
      <c r="J56" s="792"/>
    </row>
    <row r="57" spans="1:10" s="405" customFormat="1" ht="18" customHeight="1">
      <c r="A57" s="780"/>
      <c r="B57" s="780"/>
      <c r="C57" s="780"/>
      <c r="D57" s="780"/>
      <c r="E57" s="411" t="s">
        <v>1463</v>
      </c>
      <c r="F57" s="780"/>
      <c r="G57" s="412">
        <v>1</v>
      </c>
      <c r="H57" s="413">
        <v>10000</v>
      </c>
      <c r="I57" s="412">
        <f t="shared" si="2"/>
        <v>10000</v>
      </c>
      <c r="J57" s="792"/>
    </row>
    <row r="58" spans="1:10" s="405" customFormat="1" ht="18" customHeight="1">
      <c r="A58" s="780"/>
      <c r="B58" s="780"/>
      <c r="C58" s="780"/>
      <c r="D58" s="780"/>
      <c r="E58" s="411" t="s">
        <v>1464</v>
      </c>
      <c r="F58" s="780"/>
      <c r="G58" s="412">
        <v>1</v>
      </c>
      <c r="H58" s="413">
        <v>25000</v>
      </c>
      <c r="I58" s="412">
        <f t="shared" si="2"/>
        <v>25000</v>
      </c>
      <c r="J58" s="792"/>
    </row>
    <row r="59" spans="1:10" s="405" customFormat="1" ht="18" customHeight="1">
      <c r="A59" s="780"/>
      <c r="B59" s="780"/>
      <c r="C59" s="780"/>
      <c r="D59" s="780"/>
      <c r="E59" s="411" t="s">
        <v>1443</v>
      </c>
      <c r="F59" s="780"/>
      <c r="G59" s="412">
        <v>1</v>
      </c>
      <c r="H59" s="413">
        <v>4000</v>
      </c>
      <c r="I59" s="412">
        <f t="shared" si="2"/>
        <v>4000</v>
      </c>
      <c r="J59" s="792"/>
    </row>
    <row r="60" spans="1:10" s="405" customFormat="1" ht="18" customHeight="1">
      <c r="A60" s="780"/>
      <c r="B60" s="780"/>
      <c r="C60" s="780"/>
      <c r="D60" s="780" t="s">
        <v>1465</v>
      </c>
      <c r="E60" s="780"/>
      <c r="F60" s="411" t="s">
        <v>1376</v>
      </c>
      <c r="G60" s="412">
        <v>1</v>
      </c>
      <c r="H60" s="413">
        <v>80000</v>
      </c>
      <c r="I60" s="412">
        <v>80000</v>
      </c>
      <c r="J60" s="792"/>
    </row>
    <row r="61" spans="1:10" s="405" customFormat="1" ht="18" customHeight="1">
      <c r="A61" s="780"/>
      <c r="B61" s="780"/>
      <c r="C61" s="780" t="s">
        <v>1466</v>
      </c>
      <c r="D61" s="780" t="s">
        <v>1467</v>
      </c>
      <c r="E61" s="780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792"/>
    </row>
    <row r="62" spans="1:10" s="405" customFormat="1" ht="18" customHeight="1">
      <c r="A62" s="780"/>
      <c r="B62" s="780"/>
      <c r="C62" s="780"/>
      <c r="D62" s="780" t="s">
        <v>1468</v>
      </c>
      <c r="E62" s="780"/>
      <c r="F62" s="411" t="s">
        <v>1376</v>
      </c>
      <c r="G62" s="412">
        <v>0</v>
      </c>
      <c r="H62" s="413">
        <v>0</v>
      </c>
      <c r="I62" s="412">
        <v>0</v>
      </c>
      <c r="J62" s="792"/>
    </row>
    <row r="63" spans="1:10" s="405" customFormat="1" ht="18" customHeight="1">
      <c r="A63" s="780"/>
      <c r="B63" s="780"/>
      <c r="C63" s="780"/>
      <c r="D63" s="780" t="s">
        <v>1469</v>
      </c>
      <c r="E63" s="780"/>
      <c r="F63" s="411" t="s">
        <v>1470</v>
      </c>
      <c r="G63" s="412">
        <v>0</v>
      </c>
      <c r="H63" s="413">
        <v>0</v>
      </c>
      <c r="I63" s="412">
        <v>0</v>
      </c>
      <c r="J63" s="792"/>
    </row>
    <row r="64" spans="1:10" s="405" customFormat="1" ht="18" customHeight="1">
      <c r="A64" s="780"/>
      <c r="B64" s="780"/>
      <c r="C64" s="780" t="s">
        <v>1471</v>
      </c>
      <c r="D64" s="780"/>
      <c r="E64" s="780"/>
      <c r="F64" s="411" t="s">
        <v>1376</v>
      </c>
      <c r="G64" s="412">
        <v>1</v>
      </c>
      <c r="H64" s="413">
        <v>25000</v>
      </c>
      <c r="I64" s="412">
        <v>25000</v>
      </c>
      <c r="J64" s="792"/>
    </row>
    <row r="65" spans="1:16362" s="405" customFormat="1" ht="18" customHeight="1">
      <c r="A65" s="780"/>
      <c r="B65" s="780"/>
      <c r="C65" s="780" t="s">
        <v>1472</v>
      </c>
      <c r="D65" s="780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792"/>
    </row>
    <row r="66" spans="1:16362" s="405" customFormat="1" ht="18" customHeight="1">
      <c r="A66" s="780"/>
      <c r="B66" s="780"/>
      <c r="C66" s="780"/>
      <c r="D66" s="780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792"/>
    </row>
    <row r="67" spans="1:16362" s="405" customFormat="1" ht="18" customHeight="1">
      <c r="A67" s="780"/>
      <c r="B67" s="780"/>
      <c r="C67" s="780" t="s">
        <v>1475</v>
      </c>
      <c r="D67" s="780" t="s">
        <v>1476</v>
      </c>
      <c r="E67" s="780"/>
      <c r="F67" s="411" t="s">
        <v>1376</v>
      </c>
      <c r="G67" s="412">
        <v>1</v>
      </c>
      <c r="H67" s="413">
        <v>20000</v>
      </c>
      <c r="I67" s="412">
        <v>20000</v>
      </c>
      <c r="J67" s="792"/>
    </row>
    <row r="68" spans="1:16362" s="405" customFormat="1" ht="18" customHeight="1">
      <c r="A68" s="780"/>
      <c r="B68" s="780"/>
      <c r="C68" s="780"/>
      <c r="D68" s="780" t="s">
        <v>1477</v>
      </c>
      <c r="E68" s="780"/>
      <c r="F68" s="411" t="s">
        <v>1376</v>
      </c>
      <c r="G68" s="412">
        <v>1</v>
      </c>
      <c r="H68" s="413">
        <v>20000</v>
      </c>
      <c r="I68" s="412">
        <v>20000</v>
      </c>
      <c r="J68" s="792"/>
    </row>
    <row r="69" spans="1:16362" s="405" customFormat="1" ht="18" customHeight="1">
      <c r="A69" s="780"/>
      <c r="B69" s="780"/>
      <c r="C69" s="782" t="s">
        <v>1424</v>
      </c>
      <c r="D69" s="782"/>
      <c r="E69" s="782"/>
      <c r="F69" s="411"/>
      <c r="G69" s="412"/>
      <c r="H69" s="412"/>
      <c r="I69" s="415">
        <f>SUM(I41:I68)</f>
        <v>1836674</v>
      </c>
      <c r="J69" s="792"/>
    </row>
    <row r="70" spans="1:16362" s="405" customFormat="1" ht="18" customHeight="1">
      <c r="A70" s="780"/>
      <c r="B70" s="780"/>
      <c r="C70" s="784" t="s">
        <v>1408</v>
      </c>
      <c r="D70" s="784"/>
      <c r="E70" s="784"/>
      <c r="F70" s="780" t="s">
        <v>1376</v>
      </c>
      <c r="G70" s="783">
        <v>1</v>
      </c>
      <c r="H70" s="779">
        <f>I69*0.1</f>
        <v>183667.40000000002</v>
      </c>
      <c r="I70" s="779">
        <f t="shared" si="3"/>
        <v>183667.40000000002</v>
      </c>
      <c r="J70" s="792"/>
    </row>
    <row r="71" spans="1:16362" s="405" customFormat="1" ht="18" customHeight="1">
      <c r="A71" s="780"/>
      <c r="B71" s="780"/>
      <c r="C71" s="784" t="s">
        <v>1425</v>
      </c>
      <c r="D71" s="784"/>
      <c r="E71" s="784"/>
      <c r="F71" s="780"/>
      <c r="G71" s="783"/>
      <c r="H71" s="779"/>
      <c r="I71" s="779"/>
      <c r="J71" s="792"/>
    </row>
    <row r="72" spans="1:16362" s="405" customFormat="1" ht="18" customHeight="1">
      <c r="A72" s="780"/>
      <c r="B72" s="780"/>
      <c r="C72" s="784" t="s">
        <v>1409</v>
      </c>
      <c r="D72" s="784"/>
      <c r="E72" s="784"/>
      <c r="F72" s="780"/>
      <c r="G72" s="783"/>
      <c r="H72" s="779"/>
      <c r="I72" s="779"/>
      <c r="J72" s="792"/>
    </row>
    <row r="73" spans="1:16362" s="405" customFormat="1" ht="18" customHeight="1">
      <c r="A73" s="780"/>
      <c r="B73" s="780"/>
      <c r="C73" s="784" t="s">
        <v>1410</v>
      </c>
      <c r="D73" s="784"/>
      <c r="E73" s="784"/>
      <c r="F73" s="780"/>
      <c r="G73" s="783"/>
      <c r="H73" s="779"/>
      <c r="I73" s="779"/>
      <c r="J73" s="792"/>
    </row>
    <row r="74" spans="1:16362" s="420" customFormat="1" ht="18" customHeight="1">
      <c r="A74" s="780"/>
      <c r="B74" s="780"/>
      <c r="C74" s="784" t="s">
        <v>1412</v>
      </c>
      <c r="D74" s="784"/>
      <c r="E74" s="784"/>
      <c r="F74" s="780"/>
      <c r="G74" s="783"/>
      <c r="H74" s="779"/>
      <c r="I74" s="779"/>
      <c r="J74" s="792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780"/>
      <c r="B75" s="780"/>
      <c r="C75" s="784" t="s">
        <v>1415</v>
      </c>
      <c r="D75" s="784"/>
      <c r="E75" s="784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792"/>
    </row>
    <row r="76" spans="1:16362" s="405" customFormat="1" ht="18" customHeight="1">
      <c r="A76" s="780"/>
      <c r="B76" s="780"/>
      <c r="C76" s="782" t="s">
        <v>1427</v>
      </c>
      <c r="D76" s="782"/>
      <c r="E76" s="782"/>
      <c r="F76" s="411"/>
      <c r="G76" s="409"/>
      <c r="H76" s="409"/>
      <c r="I76" s="415">
        <f>I70+I72+I75+I73+I71</f>
        <v>237667.40000000002</v>
      </c>
      <c r="J76" s="792"/>
    </row>
    <row r="77" spans="1:16362" s="405" customFormat="1" ht="18" customHeight="1">
      <c r="A77" s="411"/>
      <c r="B77" s="411"/>
      <c r="C77" s="782" t="s">
        <v>1428</v>
      </c>
      <c r="D77" s="782"/>
      <c r="E77" s="782"/>
      <c r="F77" s="411"/>
      <c r="G77" s="409"/>
      <c r="H77" s="409"/>
      <c r="I77" s="415">
        <f>I69+I76</f>
        <v>2074341.4</v>
      </c>
      <c r="J77" s="792"/>
    </row>
    <row r="78" spans="1:16362" s="405" customFormat="1" ht="18" customHeight="1">
      <c r="A78" s="780">
        <v>4</v>
      </c>
      <c r="B78" s="780" t="s">
        <v>1063</v>
      </c>
      <c r="C78" s="411" t="s">
        <v>1430</v>
      </c>
      <c r="D78" s="780" t="s">
        <v>1478</v>
      </c>
      <c r="E78" s="780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781">
        <f>ROUND(I85*0.8,0)</f>
        <v>217360</v>
      </c>
    </row>
    <row r="79" spans="1:16362" s="410" customFormat="1" ht="18" customHeight="1">
      <c r="A79" s="782"/>
      <c r="B79" s="782"/>
      <c r="C79" s="782" t="s">
        <v>1424</v>
      </c>
      <c r="D79" s="782"/>
      <c r="E79" s="782"/>
      <c r="F79" s="414"/>
      <c r="G79" s="409"/>
      <c r="H79" s="409"/>
      <c r="I79" s="415">
        <f>SUM(I78:I78)</f>
        <v>247000</v>
      </c>
      <c r="J79" s="792"/>
      <c r="XEH79" s="416"/>
    </row>
    <row r="80" spans="1:16362" s="405" customFormat="1" ht="18" customHeight="1">
      <c r="A80" s="780"/>
      <c r="B80" s="780"/>
      <c r="C80" s="784" t="s">
        <v>1408</v>
      </c>
      <c r="D80" s="784"/>
      <c r="E80" s="784"/>
      <c r="F80" s="780" t="s">
        <v>1376</v>
      </c>
      <c r="G80" s="783">
        <v>1</v>
      </c>
      <c r="H80" s="779">
        <f>I79*0.1</f>
        <v>24700</v>
      </c>
      <c r="I80" s="779">
        <f t="shared" si="4"/>
        <v>24700</v>
      </c>
      <c r="J80" s="792"/>
    </row>
    <row r="81" spans="1:10" s="405" customFormat="1" ht="18" customHeight="1">
      <c r="A81" s="780"/>
      <c r="B81" s="780"/>
      <c r="C81" s="784" t="s">
        <v>1425</v>
      </c>
      <c r="D81" s="784"/>
      <c r="E81" s="784"/>
      <c r="F81" s="780"/>
      <c r="G81" s="783"/>
      <c r="H81" s="779"/>
      <c r="I81" s="779"/>
      <c r="J81" s="792"/>
    </row>
    <row r="82" spans="1:10" s="405" customFormat="1" ht="18" customHeight="1">
      <c r="A82" s="780"/>
      <c r="B82" s="780"/>
      <c r="C82" s="784" t="s">
        <v>1409</v>
      </c>
      <c r="D82" s="784"/>
      <c r="E82" s="784"/>
      <c r="F82" s="780"/>
      <c r="G82" s="783"/>
      <c r="H82" s="779"/>
      <c r="I82" s="779"/>
      <c r="J82" s="792"/>
    </row>
    <row r="83" spans="1:10" s="405" customFormat="1" ht="18" customHeight="1">
      <c r="A83" s="780"/>
      <c r="B83" s="780"/>
      <c r="C83" s="784" t="s">
        <v>1410</v>
      </c>
      <c r="D83" s="784"/>
      <c r="E83" s="784"/>
      <c r="F83" s="780"/>
      <c r="G83" s="783"/>
      <c r="H83" s="779"/>
      <c r="I83" s="779"/>
      <c r="J83" s="792"/>
    </row>
    <row r="84" spans="1:10" s="405" customFormat="1" ht="18" customHeight="1">
      <c r="A84" s="780"/>
      <c r="B84" s="780"/>
      <c r="C84" s="782" t="s">
        <v>1427</v>
      </c>
      <c r="D84" s="782"/>
      <c r="E84" s="782"/>
      <c r="F84" s="411"/>
      <c r="G84" s="409"/>
      <c r="H84" s="409"/>
      <c r="I84" s="415">
        <f>I80+I81+I82+I83</f>
        <v>24700</v>
      </c>
      <c r="J84" s="792"/>
    </row>
    <row r="85" spans="1:10" s="405" customFormat="1" ht="18" customHeight="1">
      <c r="A85" s="411"/>
      <c r="B85" s="411"/>
      <c r="C85" s="782" t="s">
        <v>1428</v>
      </c>
      <c r="D85" s="782"/>
      <c r="E85" s="782"/>
      <c r="F85" s="411"/>
      <c r="G85" s="409"/>
      <c r="H85" s="409"/>
      <c r="I85" s="415">
        <f>SUM(I79,I84)</f>
        <v>271700</v>
      </c>
      <c r="J85" s="792"/>
    </row>
    <row r="86" spans="1:10" s="405" customFormat="1" ht="18" customHeight="1">
      <c r="A86" s="785">
        <v>5</v>
      </c>
      <c r="B86" s="780" t="s">
        <v>1480</v>
      </c>
      <c r="C86" s="780" t="s">
        <v>1481</v>
      </c>
      <c r="D86" s="780" t="s">
        <v>1482</v>
      </c>
      <c r="E86" s="780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781">
        <f>ROUND(I121*0.8,0)</f>
        <v>413029</v>
      </c>
    </row>
    <row r="87" spans="1:10" s="405" customFormat="1" ht="18" customHeight="1">
      <c r="A87" s="785"/>
      <c r="B87" s="780"/>
      <c r="C87" s="780"/>
      <c r="D87" s="780" t="s">
        <v>1483</v>
      </c>
      <c r="E87" s="780"/>
      <c r="F87" s="411" t="s">
        <v>1388</v>
      </c>
      <c r="G87" s="424">
        <v>35</v>
      </c>
      <c r="H87" s="412">
        <v>570</v>
      </c>
      <c r="I87" s="412">
        <f>G87*H87</f>
        <v>19950</v>
      </c>
      <c r="J87" s="792"/>
    </row>
    <row r="88" spans="1:10" s="405" customFormat="1" ht="18" customHeight="1">
      <c r="A88" s="785"/>
      <c r="B88" s="780"/>
      <c r="C88" s="780"/>
      <c r="D88" s="780" t="s">
        <v>1484</v>
      </c>
      <c r="E88" s="780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792"/>
    </row>
    <row r="89" spans="1:10" s="405" customFormat="1" ht="18" customHeight="1">
      <c r="A89" s="785"/>
      <c r="B89" s="780"/>
      <c r="C89" s="780"/>
      <c r="D89" s="780" t="s">
        <v>1486</v>
      </c>
      <c r="E89" s="780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792"/>
    </row>
    <row r="90" spans="1:10" s="405" customFormat="1" ht="18" customHeight="1">
      <c r="A90" s="785"/>
      <c r="B90" s="780"/>
      <c r="C90" s="780"/>
      <c r="D90" s="780" t="s">
        <v>1487</v>
      </c>
      <c r="E90" s="780"/>
      <c r="F90" s="425" t="s">
        <v>1388</v>
      </c>
      <c r="G90" s="424">
        <v>21</v>
      </c>
      <c r="H90" s="412">
        <v>570</v>
      </c>
      <c r="I90" s="412">
        <f>G90*H90</f>
        <v>11970</v>
      </c>
      <c r="J90" s="792"/>
    </row>
    <row r="91" spans="1:10" s="405" customFormat="1" ht="18" customHeight="1">
      <c r="A91" s="785"/>
      <c r="B91" s="780"/>
      <c r="C91" s="780"/>
      <c r="D91" s="780" t="s">
        <v>1488</v>
      </c>
      <c r="E91" s="780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792"/>
    </row>
    <row r="92" spans="1:10" s="405" customFormat="1" ht="18" customHeight="1">
      <c r="A92" s="785"/>
      <c r="B92" s="780"/>
      <c r="C92" s="780" t="s">
        <v>1489</v>
      </c>
      <c r="D92" s="780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792"/>
    </row>
    <row r="93" spans="1:10" s="405" customFormat="1" ht="18" customHeight="1">
      <c r="A93" s="785"/>
      <c r="B93" s="780"/>
      <c r="C93" s="780"/>
      <c r="D93" s="780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792"/>
    </row>
    <row r="94" spans="1:10" s="405" customFormat="1" ht="18" customHeight="1">
      <c r="A94" s="785"/>
      <c r="B94" s="780"/>
      <c r="C94" s="780"/>
      <c r="D94" s="780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792"/>
    </row>
    <row r="95" spans="1:10" s="405" customFormat="1" ht="18" customHeight="1">
      <c r="A95" s="785"/>
      <c r="B95" s="780"/>
      <c r="C95" s="780"/>
      <c r="D95" s="780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792"/>
    </row>
    <row r="96" spans="1:10" s="405" customFormat="1" ht="18" customHeight="1">
      <c r="A96" s="785"/>
      <c r="B96" s="780"/>
      <c r="C96" s="780"/>
      <c r="D96" s="780" t="s">
        <v>1494</v>
      </c>
      <c r="E96" s="780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792"/>
    </row>
    <row r="97" spans="1:10" s="405" customFormat="1" ht="18" customHeight="1">
      <c r="A97" s="785"/>
      <c r="B97" s="780"/>
      <c r="C97" s="780"/>
      <c r="D97" s="780" t="s">
        <v>1495</v>
      </c>
      <c r="E97" s="780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792"/>
    </row>
    <row r="98" spans="1:10" s="405" customFormat="1" ht="18" customHeight="1">
      <c r="A98" s="785"/>
      <c r="B98" s="780"/>
      <c r="C98" s="780"/>
      <c r="D98" s="780" t="s">
        <v>1496</v>
      </c>
      <c r="E98" s="780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792"/>
    </row>
    <row r="99" spans="1:10" s="405" customFormat="1" ht="18" customHeight="1">
      <c r="A99" s="785"/>
      <c r="B99" s="780"/>
      <c r="C99" s="780"/>
      <c r="D99" s="780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792"/>
    </row>
    <row r="100" spans="1:10" s="405" customFormat="1" ht="18" customHeight="1">
      <c r="A100" s="785"/>
      <c r="B100" s="780"/>
      <c r="C100" s="780"/>
      <c r="D100" s="780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792"/>
    </row>
    <row r="101" spans="1:10" s="405" customFormat="1" ht="18" customHeight="1">
      <c r="A101" s="785"/>
      <c r="B101" s="780"/>
      <c r="C101" s="780"/>
      <c r="D101" s="780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792"/>
    </row>
    <row r="102" spans="1:10" s="405" customFormat="1" ht="18" customHeight="1">
      <c r="A102" s="785"/>
      <c r="B102" s="780"/>
      <c r="C102" s="780"/>
      <c r="D102" s="780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792"/>
    </row>
    <row r="103" spans="1:10" s="405" customFormat="1" ht="18" customHeight="1">
      <c r="A103" s="785"/>
      <c r="B103" s="780"/>
      <c r="C103" s="780"/>
      <c r="D103" s="780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792"/>
    </row>
    <row r="104" spans="1:10" s="405" customFormat="1" ht="18" customHeight="1">
      <c r="A104" s="785"/>
      <c r="B104" s="780"/>
      <c r="C104" s="780"/>
      <c r="D104" s="780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792"/>
    </row>
    <row r="105" spans="1:10" s="405" customFormat="1" ht="18" customHeight="1">
      <c r="A105" s="785"/>
      <c r="B105" s="780"/>
      <c r="C105" s="780"/>
      <c r="D105" s="780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792"/>
    </row>
    <row r="106" spans="1:10" s="405" customFormat="1" ht="18" customHeight="1">
      <c r="A106" s="785"/>
      <c r="B106" s="780"/>
      <c r="C106" s="780"/>
      <c r="D106" s="780" t="s">
        <v>1506</v>
      </c>
      <c r="E106" s="780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792"/>
    </row>
    <row r="107" spans="1:10" s="405" customFormat="1" ht="18" customHeight="1">
      <c r="A107" s="785"/>
      <c r="B107" s="780"/>
      <c r="C107" s="780" t="s">
        <v>1507</v>
      </c>
      <c r="D107" s="780" t="s">
        <v>1508</v>
      </c>
      <c r="E107" s="780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792"/>
    </row>
    <row r="108" spans="1:10" s="405" customFormat="1" ht="18" customHeight="1">
      <c r="A108" s="785"/>
      <c r="B108" s="780"/>
      <c r="C108" s="780"/>
      <c r="D108" s="780" t="s">
        <v>1509</v>
      </c>
      <c r="E108" s="780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792"/>
    </row>
    <row r="109" spans="1:10" s="405" customFormat="1" ht="18" customHeight="1">
      <c r="A109" s="785"/>
      <c r="B109" s="780"/>
      <c r="C109" s="780"/>
      <c r="D109" s="780" t="s">
        <v>1510</v>
      </c>
      <c r="E109" s="780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792"/>
    </row>
    <row r="110" spans="1:10" s="405" customFormat="1" ht="18" customHeight="1">
      <c r="A110" s="785"/>
      <c r="B110" s="780"/>
      <c r="C110" s="780" t="s">
        <v>1511</v>
      </c>
      <c r="D110" s="785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792"/>
    </row>
    <row r="111" spans="1:10" s="405" customFormat="1" ht="18" customHeight="1">
      <c r="A111" s="785"/>
      <c r="B111" s="780"/>
      <c r="C111" s="780"/>
      <c r="D111" s="785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792"/>
    </row>
    <row r="112" spans="1:10" s="405" customFormat="1" ht="18" customHeight="1">
      <c r="A112" s="785"/>
      <c r="B112" s="780"/>
      <c r="C112" s="780"/>
      <c r="D112" s="785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792"/>
    </row>
    <row r="113" spans="1:10 16362:16362" s="405" customFormat="1" ht="18" customHeight="1">
      <c r="A113" s="785"/>
      <c r="B113" s="780"/>
      <c r="C113" s="780"/>
      <c r="D113" s="785" t="s">
        <v>1515</v>
      </c>
      <c r="E113" s="785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792"/>
    </row>
    <row r="114" spans="1:10 16362:16362" s="405" customFormat="1" ht="18" customHeight="1">
      <c r="A114" s="785"/>
      <c r="B114" s="780"/>
      <c r="C114" s="780"/>
      <c r="D114" s="785" t="s">
        <v>1516</v>
      </c>
      <c r="E114" s="785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792"/>
    </row>
    <row r="115" spans="1:10 16362:16362" s="410" customFormat="1" ht="18" customHeight="1">
      <c r="A115" s="781"/>
      <c r="B115" s="782"/>
      <c r="C115" s="782" t="s">
        <v>1424</v>
      </c>
      <c r="D115" s="782"/>
      <c r="E115" s="782"/>
      <c r="F115" s="414"/>
      <c r="G115" s="409"/>
      <c r="H115" s="409"/>
      <c r="I115" s="415">
        <f>SUM(I86:I114)</f>
        <v>469351.03</v>
      </c>
      <c r="J115" s="792"/>
      <c r="XEH115" s="416"/>
    </row>
    <row r="116" spans="1:10 16362:16362" s="405" customFormat="1" ht="18" customHeight="1">
      <c r="A116" s="785"/>
      <c r="B116" s="780"/>
      <c r="C116" s="784" t="s">
        <v>1408</v>
      </c>
      <c r="D116" s="784"/>
      <c r="E116" s="784"/>
      <c r="F116" s="780" t="s">
        <v>1376</v>
      </c>
      <c r="G116" s="783">
        <v>1</v>
      </c>
      <c r="H116" s="786">
        <f>I115*0.1</f>
        <v>46935.103000000003</v>
      </c>
      <c r="I116" s="786">
        <f>G116*H116</f>
        <v>46935.103000000003</v>
      </c>
      <c r="J116" s="792"/>
    </row>
    <row r="117" spans="1:10 16362:16362" s="405" customFormat="1" ht="18" customHeight="1">
      <c r="A117" s="785"/>
      <c r="B117" s="780"/>
      <c r="C117" s="784" t="s">
        <v>1425</v>
      </c>
      <c r="D117" s="784"/>
      <c r="E117" s="784"/>
      <c r="F117" s="780"/>
      <c r="G117" s="783"/>
      <c r="H117" s="786"/>
      <c r="I117" s="787"/>
      <c r="J117" s="792"/>
    </row>
    <row r="118" spans="1:10 16362:16362" s="405" customFormat="1" ht="18" customHeight="1">
      <c r="A118" s="785"/>
      <c r="B118" s="780"/>
      <c r="C118" s="784" t="s">
        <v>1409</v>
      </c>
      <c r="D118" s="784"/>
      <c r="E118" s="784"/>
      <c r="F118" s="780"/>
      <c r="G118" s="783"/>
      <c r="H118" s="786"/>
      <c r="I118" s="787"/>
      <c r="J118" s="792"/>
    </row>
    <row r="119" spans="1:10 16362:16362" s="405" customFormat="1" ht="18" customHeight="1">
      <c r="A119" s="785"/>
      <c r="B119" s="780"/>
      <c r="C119" s="784" t="s">
        <v>1410</v>
      </c>
      <c r="D119" s="784"/>
      <c r="E119" s="784"/>
      <c r="F119" s="780"/>
      <c r="G119" s="783"/>
      <c r="H119" s="786"/>
      <c r="I119" s="787"/>
      <c r="J119" s="792"/>
    </row>
    <row r="120" spans="1:10 16362:16362" s="405" customFormat="1" ht="18" customHeight="1">
      <c r="A120" s="785"/>
      <c r="B120" s="780"/>
      <c r="C120" s="782" t="s">
        <v>1427</v>
      </c>
      <c r="D120" s="782"/>
      <c r="E120" s="782"/>
      <c r="F120" s="411"/>
      <c r="G120" s="409"/>
      <c r="H120" s="409"/>
      <c r="I120" s="415">
        <f>SUM(I116:I119)</f>
        <v>46935.103000000003</v>
      </c>
      <c r="J120" s="792"/>
    </row>
    <row r="121" spans="1:10 16362:16362" s="405" customFormat="1" ht="18" customHeight="1">
      <c r="A121" s="407"/>
      <c r="B121" s="411"/>
      <c r="C121" s="782" t="s">
        <v>1428</v>
      </c>
      <c r="D121" s="782"/>
      <c r="E121" s="782"/>
      <c r="F121" s="411"/>
      <c r="G121" s="409"/>
      <c r="H121" s="409"/>
      <c r="I121" s="415">
        <f>I115+I120</f>
        <v>516286.13300000003</v>
      </c>
      <c r="J121" s="792"/>
    </row>
    <row r="122" spans="1:10 16362:16362" s="405" customFormat="1" ht="18" customHeight="1">
      <c r="A122" s="780">
        <v>6</v>
      </c>
      <c r="B122" s="780" t="s">
        <v>1517</v>
      </c>
      <c r="C122" s="780" t="s">
        <v>1518</v>
      </c>
      <c r="D122" s="780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781">
        <f>ROUND(I147*0.8,0)</f>
        <v>728312</v>
      </c>
    </row>
    <row r="123" spans="1:10 16362:16362" s="405" customFormat="1" ht="18" customHeight="1">
      <c r="A123" s="780"/>
      <c r="B123" s="780"/>
      <c r="C123" s="780"/>
      <c r="D123" s="780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792"/>
    </row>
    <row r="124" spans="1:10 16362:16362" s="405" customFormat="1" ht="18" customHeight="1">
      <c r="A124" s="780"/>
      <c r="B124" s="780"/>
      <c r="C124" s="780"/>
      <c r="D124" s="780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792"/>
    </row>
    <row r="125" spans="1:10 16362:16362" s="405" customFormat="1" ht="18" customHeight="1">
      <c r="A125" s="780"/>
      <c r="B125" s="780"/>
      <c r="C125" s="780"/>
      <c r="D125" s="780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792"/>
    </row>
    <row r="126" spans="1:10 16362:16362" s="405" customFormat="1" ht="18" customHeight="1">
      <c r="A126" s="780"/>
      <c r="B126" s="780"/>
      <c r="C126" s="780"/>
      <c r="D126" s="780" t="s">
        <v>1522</v>
      </c>
      <c r="E126" s="780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792"/>
    </row>
    <row r="127" spans="1:10 16362:16362" s="405" customFormat="1" ht="18" customHeight="1">
      <c r="A127" s="780"/>
      <c r="B127" s="780"/>
      <c r="C127" s="780"/>
      <c r="D127" s="780" t="s">
        <v>1523</v>
      </c>
      <c r="E127" s="780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792"/>
    </row>
    <row r="128" spans="1:10 16362:16362" s="405" customFormat="1" ht="18" customHeight="1">
      <c r="A128" s="780"/>
      <c r="B128" s="780"/>
      <c r="C128" s="780"/>
      <c r="D128" s="780" t="s">
        <v>1524</v>
      </c>
      <c r="E128" s="780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792"/>
    </row>
    <row r="129" spans="1:10 16362:16362" s="405" customFormat="1" ht="18" customHeight="1">
      <c r="A129" s="780"/>
      <c r="B129" s="780"/>
      <c r="C129" s="780" t="s">
        <v>1526</v>
      </c>
      <c r="D129" s="780" t="s">
        <v>1527</v>
      </c>
      <c r="E129" s="780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792"/>
    </row>
    <row r="130" spans="1:10 16362:16362" s="405" customFormat="1" ht="18" customHeight="1">
      <c r="A130" s="780"/>
      <c r="B130" s="780"/>
      <c r="C130" s="780"/>
      <c r="D130" s="780" t="s">
        <v>1528</v>
      </c>
      <c r="E130" s="780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792"/>
    </row>
    <row r="131" spans="1:10 16362:16362" s="405" customFormat="1" ht="18" customHeight="1">
      <c r="A131" s="780"/>
      <c r="B131" s="780"/>
      <c r="C131" s="780"/>
      <c r="D131" s="780" t="s">
        <v>1477</v>
      </c>
      <c r="E131" s="780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792"/>
    </row>
    <row r="132" spans="1:10 16362:16362" s="405" customFormat="1" ht="18" customHeight="1">
      <c r="A132" s="780"/>
      <c r="B132" s="780"/>
      <c r="C132" s="780" t="s">
        <v>281</v>
      </c>
      <c r="D132" s="780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792"/>
    </row>
    <row r="133" spans="1:10 16362:16362" s="405" customFormat="1" ht="18" customHeight="1">
      <c r="A133" s="780"/>
      <c r="B133" s="780"/>
      <c r="C133" s="780"/>
      <c r="D133" s="780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792"/>
    </row>
    <row r="134" spans="1:10 16362:16362" s="405" customFormat="1" ht="18" customHeight="1">
      <c r="A134" s="780"/>
      <c r="B134" s="780"/>
      <c r="C134" s="780"/>
      <c r="D134" s="780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792"/>
    </row>
    <row r="135" spans="1:10 16362:16362" s="405" customFormat="1" ht="18" customHeight="1">
      <c r="A135" s="780"/>
      <c r="B135" s="780"/>
      <c r="C135" s="780"/>
      <c r="D135" s="780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792"/>
    </row>
    <row r="136" spans="1:10 16362:16362" s="405" customFormat="1" ht="18" customHeight="1">
      <c r="A136" s="780"/>
      <c r="B136" s="780"/>
      <c r="C136" s="780"/>
      <c r="D136" s="780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792"/>
    </row>
    <row r="137" spans="1:10 16362:16362" s="405" customFormat="1" ht="18" customHeight="1">
      <c r="A137" s="780"/>
      <c r="B137" s="780"/>
      <c r="C137" s="780"/>
      <c r="D137" s="780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792"/>
    </row>
    <row r="138" spans="1:10 16362:16362" s="405" customFormat="1" ht="18" customHeight="1">
      <c r="A138" s="780"/>
      <c r="B138" s="780"/>
      <c r="C138" s="780"/>
      <c r="D138" s="780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792"/>
    </row>
    <row r="139" spans="1:10 16362:16362" s="405" customFormat="1" ht="18" customHeight="1">
      <c r="A139" s="780"/>
      <c r="B139" s="780"/>
      <c r="C139" s="780"/>
      <c r="D139" s="780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792"/>
    </row>
    <row r="140" spans="1:10 16362:16362" s="410" customFormat="1" ht="18" customHeight="1">
      <c r="A140" s="782"/>
      <c r="B140" s="782"/>
      <c r="C140" s="782" t="s">
        <v>1424</v>
      </c>
      <c r="D140" s="782"/>
      <c r="E140" s="782"/>
      <c r="F140" s="414"/>
      <c r="G140" s="409"/>
      <c r="H140" s="409"/>
      <c r="I140" s="415">
        <f>SUM(I122:I139)</f>
        <v>645808.98999999987</v>
      </c>
      <c r="J140" s="792"/>
      <c r="XEH140" s="416"/>
    </row>
    <row r="141" spans="1:10 16362:16362" s="405" customFormat="1" ht="18" customHeight="1">
      <c r="A141" s="780"/>
      <c r="B141" s="780"/>
      <c r="C141" s="784" t="s">
        <v>1408</v>
      </c>
      <c r="D141" s="784"/>
      <c r="E141" s="784"/>
      <c r="F141" s="780" t="s">
        <v>1376</v>
      </c>
      <c r="G141" s="783">
        <v>1</v>
      </c>
      <c r="H141" s="779">
        <f>I140*0.1</f>
        <v>64580.89899999999</v>
      </c>
      <c r="I141" s="785">
        <f>G141*H141</f>
        <v>64580.89899999999</v>
      </c>
      <c r="J141" s="792"/>
    </row>
    <row r="142" spans="1:10 16362:16362" s="405" customFormat="1" ht="18" customHeight="1">
      <c r="A142" s="780"/>
      <c r="B142" s="780"/>
      <c r="C142" s="784" t="s">
        <v>1425</v>
      </c>
      <c r="D142" s="784"/>
      <c r="E142" s="784"/>
      <c r="F142" s="780"/>
      <c r="G142" s="783"/>
      <c r="H142" s="779"/>
      <c r="I142" s="785"/>
      <c r="J142" s="792"/>
    </row>
    <row r="143" spans="1:10 16362:16362" s="405" customFormat="1" ht="18" customHeight="1">
      <c r="A143" s="780"/>
      <c r="B143" s="780"/>
      <c r="C143" s="784" t="s">
        <v>1409</v>
      </c>
      <c r="D143" s="784"/>
      <c r="E143" s="784"/>
      <c r="F143" s="780"/>
      <c r="G143" s="783"/>
      <c r="H143" s="779"/>
      <c r="I143" s="785"/>
      <c r="J143" s="792"/>
    </row>
    <row r="144" spans="1:10 16362:16362" s="405" customFormat="1" ht="18" customHeight="1">
      <c r="A144" s="780"/>
      <c r="B144" s="780"/>
      <c r="C144" s="784" t="s">
        <v>1410</v>
      </c>
      <c r="D144" s="784"/>
      <c r="E144" s="784"/>
      <c r="F144" s="780"/>
      <c r="G144" s="783"/>
      <c r="H144" s="779"/>
      <c r="I144" s="785"/>
      <c r="J144" s="792"/>
    </row>
    <row r="145" spans="1:10 16362:16362" s="405" customFormat="1" ht="18" customHeight="1">
      <c r="A145" s="780"/>
      <c r="B145" s="780"/>
      <c r="C145" s="784" t="s">
        <v>1534</v>
      </c>
      <c r="D145" s="784"/>
      <c r="E145" s="784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792"/>
    </row>
    <row r="146" spans="1:10 16362:16362" s="405" customFormat="1" ht="18" customHeight="1">
      <c r="A146" s="780"/>
      <c r="B146" s="780"/>
      <c r="C146" s="782" t="s">
        <v>1427</v>
      </c>
      <c r="D146" s="782"/>
      <c r="E146" s="782"/>
      <c r="F146" s="411"/>
      <c r="G146" s="409"/>
      <c r="H146" s="409"/>
      <c r="I146" s="409">
        <f>SUM(I141:I145)</f>
        <v>264580.89899999998</v>
      </c>
      <c r="J146" s="792"/>
    </row>
    <row r="147" spans="1:10 16362:16362" s="405" customFormat="1" ht="18" customHeight="1">
      <c r="A147" s="411"/>
      <c r="B147" s="411"/>
      <c r="C147" s="782" t="s">
        <v>1428</v>
      </c>
      <c r="D147" s="782"/>
      <c r="E147" s="782"/>
      <c r="F147" s="411"/>
      <c r="G147" s="409"/>
      <c r="H147" s="409"/>
      <c r="I147" s="409">
        <f>SUM(I146,I140)</f>
        <v>910389.88899999985</v>
      </c>
      <c r="J147" s="792"/>
    </row>
    <row r="148" spans="1:10 16362:16362" s="405" customFormat="1" ht="18" customHeight="1">
      <c r="A148" s="780">
        <v>7</v>
      </c>
      <c r="B148" s="780" t="s">
        <v>1535</v>
      </c>
      <c r="C148" s="780" t="s">
        <v>1421</v>
      </c>
      <c r="D148" s="780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781">
        <f>ROUND(I158*0.8,0)</f>
        <v>544734</v>
      </c>
      <c r="XEH148" s="406"/>
    </row>
    <row r="149" spans="1:10 16362:16362" s="405" customFormat="1" ht="18" customHeight="1">
      <c r="A149" s="780"/>
      <c r="B149" s="780"/>
      <c r="C149" s="780"/>
      <c r="D149" s="780"/>
      <c r="E149" s="422" t="s">
        <v>1538</v>
      </c>
      <c r="F149" s="411" t="s">
        <v>1372</v>
      </c>
      <c r="G149" s="786">
        <v>2006.5</v>
      </c>
      <c r="H149" s="786">
        <v>285</v>
      </c>
      <c r="I149" s="786">
        <v>571852.5</v>
      </c>
      <c r="J149" s="781"/>
      <c r="XEH149" s="406"/>
    </row>
    <row r="150" spans="1:10 16362:16362" s="405" customFormat="1" ht="18" customHeight="1">
      <c r="A150" s="780"/>
      <c r="B150" s="780"/>
      <c r="C150" s="780"/>
      <c r="D150" s="780"/>
      <c r="E150" s="422" t="s">
        <v>1539</v>
      </c>
      <c r="F150" s="411" t="s">
        <v>1372</v>
      </c>
      <c r="G150" s="787"/>
      <c r="H150" s="787"/>
      <c r="I150" s="787"/>
      <c r="J150" s="781"/>
      <c r="XEH150" s="406"/>
    </row>
    <row r="151" spans="1:10 16362:16362" s="405" customFormat="1" ht="18" customHeight="1">
      <c r="A151" s="780"/>
      <c r="B151" s="780"/>
      <c r="C151" s="782" t="s">
        <v>1424</v>
      </c>
      <c r="D151" s="782"/>
      <c r="E151" s="782"/>
      <c r="F151" s="411"/>
      <c r="G151" s="409"/>
      <c r="H151" s="409"/>
      <c r="I151" s="409">
        <f>SUM(I148:I149)</f>
        <v>591743.34</v>
      </c>
      <c r="J151" s="781"/>
      <c r="XEH151" s="406"/>
    </row>
    <row r="152" spans="1:10 16362:16362" s="405" customFormat="1" ht="18" customHeight="1">
      <c r="A152" s="780"/>
      <c r="B152" s="780"/>
      <c r="C152" s="788" t="s">
        <v>1408</v>
      </c>
      <c r="D152" s="788"/>
      <c r="E152" s="788"/>
      <c r="F152" s="411" t="s">
        <v>1376</v>
      </c>
      <c r="G152" s="786">
        <v>1</v>
      </c>
      <c r="H152" s="786">
        <f>I151*0.1</f>
        <v>59174.334000000003</v>
      </c>
      <c r="I152" s="786">
        <f>G152*H152</f>
        <v>59174.334000000003</v>
      </c>
      <c r="J152" s="781"/>
      <c r="XEH152" s="406"/>
    </row>
    <row r="153" spans="1:10 16362:16362" s="405" customFormat="1" ht="18" customHeight="1">
      <c r="A153" s="780"/>
      <c r="B153" s="780"/>
      <c r="C153" s="788" t="s">
        <v>1425</v>
      </c>
      <c r="D153" s="788"/>
      <c r="E153" s="788"/>
      <c r="F153" s="411" t="s">
        <v>1376</v>
      </c>
      <c r="G153" s="786"/>
      <c r="H153" s="786"/>
      <c r="I153" s="786"/>
      <c r="J153" s="781"/>
      <c r="XEH153" s="406"/>
    </row>
    <row r="154" spans="1:10 16362:16362" s="405" customFormat="1" ht="18" customHeight="1">
      <c r="A154" s="780"/>
      <c r="B154" s="780"/>
      <c r="C154" s="788" t="s">
        <v>1409</v>
      </c>
      <c r="D154" s="788"/>
      <c r="E154" s="788"/>
      <c r="F154" s="411" t="s">
        <v>1376</v>
      </c>
      <c r="G154" s="786"/>
      <c r="H154" s="786"/>
      <c r="I154" s="786"/>
      <c r="J154" s="781"/>
      <c r="XEH154" s="406"/>
    </row>
    <row r="155" spans="1:10 16362:16362" s="405" customFormat="1" ht="18" customHeight="1">
      <c r="A155" s="780"/>
      <c r="B155" s="780"/>
      <c r="C155" s="788" t="s">
        <v>1410</v>
      </c>
      <c r="D155" s="788"/>
      <c r="E155" s="788"/>
      <c r="F155" s="411" t="s">
        <v>1376</v>
      </c>
      <c r="G155" s="786"/>
      <c r="H155" s="786"/>
      <c r="I155" s="786"/>
      <c r="J155" s="781"/>
      <c r="XEH155" s="406"/>
    </row>
    <row r="156" spans="1:10 16362:16362" s="405" customFormat="1" ht="18" customHeight="1">
      <c r="A156" s="780"/>
      <c r="B156" s="780"/>
      <c r="C156" s="788" t="s">
        <v>1426</v>
      </c>
      <c r="D156" s="788"/>
      <c r="E156" s="788"/>
      <c r="F156" s="411" t="s">
        <v>1376</v>
      </c>
      <c r="G156" s="412">
        <v>1</v>
      </c>
      <c r="H156" s="412">
        <v>30000</v>
      </c>
      <c r="I156" s="412">
        <v>30000</v>
      </c>
      <c r="J156" s="781"/>
      <c r="XEH156" s="406"/>
    </row>
    <row r="157" spans="1:10 16362:16362" s="405" customFormat="1" ht="18" customHeight="1">
      <c r="A157" s="780"/>
      <c r="B157" s="780"/>
      <c r="C157" s="782" t="s">
        <v>1427</v>
      </c>
      <c r="D157" s="782"/>
      <c r="E157" s="782"/>
      <c r="F157" s="409"/>
      <c r="G157" s="409"/>
      <c r="H157" s="409"/>
      <c r="I157" s="409">
        <f>SUM(I152:I156)</f>
        <v>89174.334000000003</v>
      </c>
      <c r="J157" s="781"/>
      <c r="XEH157" s="406"/>
    </row>
    <row r="158" spans="1:10 16362:16362" s="405" customFormat="1" ht="18" customHeight="1">
      <c r="A158" s="411"/>
      <c r="B158" s="411"/>
      <c r="C158" s="782" t="s">
        <v>1428</v>
      </c>
      <c r="D158" s="782"/>
      <c r="E158" s="782"/>
      <c r="F158" s="409"/>
      <c r="G158" s="409"/>
      <c r="H158" s="409"/>
      <c r="I158" s="409">
        <f>I151+I157</f>
        <v>680917.674</v>
      </c>
      <c r="J158" s="781"/>
      <c r="XEH158" s="406"/>
    </row>
    <row r="159" spans="1:10 16362:16362" ht="18" customHeight="1">
      <c r="A159" s="422"/>
      <c r="B159" s="422"/>
      <c r="C159" s="789" t="s">
        <v>1540</v>
      </c>
      <c r="D159" s="789"/>
      <c r="E159" s="789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790" t="s">
        <v>1585</v>
      </c>
      <c r="B1" s="790"/>
      <c r="C1" s="790"/>
      <c r="D1" s="790"/>
      <c r="E1" s="790"/>
      <c r="F1" s="790"/>
      <c r="G1" s="790"/>
      <c r="H1" s="790"/>
      <c r="I1" s="790"/>
      <c r="J1" s="818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781" t="s">
        <v>1365</v>
      </c>
      <c r="E2" s="781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780">
        <v>1</v>
      </c>
      <c r="B3" s="780" t="s">
        <v>1542</v>
      </c>
      <c r="C3" s="780" t="s">
        <v>1543</v>
      </c>
      <c r="D3" s="780" t="s">
        <v>1544</v>
      </c>
      <c r="E3" s="780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781">
        <f>ROUND(I16*0.8,0)</f>
        <v>201511</v>
      </c>
    </row>
    <row r="4" spans="1:16361" ht="18" customHeight="1">
      <c r="A4" s="780"/>
      <c r="B4" s="780"/>
      <c r="C4" s="780"/>
      <c r="D4" s="780" t="s">
        <v>1545</v>
      </c>
      <c r="E4" s="780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822"/>
    </row>
    <row r="5" spans="1:16361" ht="18" customHeight="1">
      <c r="A5" s="780"/>
      <c r="B5" s="780"/>
      <c r="C5" s="780"/>
      <c r="D5" s="780" t="s">
        <v>1546</v>
      </c>
      <c r="E5" s="780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822"/>
    </row>
    <row r="6" spans="1:16361" ht="18" customHeight="1">
      <c r="A6" s="780"/>
      <c r="B6" s="780"/>
      <c r="C6" s="780"/>
      <c r="D6" s="780" t="s">
        <v>1547</v>
      </c>
      <c r="E6" s="780"/>
      <c r="F6" s="436" t="s">
        <v>1376</v>
      </c>
      <c r="G6" s="412">
        <v>1</v>
      </c>
      <c r="H6" s="413">
        <f>I6/G6</f>
        <v>2815</v>
      </c>
      <c r="I6" s="437">
        <v>2815</v>
      </c>
      <c r="J6" s="822"/>
    </row>
    <row r="7" spans="1:16361" ht="18" customHeight="1">
      <c r="A7" s="780"/>
      <c r="B7" s="780"/>
      <c r="C7" s="780"/>
      <c r="D7" s="780" t="s">
        <v>1548</v>
      </c>
      <c r="E7" s="780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822"/>
    </row>
    <row r="8" spans="1:16361" ht="18" customHeight="1">
      <c r="A8" s="780"/>
      <c r="B8" s="780"/>
      <c r="C8" s="780"/>
      <c r="D8" s="780" t="s">
        <v>1549</v>
      </c>
      <c r="E8" s="780"/>
      <c r="F8" s="436" t="s">
        <v>1388</v>
      </c>
      <c r="G8" s="412">
        <v>0</v>
      </c>
      <c r="H8" s="412">
        <v>0</v>
      </c>
      <c r="I8" s="437">
        <v>0</v>
      </c>
      <c r="J8" s="822"/>
    </row>
    <row r="9" spans="1:16361" ht="18" customHeight="1">
      <c r="A9" s="780"/>
      <c r="B9" s="780"/>
      <c r="C9" s="780"/>
      <c r="D9" s="780" t="s">
        <v>1550</v>
      </c>
      <c r="E9" s="780"/>
      <c r="F9" s="436" t="s">
        <v>1101</v>
      </c>
      <c r="G9" s="412">
        <v>6</v>
      </c>
      <c r="H9" s="413">
        <f>I9/G9</f>
        <v>1600</v>
      </c>
      <c r="I9" s="437">
        <v>9600</v>
      </c>
      <c r="J9" s="822"/>
    </row>
    <row r="10" spans="1:16361" s="416" customFormat="1" ht="18" customHeight="1">
      <c r="A10" s="782"/>
      <c r="B10" s="782"/>
      <c r="C10" s="782" t="s">
        <v>1424</v>
      </c>
      <c r="D10" s="782"/>
      <c r="E10" s="782"/>
      <c r="F10" s="438"/>
      <c r="G10" s="409"/>
      <c r="H10" s="409"/>
      <c r="I10" s="439">
        <f>SUM(I3:I9)</f>
        <v>224081</v>
      </c>
      <c r="J10" s="822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780"/>
      <c r="B11" s="780"/>
      <c r="C11" s="788" t="s">
        <v>1408</v>
      </c>
      <c r="D11" s="788"/>
      <c r="E11" s="788"/>
      <c r="F11" s="799" t="s">
        <v>1376</v>
      </c>
      <c r="G11" s="802">
        <v>1</v>
      </c>
      <c r="H11" s="795">
        <f>I10*0.1</f>
        <v>22408.100000000002</v>
      </c>
      <c r="I11" s="796">
        <f>G11*H11</f>
        <v>22408.100000000002</v>
      </c>
      <c r="J11" s="822"/>
    </row>
    <row r="12" spans="1:16361" ht="18" customHeight="1">
      <c r="A12" s="780"/>
      <c r="B12" s="780"/>
      <c r="C12" s="788" t="s">
        <v>1409</v>
      </c>
      <c r="D12" s="788"/>
      <c r="E12" s="788"/>
      <c r="F12" s="800"/>
      <c r="G12" s="803"/>
      <c r="H12" s="795"/>
      <c r="I12" s="797"/>
      <c r="J12" s="822"/>
    </row>
    <row r="13" spans="1:16361" ht="18" customHeight="1">
      <c r="A13" s="780"/>
      <c r="B13" s="780"/>
      <c r="C13" s="788" t="s">
        <v>1410</v>
      </c>
      <c r="D13" s="788"/>
      <c r="E13" s="788"/>
      <c r="F13" s="801"/>
      <c r="G13" s="804"/>
      <c r="H13" s="795"/>
      <c r="I13" s="798"/>
      <c r="J13" s="822"/>
    </row>
    <row r="14" spans="1:16361" ht="18" customHeight="1">
      <c r="A14" s="780"/>
      <c r="B14" s="780"/>
      <c r="C14" s="788" t="s">
        <v>1415</v>
      </c>
      <c r="D14" s="788"/>
      <c r="E14" s="788"/>
      <c r="F14" s="436" t="s">
        <v>1376</v>
      </c>
      <c r="G14" s="413">
        <v>1</v>
      </c>
      <c r="H14" s="430">
        <v>5400</v>
      </c>
      <c r="I14" s="440">
        <f>H14</f>
        <v>5400</v>
      </c>
      <c r="J14" s="822"/>
    </row>
    <row r="15" spans="1:16361" ht="18" customHeight="1">
      <c r="A15" s="780"/>
      <c r="B15" s="780"/>
      <c r="C15" s="782" t="s">
        <v>1427</v>
      </c>
      <c r="D15" s="782"/>
      <c r="E15" s="782"/>
      <c r="F15" s="436"/>
      <c r="G15" s="409"/>
      <c r="H15" s="409"/>
      <c r="I15" s="439">
        <f>SUM(I11:I14)</f>
        <v>27808.100000000002</v>
      </c>
      <c r="J15" s="822"/>
    </row>
    <row r="16" spans="1:16361" ht="18" customHeight="1">
      <c r="A16" s="411"/>
      <c r="B16" s="411"/>
      <c r="C16" s="782" t="s">
        <v>1428</v>
      </c>
      <c r="D16" s="782"/>
      <c r="E16" s="782"/>
      <c r="F16" s="436"/>
      <c r="G16" s="409"/>
      <c r="H16" s="409"/>
      <c r="I16" s="439">
        <f>I10+I15</f>
        <v>251889.1</v>
      </c>
      <c r="J16" s="822"/>
    </row>
    <row r="17" spans="1:16362" ht="18" customHeight="1">
      <c r="A17" s="780">
        <v>2</v>
      </c>
      <c r="B17" s="780" t="s">
        <v>1551</v>
      </c>
      <c r="C17" s="411" t="s">
        <v>1543</v>
      </c>
      <c r="D17" s="780" t="s">
        <v>1552</v>
      </c>
      <c r="E17" s="780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781">
        <f>ROUND(I25*0.8,0)</f>
        <v>380160</v>
      </c>
    </row>
    <row r="18" spans="1:16362" ht="18" customHeight="1">
      <c r="A18" s="780"/>
      <c r="B18" s="780"/>
      <c r="C18" s="411" t="s">
        <v>1553</v>
      </c>
      <c r="D18" s="780" t="s">
        <v>1554</v>
      </c>
      <c r="E18" s="780"/>
      <c r="F18" s="436" t="s">
        <v>1376</v>
      </c>
      <c r="G18" s="412">
        <v>0</v>
      </c>
      <c r="H18" s="412">
        <v>0</v>
      </c>
      <c r="I18" s="437">
        <v>0</v>
      </c>
      <c r="J18" s="822"/>
    </row>
    <row r="19" spans="1:16362" ht="18" customHeight="1">
      <c r="A19" s="780"/>
      <c r="B19" s="780"/>
      <c r="C19" s="782" t="s">
        <v>1424</v>
      </c>
      <c r="D19" s="782"/>
      <c r="E19" s="782"/>
      <c r="F19" s="436"/>
      <c r="G19" s="412"/>
      <c r="H19" s="412"/>
      <c r="I19" s="439">
        <f>I17+I18</f>
        <v>432000</v>
      </c>
      <c r="J19" s="822"/>
    </row>
    <row r="20" spans="1:16362" ht="18" customHeight="1">
      <c r="A20" s="780"/>
      <c r="B20" s="780"/>
      <c r="C20" s="788" t="s">
        <v>1408</v>
      </c>
      <c r="D20" s="788"/>
      <c r="E20" s="788"/>
      <c r="F20" s="799" t="s">
        <v>1376</v>
      </c>
      <c r="G20" s="802">
        <v>1</v>
      </c>
      <c r="H20" s="805">
        <f>I19*0.1</f>
        <v>43200</v>
      </c>
      <c r="I20" s="808">
        <f>G20*H20</f>
        <v>43200</v>
      </c>
      <c r="J20" s="822"/>
    </row>
    <row r="21" spans="1:16362" ht="18" customHeight="1">
      <c r="A21" s="780"/>
      <c r="B21" s="780"/>
      <c r="C21" s="788" t="s">
        <v>1409</v>
      </c>
      <c r="D21" s="788"/>
      <c r="E21" s="788"/>
      <c r="F21" s="800"/>
      <c r="G21" s="803"/>
      <c r="H21" s="806"/>
      <c r="I21" s="809"/>
      <c r="J21" s="822"/>
    </row>
    <row r="22" spans="1:16362" ht="18" customHeight="1">
      <c r="A22" s="780"/>
      <c r="B22" s="780"/>
      <c r="C22" s="788" t="s">
        <v>1410</v>
      </c>
      <c r="D22" s="788"/>
      <c r="E22" s="788"/>
      <c r="F22" s="800"/>
      <c r="G22" s="803"/>
      <c r="H22" s="806"/>
      <c r="I22" s="809"/>
      <c r="J22" s="822"/>
    </row>
    <row r="23" spans="1:16362" s="420" customFormat="1" ht="18" customHeight="1">
      <c r="A23" s="780"/>
      <c r="B23" s="780"/>
      <c r="C23" s="811" t="s">
        <v>1412</v>
      </c>
      <c r="D23" s="812"/>
      <c r="E23" s="813"/>
      <c r="F23" s="801"/>
      <c r="G23" s="804"/>
      <c r="H23" s="807"/>
      <c r="I23" s="810"/>
      <c r="J23" s="822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780"/>
      <c r="B24" s="780"/>
      <c r="C24" s="782" t="s">
        <v>1427</v>
      </c>
      <c r="D24" s="782"/>
      <c r="E24" s="782"/>
      <c r="F24" s="436"/>
      <c r="G24" s="409"/>
      <c r="H24" s="409"/>
      <c r="I24" s="439">
        <f>SUM(I20:I23)</f>
        <v>43200</v>
      </c>
      <c r="J24" s="822"/>
    </row>
    <row r="25" spans="1:16362" ht="18" customHeight="1">
      <c r="A25" s="411"/>
      <c r="B25" s="411"/>
      <c r="C25" s="782" t="s">
        <v>1428</v>
      </c>
      <c r="D25" s="782"/>
      <c r="E25" s="782"/>
      <c r="F25" s="436"/>
      <c r="G25" s="409"/>
      <c r="H25" s="409"/>
      <c r="I25" s="439">
        <f>I19+I24</f>
        <v>475200</v>
      </c>
      <c r="J25" s="822"/>
    </row>
    <row r="26" spans="1:16362" ht="18" customHeight="1">
      <c r="A26" s="780">
        <v>3</v>
      </c>
      <c r="B26" s="780" t="s">
        <v>1555</v>
      </c>
      <c r="C26" s="780" t="s">
        <v>1430</v>
      </c>
      <c r="D26" s="780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781">
        <f>ROUND(I43*0.8,0)</f>
        <v>379704</v>
      </c>
    </row>
    <row r="27" spans="1:16362" ht="18" customHeight="1">
      <c r="A27" s="780"/>
      <c r="B27" s="780"/>
      <c r="C27" s="780"/>
      <c r="D27" s="780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822"/>
    </row>
    <row r="28" spans="1:16362" ht="18" customHeight="1">
      <c r="A28" s="780"/>
      <c r="B28" s="780"/>
      <c r="C28" s="780"/>
      <c r="D28" s="780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822"/>
    </row>
    <row r="29" spans="1:16362" ht="18" customHeight="1">
      <c r="A29" s="780"/>
      <c r="B29" s="780"/>
      <c r="C29" s="780"/>
      <c r="D29" s="780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822"/>
    </row>
    <row r="30" spans="1:16362" ht="18" customHeight="1">
      <c r="A30" s="780"/>
      <c r="B30" s="780"/>
      <c r="C30" s="780"/>
      <c r="D30" s="780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822"/>
    </row>
    <row r="31" spans="1:16362" ht="18" customHeight="1">
      <c r="A31" s="780"/>
      <c r="B31" s="780"/>
      <c r="C31" s="780"/>
      <c r="D31" s="780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822"/>
    </row>
    <row r="32" spans="1:16362" ht="18" customHeight="1">
      <c r="A32" s="780"/>
      <c r="B32" s="780"/>
      <c r="C32" s="780"/>
      <c r="D32" s="780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822"/>
    </row>
    <row r="33" spans="1:16361" ht="18" customHeight="1">
      <c r="A33" s="780"/>
      <c r="B33" s="780"/>
      <c r="C33" s="780"/>
      <c r="D33" s="780" t="s">
        <v>1559</v>
      </c>
      <c r="E33" s="780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822"/>
    </row>
    <row r="34" spans="1:16361" ht="18" customHeight="1">
      <c r="A34" s="780"/>
      <c r="B34" s="780"/>
      <c r="C34" s="780"/>
      <c r="D34" s="780" t="s">
        <v>1560</v>
      </c>
      <c r="E34" s="780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822"/>
    </row>
    <row r="35" spans="1:16361" ht="18" customHeight="1">
      <c r="A35" s="780"/>
      <c r="B35" s="780"/>
      <c r="C35" s="780"/>
      <c r="D35" s="780" t="s">
        <v>1561</v>
      </c>
      <c r="E35" s="780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822"/>
    </row>
    <row r="36" spans="1:16361" ht="18" customHeight="1">
      <c r="A36" s="780"/>
      <c r="B36" s="780"/>
      <c r="C36" s="780"/>
      <c r="D36" s="780" t="s">
        <v>1562</v>
      </c>
      <c r="E36" s="780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822"/>
    </row>
    <row r="37" spans="1:16361" ht="18" customHeight="1">
      <c r="A37" s="780"/>
      <c r="B37" s="780"/>
      <c r="C37" s="780"/>
      <c r="D37" s="780" t="s">
        <v>1563</v>
      </c>
      <c r="E37" s="780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822"/>
    </row>
    <row r="38" spans="1:16361" s="416" customFormat="1" ht="18" customHeight="1">
      <c r="A38" s="782"/>
      <c r="B38" s="782"/>
      <c r="C38" s="782" t="s">
        <v>1424</v>
      </c>
      <c r="D38" s="782"/>
      <c r="E38" s="782"/>
      <c r="F38" s="414"/>
      <c r="G38" s="409"/>
      <c r="H38" s="409"/>
      <c r="I38" s="439">
        <f>SUM(I26:I37)</f>
        <v>431481.98</v>
      </c>
      <c r="J38" s="822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780"/>
      <c r="B39" s="780"/>
      <c r="C39" s="788" t="s">
        <v>1408</v>
      </c>
      <c r="D39" s="788"/>
      <c r="E39" s="788"/>
      <c r="F39" s="815" t="s">
        <v>1376</v>
      </c>
      <c r="G39" s="802">
        <v>1</v>
      </c>
      <c r="H39" s="805">
        <f>I38*0.1</f>
        <v>43148.198000000004</v>
      </c>
      <c r="I39" s="808">
        <f>G39*H39</f>
        <v>43148.198000000004</v>
      </c>
      <c r="J39" s="822"/>
    </row>
    <row r="40" spans="1:16361" ht="18" customHeight="1">
      <c r="A40" s="780"/>
      <c r="B40" s="780"/>
      <c r="C40" s="788" t="s">
        <v>1409</v>
      </c>
      <c r="D40" s="788"/>
      <c r="E40" s="788"/>
      <c r="F40" s="816"/>
      <c r="G40" s="803"/>
      <c r="H40" s="806"/>
      <c r="I40" s="809"/>
      <c r="J40" s="822"/>
    </row>
    <row r="41" spans="1:16361" ht="18" customHeight="1">
      <c r="A41" s="780"/>
      <c r="B41" s="780"/>
      <c r="C41" s="788" t="s">
        <v>1410</v>
      </c>
      <c r="D41" s="788"/>
      <c r="E41" s="788"/>
      <c r="F41" s="817"/>
      <c r="G41" s="804"/>
      <c r="H41" s="807"/>
      <c r="I41" s="810"/>
      <c r="J41" s="822"/>
    </row>
    <row r="42" spans="1:16361" ht="18" customHeight="1">
      <c r="A42" s="780"/>
      <c r="B42" s="780"/>
      <c r="C42" s="782" t="s">
        <v>1427</v>
      </c>
      <c r="D42" s="782"/>
      <c r="E42" s="782"/>
      <c r="F42" s="411"/>
      <c r="G42" s="409"/>
      <c r="H42" s="409"/>
      <c r="I42" s="439">
        <f>SUM(I39:I41)</f>
        <v>43148.198000000004</v>
      </c>
      <c r="J42" s="822"/>
    </row>
    <row r="43" spans="1:16361" ht="18" customHeight="1">
      <c r="A43" s="411"/>
      <c r="B43" s="411"/>
      <c r="C43" s="782" t="s">
        <v>1428</v>
      </c>
      <c r="D43" s="782"/>
      <c r="E43" s="782"/>
      <c r="F43" s="436"/>
      <c r="G43" s="409"/>
      <c r="H43" s="409"/>
      <c r="I43" s="439">
        <f>I38+I42</f>
        <v>474630.17799999996</v>
      </c>
      <c r="J43" s="822"/>
    </row>
    <row r="44" spans="1:16361" ht="18" customHeight="1">
      <c r="A44" s="780">
        <v>4</v>
      </c>
      <c r="B44" s="814" t="s">
        <v>1564</v>
      </c>
      <c r="C44" s="780" t="s">
        <v>1565</v>
      </c>
      <c r="D44" s="780" t="s">
        <v>1566</v>
      </c>
      <c r="E44" s="780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781">
        <f>ROUND(I54*0.8,0)</f>
        <v>83561</v>
      </c>
    </row>
    <row r="45" spans="1:16361" ht="18" customHeight="1">
      <c r="A45" s="780"/>
      <c r="B45" s="814"/>
      <c r="C45" s="780"/>
      <c r="D45" s="780" t="s">
        <v>1567</v>
      </c>
      <c r="E45" s="780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822"/>
    </row>
    <row r="46" spans="1:16361" ht="18" customHeight="1">
      <c r="A46" s="780"/>
      <c r="B46" s="814"/>
      <c r="C46" s="780"/>
      <c r="D46" s="780" t="s">
        <v>1568</v>
      </c>
      <c r="E46" s="780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822"/>
    </row>
    <row r="47" spans="1:16361" ht="18" customHeight="1">
      <c r="A47" s="780"/>
      <c r="B47" s="814"/>
      <c r="C47" s="780"/>
      <c r="D47" s="780" t="s">
        <v>1569</v>
      </c>
      <c r="E47" s="780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822"/>
    </row>
    <row r="48" spans="1:16361" ht="18" customHeight="1">
      <c r="A48" s="780"/>
      <c r="B48" s="814"/>
      <c r="C48" s="780"/>
      <c r="D48" s="780" t="s">
        <v>1570</v>
      </c>
      <c r="E48" s="780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822"/>
    </row>
    <row r="49" spans="1:16361" s="416" customFormat="1" ht="18" customHeight="1">
      <c r="A49" s="782"/>
      <c r="B49" s="789"/>
      <c r="C49" s="782" t="s">
        <v>1424</v>
      </c>
      <c r="D49" s="782"/>
      <c r="E49" s="782"/>
      <c r="F49" s="438"/>
      <c r="G49" s="409"/>
      <c r="H49" s="409"/>
      <c r="I49" s="439">
        <f>SUM(I44:I48)</f>
        <v>94956.1</v>
      </c>
      <c r="J49" s="822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780"/>
      <c r="B50" s="814"/>
      <c r="C50" s="788" t="s">
        <v>1408</v>
      </c>
      <c r="D50" s="788"/>
      <c r="E50" s="788"/>
      <c r="F50" s="799" t="s">
        <v>1376</v>
      </c>
      <c r="G50" s="802">
        <v>1</v>
      </c>
      <c r="H50" s="805">
        <f>I49*0.1</f>
        <v>9495.61</v>
      </c>
      <c r="I50" s="808">
        <f>H50*G50</f>
        <v>9495.61</v>
      </c>
      <c r="J50" s="822"/>
    </row>
    <row r="51" spans="1:16361" ht="18" customHeight="1">
      <c r="A51" s="780"/>
      <c r="B51" s="814"/>
      <c r="C51" s="788" t="s">
        <v>1409</v>
      </c>
      <c r="D51" s="788"/>
      <c r="E51" s="788"/>
      <c r="F51" s="800"/>
      <c r="G51" s="803"/>
      <c r="H51" s="806"/>
      <c r="I51" s="809"/>
      <c r="J51" s="822"/>
    </row>
    <row r="52" spans="1:16361" ht="18" customHeight="1">
      <c r="A52" s="780"/>
      <c r="B52" s="814"/>
      <c r="C52" s="788" t="s">
        <v>1410</v>
      </c>
      <c r="D52" s="788"/>
      <c r="E52" s="788"/>
      <c r="F52" s="801"/>
      <c r="G52" s="804"/>
      <c r="H52" s="807"/>
      <c r="I52" s="810"/>
      <c r="J52" s="822"/>
    </row>
    <row r="53" spans="1:16361" ht="18" customHeight="1">
      <c r="A53" s="780"/>
      <c r="B53" s="814"/>
      <c r="C53" s="782" t="s">
        <v>1427</v>
      </c>
      <c r="D53" s="782"/>
      <c r="E53" s="782"/>
      <c r="F53" s="436"/>
      <c r="G53" s="409"/>
      <c r="H53" s="409"/>
      <c r="I53" s="439">
        <f>SUM(I50:I52)</f>
        <v>9495.61</v>
      </c>
      <c r="J53" s="822"/>
    </row>
    <row r="54" spans="1:16361" ht="18" customHeight="1">
      <c r="A54" s="411"/>
      <c r="B54" s="422"/>
      <c r="C54" s="782" t="s">
        <v>1428</v>
      </c>
      <c r="D54" s="782"/>
      <c r="E54" s="782"/>
      <c r="F54" s="436"/>
      <c r="G54" s="409"/>
      <c r="H54" s="409"/>
      <c r="I54" s="439">
        <f>I49+I53</f>
        <v>104451.71</v>
      </c>
      <c r="J54" s="822"/>
    </row>
    <row r="55" spans="1:16361" ht="18" customHeight="1">
      <c r="A55" s="780">
        <v>5</v>
      </c>
      <c r="B55" s="780" t="s">
        <v>1571</v>
      </c>
      <c r="C55" s="780" t="s">
        <v>1430</v>
      </c>
      <c r="D55" s="780" t="s">
        <v>1572</v>
      </c>
      <c r="E55" s="780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781">
        <f>ROUND(I65*0.8,0)</f>
        <v>312760</v>
      </c>
    </row>
    <row r="56" spans="1:16361" ht="18" customHeight="1">
      <c r="A56" s="780"/>
      <c r="B56" s="780"/>
      <c r="C56" s="780"/>
      <c r="D56" s="780" t="s">
        <v>1573</v>
      </c>
      <c r="E56" s="780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822"/>
    </row>
    <row r="57" spans="1:16361" ht="18" customHeight="1">
      <c r="A57" s="780"/>
      <c r="B57" s="780"/>
      <c r="C57" s="780"/>
      <c r="D57" s="780" t="s">
        <v>1574</v>
      </c>
      <c r="E57" s="780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822"/>
    </row>
    <row r="58" spans="1:16361" ht="18" customHeight="1">
      <c r="A58" s="780"/>
      <c r="B58" s="780"/>
      <c r="C58" s="780"/>
      <c r="D58" s="780" t="s">
        <v>1575</v>
      </c>
      <c r="E58" s="780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822"/>
    </row>
    <row r="59" spans="1:16361" s="416" customFormat="1" ht="18" customHeight="1">
      <c r="A59" s="782"/>
      <c r="B59" s="782"/>
      <c r="C59" s="782" t="s">
        <v>1424</v>
      </c>
      <c r="D59" s="782"/>
      <c r="E59" s="782"/>
      <c r="F59" s="438"/>
      <c r="G59" s="409"/>
      <c r="H59" s="409"/>
      <c r="I59" s="439">
        <f>SUM(I55:I58)</f>
        <v>350500</v>
      </c>
      <c r="J59" s="822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780"/>
      <c r="B60" s="780"/>
      <c r="C60" s="788" t="s">
        <v>1408</v>
      </c>
      <c r="D60" s="788"/>
      <c r="E60" s="788"/>
      <c r="F60" s="799" t="s">
        <v>1376</v>
      </c>
      <c r="G60" s="802">
        <v>1</v>
      </c>
      <c r="H60" s="805">
        <f>I59*0.1</f>
        <v>35050</v>
      </c>
      <c r="I60" s="808">
        <f>G60*H60</f>
        <v>35050</v>
      </c>
      <c r="J60" s="822"/>
    </row>
    <row r="61" spans="1:16361" ht="18" customHeight="1">
      <c r="A61" s="780"/>
      <c r="B61" s="780"/>
      <c r="C61" s="788" t="s">
        <v>1409</v>
      </c>
      <c r="D61" s="788"/>
      <c r="E61" s="788"/>
      <c r="F61" s="800"/>
      <c r="G61" s="803"/>
      <c r="H61" s="806"/>
      <c r="I61" s="809"/>
      <c r="J61" s="822"/>
    </row>
    <row r="62" spans="1:16361" ht="18" customHeight="1">
      <c r="A62" s="780"/>
      <c r="B62" s="780"/>
      <c r="C62" s="788" t="s">
        <v>1410</v>
      </c>
      <c r="D62" s="788"/>
      <c r="E62" s="788"/>
      <c r="F62" s="801"/>
      <c r="G62" s="804"/>
      <c r="H62" s="807"/>
      <c r="I62" s="810"/>
      <c r="J62" s="822"/>
    </row>
    <row r="63" spans="1:16361" ht="18" customHeight="1">
      <c r="A63" s="780"/>
      <c r="B63" s="780"/>
      <c r="C63" s="788" t="s">
        <v>1415</v>
      </c>
      <c r="D63" s="788"/>
      <c r="E63" s="788"/>
      <c r="F63" s="436" t="s">
        <v>1376</v>
      </c>
      <c r="G63" s="413">
        <v>1</v>
      </c>
      <c r="H63" s="413">
        <v>5400</v>
      </c>
      <c r="I63" s="442">
        <f>H63</f>
        <v>5400</v>
      </c>
      <c r="J63" s="822"/>
    </row>
    <row r="64" spans="1:16361" ht="18" customHeight="1">
      <c r="A64" s="780"/>
      <c r="B64" s="780"/>
      <c r="C64" s="782" t="s">
        <v>1427</v>
      </c>
      <c r="D64" s="782"/>
      <c r="E64" s="782"/>
      <c r="F64" s="436"/>
      <c r="G64" s="409"/>
      <c r="H64" s="409"/>
      <c r="I64" s="439">
        <f>SUM(I60:I63)</f>
        <v>40450</v>
      </c>
      <c r="J64" s="822"/>
    </row>
    <row r="65" spans="1:16362" ht="18" customHeight="1">
      <c r="A65" s="411"/>
      <c r="B65" s="411"/>
      <c r="C65" s="782" t="s">
        <v>1428</v>
      </c>
      <c r="D65" s="782"/>
      <c r="E65" s="782"/>
      <c r="F65" s="436"/>
      <c r="G65" s="409"/>
      <c r="H65" s="409"/>
      <c r="I65" s="439">
        <f>I59+I64</f>
        <v>390950</v>
      </c>
      <c r="J65" s="822"/>
    </row>
    <row r="66" spans="1:16362" ht="18" customHeight="1">
      <c r="A66" s="780">
        <v>6</v>
      </c>
      <c r="B66" s="780" t="s">
        <v>1576</v>
      </c>
      <c r="C66" s="780" t="s">
        <v>1430</v>
      </c>
      <c r="D66" s="780" t="s">
        <v>1577</v>
      </c>
      <c r="E66" s="780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781">
        <f>ROUND(I76*0.8,0)</f>
        <v>773417</v>
      </c>
    </row>
    <row r="67" spans="1:16362" ht="18" customHeight="1">
      <c r="A67" s="780"/>
      <c r="B67" s="780"/>
      <c r="C67" s="780"/>
      <c r="D67" s="780" t="s">
        <v>1578</v>
      </c>
      <c r="E67" s="780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822"/>
    </row>
    <row r="68" spans="1:16362" ht="18" customHeight="1">
      <c r="A68" s="780"/>
      <c r="B68" s="780"/>
      <c r="C68" s="411" t="s">
        <v>1421</v>
      </c>
      <c r="D68" s="780" t="s">
        <v>1579</v>
      </c>
      <c r="E68" s="780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822"/>
    </row>
    <row r="69" spans="1:16362" s="416" customFormat="1" ht="18" customHeight="1">
      <c r="A69" s="782"/>
      <c r="B69" s="782"/>
      <c r="C69" s="782" t="s">
        <v>1424</v>
      </c>
      <c r="D69" s="782"/>
      <c r="E69" s="782"/>
      <c r="F69" s="438"/>
      <c r="G69" s="409"/>
      <c r="H69" s="409"/>
      <c r="I69" s="439">
        <f>SUM(I66:I68)</f>
        <v>851610</v>
      </c>
      <c r="J69" s="822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780"/>
      <c r="B70" s="780"/>
      <c r="C70" s="788" t="s">
        <v>1408</v>
      </c>
      <c r="D70" s="788"/>
      <c r="E70" s="788"/>
      <c r="F70" s="799" t="s">
        <v>1376</v>
      </c>
      <c r="G70" s="802">
        <v>1</v>
      </c>
      <c r="H70" s="805">
        <f>I69*0.1</f>
        <v>85161</v>
      </c>
      <c r="I70" s="808">
        <f>G70*H70</f>
        <v>85161</v>
      </c>
      <c r="J70" s="822"/>
    </row>
    <row r="71" spans="1:16362" ht="18" customHeight="1">
      <c r="A71" s="780"/>
      <c r="B71" s="780"/>
      <c r="C71" s="788" t="s">
        <v>1409</v>
      </c>
      <c r="D71" s="788"/>
      <c r="E71" s="788"/>
      <c r="F71" s="800"/>
      <c r="G71" s="803"/>
      <c r="H71" s="806"/>
      <c r="I71" s="809"/>
      <c r="J71" s="822"/>
    </row>
    <row r="72" spans="1:16362" ht="18" customHeight="1">
      <c r="A72" s="780"/>
      <c r="B72" s="780"/>
      <c r="C72" s="788" t="s">
        <v>1410</v>
      </c>
      <c r="D72" s="788"/>
      <c r="E72" s="788"/>
      <c r="F72" s="800"/>
      <c r="G72" s="803"/>
      <c r="H72" s="806"/>
      <c r="I72" s="809"/>
      <c r="J72" s="822"/>
    </row>
    <row r="73" spans="1:16362" s="420" customFormat="1" ht="18" customHeight="1">
      <c r="A73" s="780"/>
      <c r="B73" s="780"/>
      <c r="C73" s="811" t="s">
        <v>1412</v>
      </c>
      <c r="D73" s="812"/>
      <c r="E73" s="813"/>
      <c r="F73" s="801"/>
      <c r="G73" s="804"/>
      <c r="H73" s="807"/>
      <c r="I73" s="810"/>
      <c r="J73" s="822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780"/>
      <c r="B74" s="780"/>
      <c r="C74" s="788" t="s">
        <v>1426</v>
      </c>
      <c r="D74" s="788"/>
      <c r="E74" s="788"/>
      <c r="F74" s="436" t="s">
        <v>1376</v>
      </c>
      <c r="G74" s="413">
        <v>1</v>
      </c>
      <c r="H74" s="430">
        <f>I74</f>
        <v>30000</v>
      </c>
      <c r="I74" s="442">
        <v>30000</v>
      </c>
      <c r="J74" s="822"/>
    </row>
    <row r="75" spans="1:16362" ht="18" customHeight="1">
      <c r="A75" s="780"/>
      <c r="B75" s="780"/>
      <c r="C75" s="782" t="s">
        <v>1427</v>
      </c>
      <c r="D75" s="782"/>
      <c r="E75" s="782"/>
      <c r="F75" s="436"/>
      <c r="G75" s="409"/>
      <c r="H75" s="409"/>
      <c r="I75" s="439">
        <f>SUM(I70:I74)</f>
        <v>115161</v>
      </c>
      <c r="J75" s="822"/>
    </row>
    <row r="76" spans="1:16362" ht="18" customHeight="1">
      <c r="A76" s="411"/>
      <c r="B76" s="411"/>
      <c r="C76" s="782" t="s">
        <v>1428</v>
      </c>
      <c r="D76" s="782"/>
      <c r="E76" s="782"/>
      <c r="F76" s="436"/>
      <c r="G76" s="409"/>
      <c r="H76" s="409"/>
      <c r="I76" s="439">
        <f>I69+I75</f>
        <v>966771</v>
      </c>
      <c r="J76" s="822"/>
    </row>
    <row r="77" spans="1:16362" ht="18" customHeight="1">
      <c r="A77" s="780">
        <v>7</v>
      </c>
      <c r="B77" s="780" t="s">
        <v>1580</v>
      </c>
      <c r="C77" s="780" t="s">
        <v>1430</v>
      </c>
      <c r="D77" s="780" t="s">
        <v>1581</v>
      </c>
      <c r="E77" s="780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781">
        <f>ROUND(I88*0.8,0)</f>
        <v>729264</v>
      </c>
    </row>
    <row r="78" spans="1:16362" ht="18" customHeight="1">
      <c r="A78" s="780"/>
      <c r="B78" s="780"/>
      <c r="C78" s="780"/>
      <c r="D78" s="780" t="s">
        <v>1582</v>
      </c>
      <c r="E78" s="780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822"/>
    </row>
    <row r="79" spans="1:16362" ht="18" customHeight="1">
      <c r="A79" s="780"/>
      <c r="B79" s="780"/>
      <c r="C79" s="780"/>
      <c r="D79" s="780" t="s">
        <v>1583</v>
      </c>
      <c r="E79" s="780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822"/>
    </row>
    <row r="80" spans="1:16362" ht="18" customHeight="1">
      <c r="A80" s="780"/>
      <c r="B80" s="780"/>
      <c r="C80" s="815" t="s">
        <v>1421</v>
      </c>
      <c r="D80" s="780" t="s">
        <v>1584</v>
      </c>
      <c r="E80" s="780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822"/>
    </row>
    <row r="81" spans="1:16361" ht="18" customHeight="1">
      <c r="A81" s="780"/>
      <c r="B81" s="780"/>
      <c r="C81" s="817"/>
      <c r="D81" s="823" t="s">
        <v>1423</v>
      </c>
      <c r="E81" s="824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822"/>
    </row>
    <row r="82" spans="1:16361" s="416" customFormat="1" ht="18" customHeight="1">
      <c r="A82" s="782"/>
      <c r="B82" s="782"/>
      <c r="C82" s="782" t="s">
        <v>1424</v>
      </c>
      <c r="D82" s="782"/>
      <c r="E82" s="782"/>
      <c r="F82" s="438"/>
      <c r="G82" s="409"/>
      <c r="H82" s="409"/>
      <c r="I82" s="439">
        <f>SUM(I77:I81)</f>
        <v>801435.82</v>
      </c>
      <c r="J82" s="822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780"/>
      <c r="B83" s="780"/>
      <c r="C83" s="788" t="s">
        <v>1408</v>
      </c>
      <c r="D83" s="788"/>
      <c r="E83" s="788"/>
      <c r="F83" s="799" t="s">
        <v>1376</v>
      </c>
      <c r="G83" s="802">
        <v>1</v>
      </c>
      <c r="H83" s="805">
        <f>I82*0.1</f>
        <v>80143.581999999995</v>
      </c>
      <c r="I83" s="808">
        <f>G83*H83</f>
        <v>80143.581999999995</v>
      </c>
      <c r="J83" s="822"/>
    </row>
    <row r="84" spans="1:16361" ht="18" customHeight="1">
      <c r="A84" s="780"/>
      <c r="B84" s="780"/>
      <c r="C84" s="788" t="s">
        <v>1409</v>
      </c>
      <c r="D84" s="788"/>
      <c r="E84" s="788"/>
      <c r="F84" s="800"/>
      <c r="G84" s="803"/>
      <c r="H84" s="806"/>
      <c r="I84" s="809"/>
      <c r="J84" s="822"/>
    </row>
    <row r="85" spans="1:16361" ht="18" customHeight="1">
      <c r="A85" s="780"/>
      <c r="B85" s="780"/>
      <c r="C85" s="788" t="s">
        <v>1410</v>
      </c>
      <c r="D85" s="788"/>
      <c r="E85" s="788"/>
      <c r="F85" s="801"/>
      <c r="G85" s="804"/>
      <c r="H85" s="807"/>
      <c r="I85" s="810"/>
      <c r="J85" s="822"/>
    </row>
    <row r="86" spans="1:16361" ht="18" customHeight="1">
      <c r="A86" s="780"/>
      <c r="B86" s="780"/>
      <c r="C86" s="788" t="s">
        <v>1426</v>
      </c>
      <c r="D86" s="788"/>
      <c r="E86" s="788"/>
      <c r="F86" s="436"/>
      <c r="G86" s="413">
        <v>1</v>
      </c>
      <c r="H86" s="430">
        <f>I86</f>
        <v>30000</v>
      </c>
      <c r="I86" s="442">
        <v>30000</v>
      </c>
      <c r="J86" s="822"/>
    </row>
    <row r="87" spans="1:16361" ht="18" customHeight="1">
      <c r="A87" s="780"/>
      <c r="B87" s="780"/>
      <c r="C87" s="782" t="s">
        <v>1427</v>
      </c>
      <c r="D87" s="782"/>
      <c r="E87" s="782"/>
      <c r="F87" s="436"/>
      <c r="G87" s="409"/>
      <c r="H87" s="409"/>
      <c r="I87" s="439">
        <f>SUM(I83:I86)</f>
        <v>110143.58199999999</v>
      </c>
      <c r="J87" s="822"/>
    </row>
    <row r="88" spans="1:16361" ht="18" customHeight="1">
      <c r="A88" s="411"/>
      <c r="B88" s="411"/>
      <c r="C88" s="819" t="s">
        <v>1428</v>
      </c>
      <c r="D88" s="820"/>
      <c r="E88" s="821"/>
      <c r="F88" s="436"/>
      <c r="G88" s="409"/>
      <c r="H88" s="409"/>
      <c r="I88" s="439">
        <f>I82+I87</f>
        <v>911579.402</v>
      </c>
      <c r="J88" s="822"/>
    </row>
    <row r="89" spans="1:16361" ht="18" customHeight="1">
      <c r="A89" s="422"/>
      <c r="B89" s="422"/>
      <c r="C89" s="789" t="s">
        <v>1586</v>
      </c>
      <c r="D89" s="789"/>
      <c r="E89" s="789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846" t="s">
        <v>1587</v>
      </c>
      <c r="B1" s="846"/>
      <c r="C1" s="846"/>
      <c r="D1" s="846"/>
      <c r="E1" s="846"/>
      <c r="F1" s="846"/>
      <c r="G1" s="846"/>
      <c r="H1" s="846"/>
      <c r="I1" s="846"/>
      <c r="J1" s="847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825">
        <v>1</v>
      </c>
      <c r="B3" s="825" t="s">
        <v>1593</v>
      </c>
      <c r="C3" s="826" t="s">
        <v>1369</v>
      </c>
      <c r="D3" s="827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839">
        <f>ROUND(I12*0.8,0)</f>
        <v>639807</v>
      </c>
    </row>
    <row r="4" spans="1:10" ht="17.45" customHeight="1">
      <c r="A4" s="825"/>
      <c r="B4" s="825"/>
      <c r="C4" s="826"/>
      <c r="D4" s="828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848"/>
    </row>
    <row r="5" spans="1:10" ht="17.45" customHeight="1">
      <c r="A5" s="825"/>
      <c r="B5" s="825"/>
      <c r="C5" s="826"/>
      <c r="D5" s="827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848"/>
    </row>
    <row r="6" spans="1:10" ht="17.45" customHeight="1">
      <c r="A6" s="825"/>
      <c r="B6" s="825"/>
      <c r="C6" s="826"/>
      <c r="D6" s="828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848"/>
    </row>
    <row r="7" spans="1:10" ht="17.45" customHeight="1">
      <c r="A7" s="825"/>
      <c r="B7" s="825"/>
      <c r="C7" s="826"/>
      <c r="D7" s="827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848"/>
    </row>
    <row r="8" spans="1:10" ht="17.45" customHeight="1">
      <c r="A8" s="825"/>
      <c r="B8" s="825"/>
      <c r="C8" s="826"/>
      <c r="D8" s="829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848"/>
    </row>
    <row r="9" spans="1:10" ht="17.45" customHeight="1">
      <c r="A9" s="825"/>
      <c r="B9" s="825"/>
      <c r="C9" s="826"/>
      <c r="D9" s="828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848"/>
    </row>
    <row r="10" spans="1:10" s="455" customFormat="1" ht="17.45" customHeight="1">
      <c r="A10" s="825"/>
      <c r="B10" s="825"/>
      <c r="C10" s="830" t="s">
        <v>1424</v>
      </c>
      <c r="D10" s="831"/>
      <c r="E10" s="832"/>
      <c r="F10" s="451"/>
      <c r="G10" s="452"/>
      <c r="H10" s="453"/>
      <c r="I10" s="454">
        <f>SUM(I3:I9)</f>
        <v>685537</v>
      </c>
      <c r="J10" s="848"/>
    </row>
    <row r="11" spans="1:10" s="455" customFormat="1" ht="17.45" customHeight="1">
      <c r="A11" s="825"/>
      <c r="B11" s="825"/>
      <c r="C11" s="833" t="s">
        <v>1603</v>
      </c>
      <c r="D11" s="833"/>
      <c r="E11" s="833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848"/>
    </row>
    <row r="12" spans="1:10" s="455" customFormat="1" ht="17.45" customHeight="1">
      <c r="A12" s="825"/>
      <c r="B12" s="825"/>
      <c r="C12" s="833" t="s">
        <v>1428</v>
      </c>
      <c r="D12" s="833"/>
      <c r="E12" s="833"/>
      <c r="F12" s="451"/>
      <c r="G12" s="452"/>
      <c r="H12" s="453"/>
      <c r="I12" s="457">
        <f>I11+I10</f>
        <v>799759</v>
      </c>
      <c r="J12" s="848"/>
    </row>
    <row r="13" spans="1:10" ht="17.45" customHeight="1">
      <c r="A13" s="826">
        <v>2</v>
      </c>
      <c r="B13" s="825" t="s">
        <v>311</v>
      </c>
      <c r="C13" s="834" t="s">
        <v>1369</v>
      </c>
      <c r="D13" s="825" t="s">
        <v>1421</v>
      </c>
      <c r="E13" s="458" t="s">
        <v>1604</v>
      </c>
      <c r="F13" s="835" t="s">
        <v>1372</v>
      </c>
      <c r="G13" s="837">
        <f>2200*0.8</f>
        <v>1760</v>
      </c>
      <c r="H13" s="837">
        <v>300</v>
      </c>
      <c r="I13" s="835">
        <f t="shared" ref="I13:I17" si="1">H13*G13</f>
        <v>528000</v>
      </c>
      <c r="J13" s="839">
        <f>ROUND(I24*0.8,0)</f>
        <v>1210128</v>
      </c>
    </row>
    <row r="14" spans="1:10" ht="17.45" customHeight="1">
      <c r="A14" s="826"/>
      <c r="B14" s="825"/>
      <c r="C14" s="834"/>
      <c r="D14" s="825"/>
      <c r="E14" s="458" t="s">
        <v>1605</v>
      </c>
      <c r="F14" s="836"/>
      <c r="G14" s="838"/>
      <c r="H14" s="838"/>
      <c r="I14" s="836"/>
      <c r="J14" s="839"/>
    </row>
    <row r="15" spans="1:10" ht="17.45" customHeight="1">
      <c r="A15" s="826"/>
      <c r="B15" s="825"/>
      <c r="C15" s="834"/>
      <c r="D15" s="825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839"/>
    </row>
    <row r="16" spans="1:10" ht="17.45" customHeight="1">
      <c r="A16" s="826"/>
      <c r="B16" s="825"/>
      <c r="C16" s="834"/>
      <c r="D16" s="825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839"/>
    </row>
    <row r="17" spans="1:10" ht="17.45" customHeight="1">
      <c r="A17" s="826"/>
      <c r="B17" s="825"/>
      <c r="C17" s="834"/>
      <c r="D17" s="825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839"/>
    </row>
    <row r="18" spans="1:10" ht="17.45" customHeight="1">
      <c r="A18" s="826"/>
      <c r="B18" s="825"/>
      <c r="C18" s="834"/>
      <c r="D18" s="825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839"/>
    </row>
    <row r="19" spans="1:10" ht="17.45" customHeight="1">
      <c r="A19" s="826"/>
      <c r="B19" s="825"/>
      <c r="C19" s="834"/>
      <c r="D19" s="825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839"/>
    </row>
    <row r="20" spans="1:10" ht="17.45" customHeight="1">
      <c r="A20" s="826"/>
      <c r="B20" s="825"/>
      <c r="C20" s="834"/>
      <c r="D20" s="825"/>
      <c r="E20" s="458" t="s">
        <v>1611</v>
      </c>
      <c r="F20" s="459"/>
      <c r="G20" s="448"/>
      <c r="H20" s="448"/>
      <c r="I20" s="449"/>
      <c r="J20" s="839"/>
    </row>
    <row r="21" spans="1:10" ht="17.45" customHeight="1">
      <c r="A21" s="826"/>
      <c r="B21" s="825"/>
      <c r="C21" s="834"/>
      <c r="D21" s="825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839"/>
    </row>
    <row r="22" spans="1:10" s="462" customFormat="1" ht="17.45" customHeight="1">
      <c r="A22" s="826"/>
      <c r="B22" s="825"/>
      <c r="C22" s="830" t="s">
        <v>1424</v>
      </c>
      <c r="D22" s="831"/>
      <c r="E22" s="832"/>
      <c r="F22" s="460"/>
      <c r="G22" s="453"/>
      <c r="H22" s="453"/>
      <c r="I22" s="461">
        <f>SUM(I13:I21)</f>
        <v>1320600</v>
      </c>
      <c r="J22" s="839"/>
    </row>
    <row r="23" spans="1:10" s="455" customFormat="1" ht="17.45" customHeight="1">
      <c r="A23" s="826"/>
      <c r="B23" s="825"/>
      <c r="C23" s="830" t="s">
        <v>1603</v>
      </c>
      <c r="D23" s="831"/>
      <c r="E23" s="832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839"/>
    </row>
    <row r="24" spans="1:10" s="462" customFormat="1" ht="17.45" customHeight="1">
      <c r="A24" s="826"/>
      <c r="B24" s="825"/>
      <c r="C24" s="830" t="s">
        <v>1428</v>
      </c>
      <c r="D24" s="831"/>
      <c r="E24" s="832"/>
      <c r="F24" s="451"/>
      <c r="G24" s="452"/>
      <c r="H24" s="452"/>
      <c r="I24" s="457">
        <f>I23+I22</f>
        <v>1512660</v>
      </c>
      <c r="J24" s="839"/>
    </row>
    <row r="25" spans="1:10" ht="17.45" customHeight="1">
      <c r="A25" s="825">
        <v>3</v>
      </c>
      <c r="B25" s="825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839">
        <f>ROUND(I28*0.8,0)</f>
        <v>298999</v>
      </c>
    </row>
    <row r="26" spans="1:10" s="462" customFormat="1" ht="17.45" customHeight="1">
      <c r="A26" s="825"/>
      <c r="B26" s="825"/>
      <c r="C26" s="830" t="s">
        <v>1424</v>
      </c>
      <c r="D26" s="831"/>
      <c r="E26" s="832"/>
      <c r="F26" s="451"/>
      <c r="G26" s="452"/>
      <c r="H26" s="453"/>
      <c r="I26" s="454">
        <f>SUM(I25:I25)</f>
        <v>339772</v>
      </c>
      <c r="J26" s="839"/>
    </row>
    <row r="27" spans="1:10" s="455" customFormat="1" ht="17.45" customHeight="1">
      <c r="A27" s="825"/>
      <c r="B27" s="825"/>
      <c r="C27" s="830" t="s">
        <v>1603</v>
      </c>
      <c r="D27" s="831"/>
      <c r="E27" s="832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839"/>
    </row>
    <row r="28" spans="1:10" s="462" customFormat="1" ht="17.45" customHeight="1">
      <c r="A28" s="825"/>
      <c r="B28" s="825"/>
      <c r="C28" s="830" t="s">
        <v>1428</v>
      </c>
      <c r="D28" s="831"/>
      <c r="E28" s="832"/>
      <c r="F28" s="451"/>
      <c r="G28" s="452"/>
      <c r="H28" s="453"/>
      <c r="I28" s="457">
        <f>I27+I26</f>
        <v>373749</v>
      </c>
      <c r="J28" s="839"/>
    </row>
    <row r="29" spans="1:10" ht="17.45" customHeight="1">
      <c r="A29" s="825">
        <v>4</v>
      </c>
      <c r="B29" s="825" t="s">
        <v>315</v>
      </c>
      <c r="C29" s="826" t="s">
        <v>1616</v>
      </c>
      <c r="D29" s="825" t="s">
        <v>1614</v>
      </c>
      <c r="E29" s="463" t="s">
        <v>1617</v>
      </c>
      <c r="F29" s="827" t="s">
        <v>1372</v>
      </c>
      <c r="G29" s="841">
        <f>1150*0.8</f>
        <v>920</v>
      </c>
      <c r="H29" s="841">
        <v>330</v>
      </c>
      <c r="I29" s="827">
        <f>H29*G29</f>
        <v>303600</v>
      </c>
      <c r="J29" s="839">
        <f>ROUND(I34*0.8,0)</f>
        <v>345816</v>
      </c>
    </row>
    <row r="30" spans="1:10" ht="17.45" customHeight="1">
      <c r="A30" s="825"/>
      <c r="B30" s="825"/>
      <c r="C30" s="826"/>
      <c r="D30" s="825"/>
      <c r="E30" s="463" t="s">
        <v>1618</v>
      </c>
      <c r="F30" s="828"/>
      <c r="G30" s="842">
        <v>1150</v>
      </c>
      <c r="H30" s="842">
        <v>45</v>
      </c>
      <c r="I30" s="828"/>
      <c r="J30" s="839"/>
    </row>
    <row r="31" spans="1:10" ht="17.45" customHeight="1">
      <c r="A31" s="825"/>
      <c r="B31" s="825"/>
      <c r="C31" s="826"/>
      <c r="D31" s="825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839"/>
    </row>
    <row r="32" spans="1:10" s="462" customFormat="1" ht="17.45" customHeight="1">
      <c r="A32" s="825"/>
      <c r="B32" s="825"/>
      <c r="C32" s="830" t="s">
        <v>1424</v>
      </c>
      <c r="D32" s="831"/>
      <c r="E32" s="832"/>
      <c r="F32" s="451"/>
      <c r="G32" s="452"/>
      <c r="H32" s="453"/>
      <c r="I32" s="464">
        <f>I29+I31</f>
        <v>365700</v>
      </c>
      <c r="J32" s="839"/>
    </row>
    <row r="33" spans="1:16126" s="455" customFormat="1" ht="17.45" customHeight="1">
      <c r="A33" s="825"/>
      <c r="B33" s="825"/>
      <c r="C33" s="830" t="s">
        <v>1603</v>
      </c>
      <c r="D33" s="831"/>
      <c r="E33" s="832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839"/>
    </row>
    <row r="34" spans="1:16126" s="462" customFormat="1" ht="17.45" customHeight="1">
      <c r="A34" s="825"/>
      <c r="B34" s="825"/>
      <c r="C34" s="830" t="s">
        <v>1428</v>
      </c>
      <c r="D34" s="831"/>
      <c r="E34" s="832"/>
      <c r="F34" s="451"/>
      <c r="G34" s="452"/>
      <c r="H34" s="453"/>
      <c r="I34" s="457">
        <f>I33+I32</f>
        <v>432270</v>
      </c>
      <c r="J34" s="839"/>
    </row>
    <row r="35" spans="1:16126" ht="17.45" customHeight="1">
      <c r="A35" s="825">
        <v>5</v>
      </c>
      <c r="B35" s="825" t="s">
        <v>1620</v>
      </c>
      <c r="C35" s="826" t="s">
        <v>1369</v>
      </c>
      <c r="D35" s="827" t="s">
        <v>1421</v>
      </c>
      <c r="E35" s="446" t="s">
        <v>1621</v>
      </c>
      <c r="F35" s="827" t="s">
        <v>1372</v>
      </c>
      <c r="G35" s="841">
        <f>1434*0.2</f>
        <v>286.8</v>
      </c>
      <c r="H35" s="841">
        <v>300</v>
      </c>
      <c r="I35" s="827">
        <f>H35*G35</f>
        <v>86040</v>
      </c>
      <c r="J35" s="839">
        <f>ROUND(I40*0.8,0)</f>
        <v>342004</v>
      </c>
    </row>
    <row r="36" spans="1:16126" ht="17.45" customHeight="1">
      <c r="A36" s="825"/>
      <c r="B36" s="825"/>
      <c r="C36" s="826"/>
      <c r="D36" s="829"/>
      <c r="E36" s="446" t="s">
        <v>1622</v>
      </c>
      <c r="F36" s="828"/>
      <c r="G36" s="842"/>
      <c r="H36" s="842"/>
      <c r="I36" s="828"/>
      <c r="J36" s="839"/>
    </row>
    <row r="37" spans="1:16126" ht="17.45" customHeight="1">
      <c r="A37" s="825"/>
      <c r="B37" s="825"/>
      <c r="C37" s="826"/>
      <c r="D37" s="828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839"/>
    </row>
    <row r="38" spans="1:16126" ht="17.45" customHeight="1">
      <c r="A38" s="825"/>
      <c r="B38" s="825"/>
      <c r="C38" s="830" t="s">
        <v>1424</v>
      </c>
      <c r="D38" s="831"/>
      <c r="E38" s="832"/>
      <c r="F38" s="451"/>
      <c r="G38" s="452"/>
      <c r="H38" s="466"/>
      <c r="I38" s="464">
        <f>SUM(I35:I37)</f>
        <v>361368</v>
      </c>
      <c r="J38" s="839"/>
    </row>
    <row r="39" spans="1:16126" s="455" customFormat="1" ht="17.45" customHeight="1">
      <c r="A39" s="825"/>
      <c r="B39" s="825"/>
      <c r="C39" s="830" t="s">
        <v>1603</v>
      </c>
      <c r="D39" s="831"/>
      <c r="E39" s="832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839"/>
    </row>
    <row r="40" spans="1:16126" s="462" customFormat="1" ht="17.45" customHeight="1">
      <c r="A40" s="827"/>
      <c r="B40" s="827"/>
      <c r="C40" s="843" t="s">
        <v>1428</v>
      </c>
      <c r="D40" s="844"/>
      <c r="E40" s="845"/>
      <c r="F40" s="475"/>
      <c r="G40" s="476"/>
      <c r="H40" s="477"/>
      <c r="I40" s="478">
        <f>I39+I38</f>
        <v>427505</v>
      </c>
      <c r="J40" s="839"/>
    </row>
    <row r="41" spans="1:16126" ht="17.45" customHeight="1">
      <c r="A41" s="825">
        <v>6</v>
      </c>
      <c r="B41" s="825" t="s">
        <v>1624</v>
      </c>
      <c r="C41" s="826" t="s">
        <v>1369</v>
      </c>
      <c r="D41" s="825" t="s">
        <v>1421</v>
      </c>
      <c r="E41" s="446" t="s">
        <v>1625</v>
      </c>
      <c r="F41" s="825" t="s">
        <v>1372</v>
      </c>
      <c r="G41" s="840">
        <f>1861*0.9</f>
        <v>1674.9</v>
      </c>
      <c r="H41" s="840">
        <v>300</v>
      </c>
      <c r="I41" s="825">
        <f>H41*G41</f>
        <v>502470</v>
      </c>
      <c r="J41" s="839">
        <f>ROUND(I46*0.8,0)</f>
        <v>505478</v>
      </c>
    </row>
    <row r="42" spans="1:16126" ht="17.45" customHeight="1">
      <c r="A42" s="825"/>
      <c r="B42" s="825"/>
      <c r="C42" s="826"/>
      <c r="D42" s="825"/>
      <c r="E42" s="446" t="s">
        <v>1626</v>
      </c>
      <c r="F42" s="825"/>
      <c r="G42" s="840"/>
      <c r="H42" s="840"/>
      <c r="I42" s="825"/>
      <c r="J42" s="839"/>
    </row>
    <row r="43" spans="1:16126" ht="17.45" customHeight="1">
      <c r="A43" s="825"/>
      <c r="B43" s="825"/>
      <c r="C43" s="826"/>
      <c r="D43" s="825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839"/>
    </row>
    <row r="44" spans="1:16126" ht="17.45" customHeight="1">
      <c r="A44" s="825"/>
      <c r="B44" s="825"/>
      <c r="C44" s="833" t="s">
        <v>1424</v>
      </c>
      <c r="D44" s="833"/>
      <c r="E44" s="833"/>
      <c r="F44" s="451"/>
      <c r="G44" s="452"/>
      <c r="H44" s="466"/>
      <c r="I44" s="464">
        <f>SUM(I41:I43)</f>
        <v>547134</v>
      </c>
      <c r="J44" s="839"/>
    </row>
    <row r="45" spans="1:16126" s="455" customFormat="1" ht="17.45" customHeight="1">
      <c r="A45" s="825"/>
      <c r="B45" s="825"/>
      <c r="C45" s="833" t="s">
        <v>1603</v>
      </c>
      <c r="D45" s="833"/>
      <c r="E45" s="833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839"/>
    </row>
    <row r="46" spans="1:16126" s="462" customFormat="1" ht="17.45" customHeight="1">
      <c r="A46" s="825"/>
      <c r="B46" s="825"/>
      <c r="C46" s="833" t="s">
        <v>1428</v>
      </c>
      <c r="D46" s="833"/>
      <c r="E46" s="833"/>
      <c r="F46" s="451"/>
      <c r="G46" s="452"/>
      <c r="H46" s="453"/>
      <c r="I46" s="457">
        <f>I45+I44</f>
        <v>631847</v>
      </c>
      <c r="J46" s="839"/>
    </row>
    <row r="47" spans="1:16126" s="469" customFormat="1" ht="17.45" customHeight="1">
      <c r="A47" s="479"/>
      <c r="B47" s="479"/>
      <c r="C47" s="839" t="s">
        <v>1540</v>
      </c>
      <c r="D47" s="839"/>
      <c r="E47" s="839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769" t="s">
        <v>1628</v>
      </c>
      <c r="B1" s="769"/>
      <c r="C1" s="769"/>
      <c r="D1" s="769"/>
      <c r="E1" s="769"/>
      <c r="F1" s="769"/>
      <c r="G1" s="769"/>
      <c r="H1" s="769"/>
      <c r="I1" s="769"/>
      <c r="J1" s="770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758">
        <v>1</v>
      </c>
      <c r="B3" s="758" t="s">
        <v>1629</v>
      </c>
      <c r="C3" s="758" t="s">
        <v>1630</v>
      </c>
      <c r="D3" s="758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854">
        <f>ROUND(I14*0.8,0)</f>
        <v>153887</v>
      </c>
    </row>
    <row r="4" spans="1:11" ht="17.100000000000001" customHeight="1">
      <c r="A4" s="758"/>
      <c r="B4" s="758"/>
      <c r="C4" s="758"/>
      <c r="D4" s="758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768"/>
      <c r="K4" s="376"/>
    </row>
    <row r="5" spans="1:11" ht="17.100000000000001" customHeight="1">
      <c r="A5" s="758"/>
      <c r="B5" s="758"/>
      <c r="C5" s="758"/>
      <c r="D5" s="758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768"/>
    </row>
    <row r="6" spans="1:11" s="395" customFormat="1" ht="17.100000000000001" customHeight="1">
      <c r="A6" s="759"/>
      <c r="B6" s="759"/>
      <c r="C6" s="759" t="s">
        <v>1635</v>
      </c>
      <c r="D6" s="759"/>
      <c r="E6" s="759"/>
      <c r="F6" s="374"/>
      <c r="G6" s="374"/>
      <c r="H6" s="375"/>
      <c r="I6" s="567">
        <f>SUM(I3:I5)</f>
        <v>165053.23000000001</v>
      </c>
      <c r="J6" s="768"/>
    </row>
    <row r="7" spans="1:11" s="376" customFormat="1" ht="17.100000000000001" customHeight="1">
      <c r="A7" s="758"/>
      <c r="B7" s="758"/>
      <c r="C7" s="758" t="s">
        <v>1636</v>
      </c>
      <c r="D7" s="758"/>
      <c r="E7" s="758"/>
      <c r="F7" s="397"/>
      <c r="G7" s="381"/>
      <c r="H7" s="851">
        <v>0.1</v>
      </c>
      <c r="I7" s="853">
        <f>H7*I6</f>
        <v>16505.323</v>
      </c>
      <c r="J7" s="768"/>
    </row>
    <row r="8" spans="1:11" s="376" customFormat="1" ht="17.100000000000001" customHeight="1">
      <c r="A8" s="758"/>
      <c r="B8" s="758"/>
      <c r="C8" s="758" t="s">
        <v>1408</v>
      </c>
      <c r="D8" s="758"/>
      <c r="E8" s="758"/>
      <c r="F8" s="397"/>
      <c r="G8" s="381"/>
      <c r="H8" s="852"/>
      <c r="I8" s="853" t="e">
        <f>#REF!</f>
        <v>#REF!</v>
      </c>
      <c r="J8" s="768"/>
    </row>
    <row r="9" spans="1:11" s="376" customFormat="1" ht="17.100000000000001" customHeight="1">
      <c r="A9" s="758"/>
      <c r="B9" s="758"/>
      <c r="C9" s="758" t="s">
        <v>1409</v>
      </c>
      <c r="D9" s="758"/>
      <c r="E9" s="758"/>
      <c r="F9" s="397"/>
      <c r="G9" s="381"/>
      <c r="H9" s="852"/>
      <c r="I9" s="853">
        <f>H9</f>
        <v>0</v>
      </c>
      <c r="J9" s="768"/>
    </row>
    <row r="10" spans="1:11" s="376" customFormat="1" ht="17.100000000000001" customHeight="1">
      <c r="A10" s="758"/>
      <c r="B10" s="758"/>
      <c r="C10" s="758" t="s">
        <v>1410</v>
      </c>
      <c r="D10" s="758"/>
      <c r="E10" s="758"/>
      <c r="F10" s="397"/>
      <c r="G10" s="381"/>
      <c r="H10" s="852"/>
      <c r="I10" s="853">
        <f>H10</f>
        <v>0</v>
      </c>
      <c r="J10" s="768"/>
    </row>
    <row r="11" spans="1:11" s="376" customFormat="1" ht="17.100000000000001" customHeight="1">
      <c r="A11" s="758"/>
      <c r="B11" s="758"/>
      <c r="C11" s="758" t="s">
        <v>1637</v>
      </c>
      <c r="D11" s="758"/>
      <c r="E11" s="758"/>
      <c r="F11" s="397" t="s">
        <v>1638</v>
      </c>
      <c r="G11" s="758">
        <v>6</v>
      </c>
      <c r="H11" s="849">
        <v>1800</v>
      </c>
      <c r="I11" s="850">
        <f>G11*H11</f>
        <v>10800</v>
      </c>
      <c r="J11" s="768"/>
    </row>
    <row r="12" spans="1:11" s="376" customFormat="1" ht="17.100000000000001" customHeight="1">
      <c r="A12" s="758"/>
      <c r="B12" s="758"/>
      <c r="C12" s="758" t="s">
        <v>1637</v>
      </c>
      <c r="D12" s="758"/>
      <c r="E12" s="758"/>
      <c r="F12" s="397" t="s">
        <v>1638</v>
      </c>
      <c r="G12" s="758"/>
      <c r="H12" s="849"/>
      <c r="I12" s="850"/>
      <c r="J12" s="768"/>
    </row>
    <row r="13" spans="1:11" s="376" customFormat="1" ht="17.100000000000001" customHeight="1">
      <c r="A13" s="758"/>
      <c r="B13" s="758"/>
      <c r="C13" s="759" t="s">
        <v>1639</v>
      </c>
      <c r="D13" s="759"/>
      <c r="E13" s="759"/>
      <c r="F13" s="397"/>
      <c r="G13" s="397"/>
      <c r="H13" s="381"/>
      <c r="I13" s="561">
        <f>I7+I11</f>
        <v>27305.323</v>
      </c>
      <c r="J13" s="768"/>
    </row>
    <row r="14" spans="1:11" s="482" customFormat="1" ht="17.100000000000001" customHeight="1">
      <c r="A14" s="759"/>
      <c r="B14" s="759"/>
      <c r="C14" s="759" t="s">
        <v>24</v>
      </c>
      <c r="D14" s="759"/>
      <c r="E14" s="759"/>
      <c r="F14" s="374"/>
      <c r="G14" s="374"/>
      <c r="H14" s="375"/>
      <c r="I14" s="567">
        <f>I6+I13</f>
        <v>192358.55300000001</v>
      </c>
      <c r="J14" s="768"/>
    </row>
    <row r="15" spans="1:11" ht="17.100000000000001" customHeight="1">
      <c r="A15" s="758">
        <v>2</v>
      </c>
      <c r="B15" s="758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767">
        <f>ROUND(I23*0.8,0)</f>
        <v>259801</v>
      </c>
    </row>
    <row r="16" spans="1:11" ht="17.100000000000001" customHeight="1">
      <c r="A16" s="758"/>
      <c r="B16" s="758"/>
      <c r="C16" s="759" t="s">
        <v>1635</v>
      </c>
      <c r="D16" s="759"/>
      <c r="E16" s="759"/>
      <c r="F16" s="397"/>
      <c r="G16" s="397"/>
      <c r="H16" s="483"/>
      <c r="I16" s="567">
        <f>I15</f>
        <v>281170</v>
      </c>
      <c r="J16" s="767"/>
    </row>
    <row r="17" spans="1:10" ht="17.100000000000001" customHeight="1">
      <c r="A17" s="758"/>
      <c r="B17" s="758"/>
      <c r="C17" s="758" t="s">
        <v>1636</v>
      </c>
      <c r="D17" s="758"/>
      <c r="E17" s="758"/>
      <c r="F17" s="397"/>
      <c r="G17" s="397"/>
      <c r="H17" s="851">
        <v>0.1</v>
      </c>
      <c r="I17" s="853">
        <f>H17*I16</f>
        <v>28117</v>
      </c>
      <c r="J17" s="767"/>
    </row>
    <row r="18" spans="1:10" ht="17.100000000000001" customHeight="1">
      <c r="A18" s="758"/>
      <c r="B18" s="758"/>
      <c r="C18" s="758" t="s">
        <v>1408</v>
      </c>
      <c r="D18" s="758"/>
      <c r="E18" s="758"/>
      <c r="F18" s="397"/>
      <c r="G18" s="397"/>
      <c r="H18" s="852"/>
      <c r="I18" s="853"/>
      <c r="J18" s="767"/>
    </row>
    <row r="19" spans="1:10" ht="17.100000000000001" customHeight="1">
      <c r="A19" s="758"/>
      <c r="B19" s="758"/>
      <c r="C19" s="758" t="s">
        <v>1409</v>
      </c>
      <c r="D19" s="758"/>
      <c r="E19" s="758"/>
      <c r="F19" s="397"/>
      <c r="G19" s="397"/>
      <c r="H19" s="852"/>
      <c r="I19" s="853"/>
      <c r="J19" s="767"/>
    </row>
    <row r="20" spans="1:10" ht="17.100000000000001" customHeight="1">
      <c r="A20" s="758"/>
      <c r="B20" s="758"/>
      <c r="C20" s="758" t="s">
        <v>1410</v>
      </c>
      <c r="D20" s="758"/>
      <c r="E20" s="758"/>
      <c r="F20" s="397"/>
      <c r="G20" s="397"/>
      <c r="H20" s="852"/>
      <c r="I20" s="853"/>
      <c r="J20" s="767"/>
    </row>
    <row r="21" spans="1:10" ht="17.100000000000001" customHeight="1">
      <c r="A21" s="758"/>
      <c r="B21" s="758"/>
      <c r="C21" s="759" t="s">
        <v>1639</v>
      </c>
      <c r="D21" s="759"/>
      <c r="E21" s="759"/>
      <c r="F21" s="397"/>
      <c r="G21" s="397"/>
      <c r="H21" s="381"/>
      <c r="I21" s="567">
        <f>SUM(I17:I20)</f>
        <v>28117</v>
      </c>
      <c r="J21" s="767"/>
    </row>
    <row r="22" spans="1:10" ht="17.100000000000001" customHeight="1">
      <c r="A22" s="758"/>
      <c r="B22" s="758"/>
      <c r="C22" s="759" t="s">
        <v>1641</v>
      </c>
      <c r="D22" s="759"/>
      <c r="E22" s="759"/>
      <c r="F22" s="397"/>
      <c r="G22" s="397"/>
      <c r="H22" s="484">
        <v>0.05</v>
      </c>
      <c r="I22" s="567">
        <f>(I16+I21)*5%</f>
        <v>15464.35</v>
      </c>
      <c r="J22" s="767"/>
    </row>
    <row r="23" spans="1:10" s="395" customFormat="1" ht="17.100000000000001" customHeight="1">
      <c r="A23" s="759"/>
      <c r="B23" s="759"/>
      <c r="C23" s="759" t="s">
        <v>24</v>
      </c>
      <c r="D23" s="759"/>
      <c r="E23" s="759"/>
      <c r="F23" s="374"/>
      <c r="G23" s="374"/>
      <c r="H23" s="375"/>
      <c r="I23" s="567">
        <f>SUM(I16,I21,I22)</f>
        <v>324751.34999999998</v>
      </c>
      <c r="J23" s="767"/>
    </row>
    <row r="24" spans="1:10" ht="17.100000000000001" customHeight="1">
      <c r="A24" s="758">
        <v>3</v>
      </c>
      <c r="B24" s="758" t="s">
        <v>1642</v>
      </c>
      <c r="C24" s="758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854">
        <f>ROUND(I77*0.8,0)</f>
        <v>1100090</v>
      </c>
    </row>
    <row r="25" spans="1:10" ht="17.100000000000001" customHeight="1">
      <c r="A25" s="758"/>
      <c r="B25" s="758"/>
      <c r="C25" s="758"/>
      <c r="D25" s="758" t="s">
        <v>1646</v>
      </c>
      <c r="E25" s="758" t="s">
        <v>1647</v>
      </c>
      <c r="F25" s="758" t="s">
        <v>1479</v>
      </c>
      <c r="G25" s="397">
        <v>14</v>
      </c>
      <c r="H25" s="381">
        <v>220</v>
      </c>
      <c r="I25" s="561">
        <f t="shared" si="0"/>
        <v>3080</v>
      </c>
      <c r="J25" s="721"/>
    </row>
    <row r="26" spans="1:10" ht="17.100000000000001" customHeight="1">
      <c r="A26" s="758"/>
      <c r="B26" s="758"/>
      <c r="C26" s="758"/>
      <c r="D26" s="758"/>
      <c r="E26" s="758"/>
      <c r="F26" s="758"/>
      <c r="G26" s="397">
        <v>15</v>
      </c>
      <c r="H26" s="381">
        <v>70</v>
      </c>
      <c r="I26" s="561">
        <f t="shared" si="0"/>
        <v>1050</v>
      </c>
      <c r="J26" s="721"/>
    </row>
    <row r="27" spans="1:10" ht="17.100000000000001" customHeight="1">
      <c r="A27" s="758"/>
      <c r="B27" s="758"/>
      <c r="C27" s="758"/>
      <c r="D27" s="758"/>
      <c r="E27" s="758"/>
      <c r="F27" s="758"/>
      <c r="G27" s="397">
        <v>62.5</v>
      </c>
      <c r="H27" s="381">
        <v>45</v>
      </c>
      <c r="I27" s="561">
        <f t="shared" si="0"/>
        <v>2812.5</v>
      </c>
      <c r="J27" s="721"/>
    </row>
    <row r="28" spans="1:10" ht="17.100000000000001" customHeight="1">
      <c r="A28" s="758"/>
      <c r="B28" s="758"/>
      <c r="C28" s="758"/>
      <c r="D28" s="758"/>
      <c r="E28" s="758"/>
      <c r="F28" s="758"/>
      <c r="G28" s="397">
        <v>0</v>
      </c>
      <c r="H28" s="381">
        <v>150</v>
      </c>
      <c r="I28" s="561">
        <f t="shared" si="0"/>
        <v>0</v>
      </c>
      <c r="J28" s="721"/>
    </row>
    <row r="29" spans="1:10" ht="17.100000000000001" customHeight="1">
      <c r="A29" s="758"/>
      <c r="B29" s="758"/>
      <c r="C29" s="758"/>
      <c r="D29" s="758"/>
      <c r="E29" s="758" t="s">
        <v>1648</v>
      </c>
      <c r="F29" s="758"/>
      <c r="G29" s="397">
        <v>200</v>
      </c>
      <c r="H29" s="381">
        <v>225</v>
      </c>
      <c r="I29" s="561">
        <f t="shared" si="0"/>
        <v>45000</v>
      </c>
      <c r="J29" s="721"/>
    </row>
    <row r="30" spans="1:10" ht="17.100000000000001" customHeight="1">
      <c r="A30" s="758"/>
      <c r="B30" s="758"/>
      <c r="C30" s="758"/>
      <c r="D30" s="758"/>
      <c r="E30" s="758"/>
      <c r="F30" s="758"/>
      <c r="G30" s="397">
        <v>275</v>
      </c>
      <c r="H30" s="381">
        <v>45</v>
      </c>
      <c r="I30" s="561">
        <f t="shared" si="0"/>
        <v>12375</v>
      </c>
      <c r="J30" s="721"/>
    </row>
    <row r="31" spans="1:10" ht="17.100000000000001" customHeight="1">
      <c r="A31" s="758"/>
      <c r="B31" s="758"/>
      <c r="C31" s="758"/>
      <c r="D31" s="758"/>
      <c r="E31" s="758"/>
      <c r="F31" s="758"/>
      <c r="G31" s="397">
        <v>200</v>
      </c>
      <c r="H31" s="381">
        <v>200</v>
      </c>
      <c r="I31" s="561">
        <f t="shared" si="0"/>
        <v>40000</v>
      </c>
      <c r="J31" s="721"/>
    </row>
    <row r="32" spans="1:10" ht="17.100000000000001" customHeight="1">
      <c r="A32" s="758"/>
      <c r="B32" s="758"/>
      <c r="C32" s="758"/>
      <c r="D32" s="758"/>
      <c r="E32" s="758"/>
      <c r="F32" s="758"/>
      <c r="G32" s="397">
        <v>200</v>
      </c>
      <c r="H32" s="381">
        <v>190</v>
      </c>
      <c r="I32" s="561">
        <f t="shared" si="0"/>
        <v>38000</v>
      </c>
      <c r="J32" s="721"/>
    </row>
    <row r="33" spans="1:10" ht="17.100000000000001" customHeight="1">
      <c r="A33" s="758"/>
      <c r="B33" s="758"/>
      <c r="C33" s="758"/>
      <c r="D33" s="758" t="s">
        <v>1649</v>
      </c>
      <c r="E33" s="758" t="s">
        <v>1650</v>
      </c>
      <c r="F33" s="758" t="s">
        <v>1479</v>
      </c>
      <c r="G33" s="397">
        <v>0</v>
      </c>
      <c r="H33" s="381">
        <v>200</v>
      </c>
      <c r="I33" s="561">
        <f t="shared" si="0"/>
        <v>0</v>
      </c>
      <c r="J33" s="721"/>
    </row>
    <row r="34" spans="1:10" ht="17.100000000000001" customHeight="1">
      <c r="A34" s="758"/>
      <c r="B34" s="758"/>
      <c r="C34" s="758"/>
      <c r="D34" s="758"/>
      <c r="E34" s="758"/>
      <c r="F34" s="758"/>
      <c r="G34" s="397">
        <v>110</v>
      </c>
      <c r="H34" s="381">
        <v>200</v>
      </c>
      <c r="I34" s="561">
        <f t="shared" si="0"/>
        <v>22000</v>
      </c>
      <c r="J34" s="721"/>
    </row>
    <row r="35" spans="1:10" ht="17.100000000000001" customHeight="1">
      <c r="A35" s="758"/>
      <c r="B35" s="758"/>
      <c r="C35" s="758"/>
      <c r="D35" s="758"/>
      <c r="E35" s="758"/>
      <c r="F35" s="758"/>
      <c r="G35" s="397">
        <v>0</v>
      </c>
      <c r="H35" s="381">
        <v>45</v>
      </c>
      <c r="I35" s="561">
        <f t="shared" si="0"/>
        <v>0</v>
      </c>
      <c r="J35" s="721"/>
    </row>
    <row r="36" spans="1:10" ht="17.100000000000001" customHeight="1">
      <c r="A36" s="758"/>
      <c r="B36" s="758"/>
      <c r="C36" s="758"/>
      <c r="D36" s="758"/>
      <c r="E36" s="758"/>
      <c r="F36" s="758"/>
      <c r="G36" s="397">
        <v>0</v>
      </c>
      <c r="H36" s="381">
        <v>150</v>
      </c>
      <c r="I36" s="561">
        <f t="shared" si="0"/>
        <v>0</v>
      </c>
      <c r="J36" s="721"/>
    </row>
    <row r="37" spans="1:10" ht="17.100000000000001" customHeight="1">
      <c r="A37" s="758"/>
      <c r="B37" s="758"/>
      <c r="C37" s="758"/>
      <c r="D37" s="758"/>
      <c r="E37" s="758" t="s">
        <v>1651</v>
      </c>
      <c r="F37" s="758" t="s">
        <v>1479</v>
      </c>
      <c r="G37" s="397">
        <v>0</v>
      </c>
      <c r="H37" s="381">
        <v>230</v>
      </c>
      <c r="I37" s="561">
        <f t="shared" si="0"/>
        <v>0</v>
      </c>
      <c r="J37" s="721"/>
    </row>
    <row r="38" spans="1:10" ht="17.100000000000001" customHeight="1">
      <c r="A38" s="758"/>
      <c r="B38" s="758"/>
      <c r="C38" s="758"/>
      <c r="D38" s="758"/>
      <c r="E38" s="758"/>
      <c r="F38" s="758"/>
      <c r="G38" s="397">
        <v>340</v>
      </c>
      <c r="H38" s="381">
        <v>250</v>
      </c>
      <c r="I38" s="561">
        <f t="shared" si="0"/>
        <v>85000</v>
      </c>
      <c r="J38" s="721"/>
    </row>
    <row r="39" spans="1:10" ht="17.100000000000001" customHeight="1">
      <c r="A39" s="758"/>
      <c r="B39" s="758"/>
      <c r="C39" s="758"/>
      <c r="D39" s="758"/>
      <c r="E39" s="758"/>
      <c r="F39" s="758"/>
      <c r="G39" s="397">
        <v>75</v>
      </c>
      <c r="H39" s="381">
        <v>45</v>
      </c>
      <c r="I39" s="561">
        <f t="shared" si="0"/>
        <v>3375</v>
      </c>
      <c r="J39" s="721"/>
    </row>
    <row r="40" spans="1:10" ht="17.100000000000001" customHeight="1">
      <c r="A40" s="758"/>
      <c r="B40" s="758"/>
      <c r="C40" s="758"/>
      <c r="D40" s="758"/>
      <c r="E40" s="758"/>
      <c r="F40" s="758"/>
      <c r="G40" s="397">
        <v>0</v>
      </c>
      <c r="H40" s="381">
        <v>180</v>
      </c>
      <c r="I40" s="561">
        <f t="shared" si="0"/>
        <v>0</v>
      </c>
      <c r="J40" s="721"/>
    </row>
    <row r="41" spans="1:10" ht="17.100000000000001" customHeight="1">
      <c r="A41" s="758"/>
      <c r="B41" s="758"/>
      <c r="C41" s="758"/>
      <c r="D41" s="758"/>
      <c r="E41" s="758"/>
      <c r="F41" s="758"/>
      <c r="G41" s="397">
        <v>0</v>
      </c>
      <c r="H41" s="381">
        <v>200</v>
      </c>
      <c r="I41" s="561">
        <f t="shared" si="0"/>
        <v>0</v>
      </c>
      <c r="J41" s="721"/>
    </row>
    <row r="42" spans="1:10" ht="17.100000000000001" customHeight="1">
      <c r="A42" s="758"/>
      <c r="B42" s="758"/>
      <c r="C42" s="758"/>
      <c r="D42" s="758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721"/>
    </row>
    <row r="43" spans="1:10" ht="17.100000000000001" customHeight="1">
      <c r="A43" s="758"/>
      <c r="B43" s="758"/>
      <c r="C43" s="758"/>
      <c r="D43" s="758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721"/>
    </row>
    <row r="44" spans="1:10" s="376" customFormat="1" ht="17.100000000000001" customHeight="1">
      <c r="A44" s="758"/>
      <c r="B44" s="758"/>
      <c r="C44" s="758"/>
      <c r="D44" s="758" t="s">
        <v>1655</v>
      </c>
      <c r="E44" s="758" t="s">
        <v>1656</v>
      </c>
      <c r="F44" s="758" t="s">
        <v>1479</v>
      </c>
      <c r="G44" s="397">
        <v>120</v>
      </c>
      <c r="H44" s="381">
        <v>250</v>
      </c>
      <c r="I44" s="561">
        <f t="shared" si="0"/>
        <v>30000</v>
      </c>
      <c r="J44" s="721"/>
    </row>
    <row r="45" spans="1:10" ht="17.100000000000001" customHeight="1">
      <c r="A45" s="758"/>
      <c r="B45" s="758"/>
      <c r="C45" s="758"/>
      <c r="D45" s="758"/>
      <c r="E45" s="758"/>
      <c r="F45" s="758"/>
      <c r="G45" s="379">
        <v>200</v>
      </c>
      <c r="H45" s="381">
        <v>60</v>
      </c>
      <c r="I45" s="561">
        <f t="shared" si="0"/>
        <v>12000</v>
      </c>
      <c r="J45" s="721"/>
    </row>
    <row r="46" spans="1:10" ht="17.100000000000001" customHeight="1">
      <c r="A46" s="758"/>
      <c r="B46" s="758"/>
      <c r="C46" s="758"/>
      <c r="D46" s="758"/>
      <c r="E46" s="758"/>
      <c r="F46" s="758"/>
      <c r="G46" s="379">
        <v>238</v>
      </c>
      <c r="H46" s="381">
        <v>200</v>
      </c>
      <c r="I46" s="561">
        <f t="shared" si="0"/>
        <v>47600</v>
      </c>
      <c r="J46" s="721"/>
    </row>
    <row r="47" spans="1:10" ht="17.100000000000001" customHeight="1">
      <c r="A47" s="758"/>
      <c r="B47" s="758"/>
      <c r="C47" s="758"/>
      <c r="D47" s="758"/>
      <c r="E47" s="758"/>
      <c r="F47" s="758"/>
      <c r="G47" s="379">
        <v>6</v>
      </c>
      <c r="H47" s="397">
        <v>1600</v>
      </c>
      <c r="I47" s="561">
        <f t="shared" si="0"/>
        <v>9600</v>
      </c>
      <c r="J47" s="721"/>
    </row>
    <row r="48" spans="1:10" ht="17.100000000000001" customHeight="1">
      <c r="A48" s="758"/>
      <c r="B48" s="758"/>
      <c r="C48" s="758"/>
      <c r="D48" s="758"/>
      <c r="E48" s="758"/>
      <c r="F48" s="758"/>
      <c r="G48" s="379">
        <v>114</v>
      </c>
      <c r="H48" s="397">
        <v>280</v>
      </c>
      <c r="I48" s="561">
        <f t="shared" si="0"/>
        <v>31920</v>
      </c>
      <c r="J48" s="721"/>
    </row>
    <row r="49" spans="1:10" ht="17.100000000000001" customHeight="1">
      <c r="A49" s="758"/>
      <c r="B49" s="758"/>
      <c r="C49" s="758"/>
      <c r="D49" s="758"/>
      <c r="E49" s="758"/>
      <c r="F49" s="758"/>
      <c r="G49" s="379">
        <v>442</v>
      </c>
      <c r="H49" s="397">
        <v>56.5</v>
      </c>
      <c r="I49" s="561">
        <f t="shared" si="0"/>
        <v>24973</v>
      </c>
      <c r="J49" s="721"/>
    </row>
    <row r="50" spans="1:10" ht="17.100000000000001" customHeight="1">
      <c r="A50" s="758"/>
      <c r="B50" s="758"/>
      <c r="C50" s="758"/>
      <c r="D50" s="758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721"/>
    </row>
    <row r="51" spans="1:10" ht="17.100000000000001" customHeight="1">
      <c r="A51" s="758"/>
      <c r="B51" s="758"/>
      <c r="C51" s="758"/>
      <c r="D51" s="758"/>
      <c r="E51" s="758" t="s">
        <v>1658</v>
      </c>
      <c r="F51" s="758" t="s">
        <v>1479</v>
      </c>
      <c r="G51" s="381">
        <v>50</v>
      </c>
      <c r="H51" s="381">
        <v>50</v>
      </c>
      <c r="I51" s="561">
        <f t="shared" si="0"/>
        <v>2500</v>
      </c>
      <c r="J51" s="721"/>
    </row>
    <row r="52" spans="1:10" ht="17.100000000000001" customHeight="1">
      <c r="A52" s="758"/>
      <c r="B52" s="758"/>
      <c r="C52" s="758"/>
      <c r="D52" s="758"/>
      <c r="E52" s="758"/>
      <c r="F52" s="758"/>
      <c r="G52" s="381">
        <v>83.5</v>
      </c>
      <c r="H52" s="381">
        <v>200</v>
      </c>
      <c r="I52" s="561">
        <f t="shared" si="0"/>
        <v>16700</v>
      </c>
      <c r="J52" s="721"/>
    </row>
    <row r="53" spans="1:10" ht="17.100000000000001" customHeight="1">
      <c r="A53" s="758"/>
      <c r="B53" s="758"/>
      <c r="C53" s="758"/>
      <c r="D53" s="758"/>
      <c r="E53" s="758"/>
      <c r="F53" s="758"/>
      <c r="G53" s="381">
        <v>10</v>
      </c>
      <c r="H53" s="381">
        <v>150</v>
      </c>
      <c r="I53" s="561">
        <f t="shared" si="0"/>
        <v>1500</v>
      </c>
      <c r="J53" s="721"/>
    </row>
    <row r="54" spans="1:10" ht="17.100000000000001" customHeight="1">
      <c r="A54" s="758"/>
      <c r="B54" s="758"/>
      <c r="C54" s="758"/>
      <c r="D54" s="758"/>
      <c r="E54" s="758"/>
      <c r="F54" s="758"/>
      <c r="G54" s="381">
        <v>100</v>
      </c>
      <c r="H54" s="381">
        <v>45</v>
      </c>
      <c r="I54" s="561">
        <f t="shared" si="0"/>
        <v>4500</v>
      </c>
      <c r="J54" s="721"/>
    </row>
    <row r="55" spans="1:10" ht="17.100000000000001" customHeight="1">
      <c r="A55" s="758"/>
      <c r="B55" s="758"/>
      <c r="C55" s="758"/>
      <c r="D55" s="758"/>
      <c r="E55" s="758"/>
      <c r="F55" s="758"/>
      <c r="G55" s="381">
        <v>20</v>
      </c>
      <c r="H55" s="381">
        <v>200</v>
      </c>
      <c r="I55" s="561">
        <f t="shared" si="0"/>
        <v>4000</v>
      </c>
      <c r="J55" s="721"/>
    </row>
    <row r="56" spans="1:10" ht="17.100000000000001" customHeight="1">
      <c r="A56" s="758"/>
      <c r="B56" s="758"/>
      <c r="C56" s="758"/>
      <c r="D56" s="758"/>
      <c r="E56" s="758"/>
      <c r="F56" s="758"/>
      <c r="G56" s="381">
        <v>82</v>
      </c>
      <c r="H56" s="379">
        <v>200</v>
      </c>
      <c r="I56" s="561">
        <f t="shared" si="0"/>
        <v>16400</v>
      </c>
      <c r="J56" s="721"/>
    </row>
    <row r="57" spans="1:10" ht="17.100000000000001" customHeight="1">
      <c r="A57" s="758"/>
      <c r="B57" s="758"/>
      <c r="C57" s="758"/>
      <c r="D57" s="758"/>
      <c r="E57" s="758"/>
      <c r="F57" s="758"/>
      <c r="G57" s="381">
        <v>150</v>
      </c>
      <c r="H57" s="381">
        <v>45</v>
      </c>
      <c r="I57" s="561">
        <f t="shared" si="0"/>
        <v>6750</v>
      </c>
      <c r="J57" s="721"/>
    </row>
    <row r="58" spans="1:10" ht="17.100000000000001" customHeight="1">
      <c r="A58" s="758"/>
      <c r="B58" s="758"/>
      <c r="C58" s="758"/>
      <c r="D58" s="758"/>
      <c r="E58" s="758"/>
      <c r="F58" s="758"/>
      <c r="G58" s="381">
        <v>65</v>
      </c>
      <c r="H58" s="381">
        <v>260</v>
      </c>
      <c r="I58" s="561">
        <f t="shared" si="0"/>
        <v>16900</v>
      </c>
      <c r="J58" s="721"/>
    </row>
    <row r="59" spans="1:10" ht="17.100000000000001" customHeight="1">
      <c r="A59" s="758"/>
      <c r="B59" s="758"/>
      <c r="C59" s="758"/>
      <c r="D59" s="758"/>
      <c r="E59" s="758"/>
      <c r="F59" s="758"/>
      <c r="G59" s="381">
        <v>50</v>
      </c>
      <c r="H59" s="381">
        <v>280</v>
      </c>
      <c r="I59" s="561">
        <f t="shared" si="0"/>
        <v>14000</v>
      </c>
      <c r="J59" s="721"/>
    </row>
    <row r="60" spans="1:10" ht="17.100000000000001" customHeight="1">
      <c r="A60" s="758"/>
      <c r="B60" s="758"/>
      <c r="C60" s="758"/>
      <c r="D60" s="758"/>
      <c r="E60" s="758" t="s">
        <v>1659</v>
      </c>
      <c r="F60" s="758" t="s">
        <v>1479</v>
      </c>
      <c r="G60" s="381">
        <v>25</v>
      </c>
      <c r="H60" s="381">
        <v>200</v>
      </c>
      <c r="I60" s="561">
        <f t="shared" si="0"/>
        <v>5000</v>
      </c>
      <c r="J60" s="721"/>
    </row>
    <row r="61" spans="1:10" ht="17.100000000000001" customHeight="1">
      <c r="A61" s="758"/>
      <c r="B61" s="758"/>
      <c r="C61" s="758"/>
      <c r="D61" s="758"/>
      <c r="E61" s="758"/>
      <c r="F61" s="758"/>
      <c r="G61" s="381">
        <v>0</v>
      </c>
      <c r="H61" s="381">
        <v>200</v>
      </c>
      <c r="I61" s="561">
        <f t="shared" si="0"/>
        <v>0</v>
      </c>
      <c r="J61" s="721"/>
    </row>
    <row r="62" spans="1:10" ht="17.100000000000001" customHeight="1">
      <c r="A62" s="758"/>
      <c r="B62" s="758"/>
      <c r="C62" s="758"/>
      <c r="D62" s="758"/>
      <c r="E62" s="758"/>
      <c r="F62" s="758"/>
      <c r="G62" s="381">
        <v>0</v>
      </c>
      <c r="H62" s="381">
        <v>220</v>
      </c>
      <c r="I62" s="561">
        <f t="shared" si="0"/>
        <v>0</v>
      </c>
      <c r="J62" s="721"/>
    </row>
    <row r="63" spans="1:10" ht="17.100000000000001" customHeight="1">
      <c r="A63" s="758"/>
      <c r="B63" s="758"/>
      <c r="C63" s="758"/>
      <c r="D63" s="758"/>
      <c r="E63" s="758"/>
      <c r="F63" s="758"/>
      <c r="G63" s="381">
        <v>0</v>
      </c>
      <c r="H63" s="381">
        <v>45</v>
      </c>
      <c r="I63" s="561">
        <f t="shared" si="0"/>
        <v>0</v>
      </c>
      <c r="J63" s="721"/>
    </row>
    <row r="64" spans="1:10" ht="17.100000000000001" customHeight="1">
      <c r="A64" s="758"/>
      <c r="B64" s="758"/>
      <c r="C64" s="758"/>
      <c r="D64" s="758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721"/>
    </row>
    <row r="65" spans="1:10" ht="17.100000000000001" customHeight="1">
      <c r="A65" s="758"/>
      <c r="B65" s="758"/>
      <c r="C65" s="758"/>
      <c r="D65" s="758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721"/>
    </row>
    <row r="66" spans="1:10" ht="17.100000000000001" customHeight="1">
      <c r="A66" s="758"/>
      <c r="B66" s="758"/>
      <c r="C66" s="758"/>
      <c r="D66" s="758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721"/>
    </row>
    <row r="67" spans="1:10" ht="17.100000000000001" customHeight="1">
      <c r="A67" s="758"/>
      <c r="B67" s="758"/>
      <c r="C67" s="758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721"/>
    </row>
    <row r="68" spans="1:10" s="395" customFormat="1" ht="17.100000000000001" customHeight="1">
      <c r="A68" s="759"/>
      <c r="B68" s="759"/>
      <c r="C68" s="759" t="s">
        <v>1635</v>
      </c>
      <c r="D68" s="759"/>
      <c r="E68" s="759"/>
      <c r="F68" s="374"/>
      <c r="G68" s="374"/>
      <c r="H68" s="375"/>
      <c r="I68" s="567">
        <f>SUM(I24:I67)</f>
        <v>1184647.22</v>
      </c>
      <c r="J68" s="721"/>
    </row>
    <row r="69" spans="1:10" ht="17.100000000000001" customHeight="1">
      <c r="A69" s="758"/>
      <c r="B69" s="758"/>
      <c r="C69" s="758" t="s">
        <v>1407</v>
      </c>
      <c r="D69" s="758"/>
      <c r="E69" s="758"/>
      <c r="F69" s="397"/>
      <c r="G69" s="397">
        <v>0</v>
      </c>
      <c r="H69" s="852">
        <v>0.1</v>
      </c>
      <c r="I69" s="853">
        <f>H69*I68</f>
        <v>118464.72200000001</v>
      </c>
      <c r="J69" s="721"/>
    </row>
    <row r="70" spans="1:10" ht="17.100000000000001" customHeight="1">
      <c r="A70" s="758"/>
      <c r="B70" s="758"/>
      <c r="C70" s="758" t="s">
        <v>1636</v>
      </c>
      <c r="D70" s="758"/>
      <c r="E70" s="758"/>
      <c r="F70" s="397"/>
      <c r="G70" s="397">
        <v>0</v>
      </c>
      <c r="H70" s="852"/>
      <c r="I70" s="853">
        <f>H70*G70</f>
        <v>0</v>
      </c>
      <c r="J70" s="721"/>
    </row>
    <row r="71" spans="1:10" ht="17.100000000000001" customHeight="1">
      <c r="A71" s="758"/>
      <c r="B71" s="758"/>
      <c r="C71" s="758" t="s">
        <v>1408</v>
      </c>
      <c r="D71" s="758"/>
      <c r="E71" s="758"/>
      <c r="F71" s="397"/>
      <c r="G71" s="397">
        <v>0</v>
      </c>
      <c r="H71" s="852"/>
      <c r="I71" s="853" t="e">
        <f>#REF!</f>
        <v>#REF!</v>
      </c>
      <c r="J71" s="721"/>
    </row>
    <row r="72" spans="1:10" ht="17.100000000000001" customHeight="1">
      <c r="A72" s="758"/>
      <c r="B72" s="758"/>
      <c r="C72" s="758" t="s">
        <v>1409</v>
      </c>
      <c r="D72" s="758"/>
      <c r="E72" s="758"/>
      <c r="F72" s="397"/>
      <c r="G72" s="397"/>
      <c r="H72" s="852"/>
      <c r="I72" s="853">
        <f>H72</f>
        <v>0</v>
      </c>
      <c r="J72" s="721"/>
    </row>
    <row r="73" spans="1:10" ht="17.100000000000001" customHeight="1">
      <c r="A73" s="758"/>
      <c r="B73" s="758"/>
      <c r="C73" s="758" t="s">
        <v>1410</v>
      </c>
      <c r="D73" s="758"/>
      <c r="E73" s="758"/>
      <c r="F73" s="397"/>
      <c r="G73" s="397"/>
      <c r="H73" s="852"/>
      <c r="I73" s="853">
        <f>H73</f>
        <v>0</v>
      </c>
      <c r="J73" s="721"/>
    </row>
    <row r="74" spans="1:10" ht="17.100000000000001" customHeight="1">
      <c r="A74" s="758"/>
      <c r="B74" s="758"/>
      <c r="C74" s="758" t="s">
        <v>1637</v>
      </c>
      <c r="D74" s="758"/>
      <c r="E74" s="758"/>
      <c r="F74" s="397" t="s">
        <v>1638</v>
      </c>
      <c r="G74" s="758">
        <v>40</v>
      </c>
      <c r="H74" s="849">
        <v>1800</v>
      </c>
      <c r="I74" s="850">
        <f t="shared" ref="I74:I86" si="1">G74*H74</f>
        <v>72000</v>
      </c>
      <c r="J74" s="721"/>
    </row>
    <row r="75" spans="1:10" ht="17.100000000000001" customHeight="1">
      <c r="A75" s="758"/>
      <c r="B75" s="758"/>
      <c r="C75" s="758" t="s">
        <v>1637</v>
      </c>
      <c r="D75" s="758"/>
      <c r="E75" s="758"/>
      <c r="F75" s="397" t="s">
        <v>1638</v>
      </c>
      <c r="G75" s="758"/>
      <c r="H75" s="849"/>
      <c r="I75" s="850"/>
      <c r="J75" s="721"/>
    </row>
    <row r="76" spans="1:10" ht="17.100000000000001" customHeight="1">
      <c r="A76" s="758"/>
      <c r="B76" s="758"/>
      <c r="C76" s="759" t="s">
        <v>1639</v>
      </c>
      <c r="D76" s="759"/>
      <c r="E76" s="759"/>
      <c r="F76" s="397"/>
      <c r="G76" s="397"/>
      <c r="H76" s="381"/>
      <c r="I76" s="561">
        <f>I69+I74</f>
        <v>190464.72200000001</v>
      </c>
      <c r="J76" s="721"/>
    </row>
    <row r="77" spans="1:10" s="482" customFormat="1" ht="17.100000000000001" customHeight="1">
      <c r="A77" s="759"/>
      <c r="B77" s="759"/>
      <c r="C77" s="759" t="s">
        <v>24</v>
      </c>
      <c r="D77" s="759"/>
      <c r="E77" s="759"/>
      <c r="F77" s="374"/>
      <c r="G77" s="374"/>
      <c r="H77" s="375"/>
      <c r="I77" s="567">
        <f>I68+I76</f>
        <v>1375111.942</v>
      </c>
      <c r="J77" s="721"/>
    </row>
    <row r="78" spans="1:10" ht="17.100000000000001" customHeight="1">
      <c r="A78" s="758">
        <v>4</v>
      </c>
      <c r="B78" s="758" t="s">
        <v>1666</v>
      </c>
      <c r="C78" s="758" t="s">
        <v>1369</v>
      </c>
      <c r="D78" s="758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767">
        <f>ROUND(I95*0.8,0)</f>
        <v>165538</v>
      </c>
    </row>
    <row r="79" spans="1:10" ht="17.100000000000001" customHeight="1">
      <c r="A79" s="758"/>
      <c r="B79" s="758"/>
      <c r="C79" s="758"/>
      <c r="D79" s="758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721"/>
    </row>
    <row r="80" spans="1:10" ht="17.100000000000001" customHeight="1">
      <c r="A80" s="758"/>
      <c r="B80" s="758"/>
      <c r="C80" s="758"/>
      <c r="D80" s="758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721"/>
    </row>
    <row r="81" spans="1:17" ht="17.100000000000001" customHeight="1">
      <c r="A81" s="758"/>
      <c r="B81" s="758"/>
      <c r="C81" s="758"/>
      <c r="D81" s="758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721"/>
    </row>
    <row r="82" spans="1:17" ht="17.100000000000001" customHeight="1">
      <c r="A82" s="758"/>
      <c r="B82" s="758"/>
      <c r="C82" s="758"/>
      <c r="D82" s="758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721"/>
    </row>
    <row r="83" spans="1:17" ht="17.100000000000001" customHeight="1">
      <c r="A83" s="758"/>
      <c r="B83" s="758"/>
      <c r="C83" s="758"/>
      <c r="D83" s="758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721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758"/>
      <c r="B84" s="758"/>
      <c r="C84" s="758"/>
      <c r="D84" s="758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721"/>
    </row>
    <row r="85" spans="1:17" ht="17.100000000000001" customHeight="1">
      <c r="A85" s="758"/>
      <c r="B85" s="758"/>
      <c r="C85" s="758"/>
      <c r="D85" s="758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721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758"/>
      <c r="B86" s="758"/>
      <c r="C86" s="758"/>
      <c r="D86" s="758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721"/>
    </row>
    <row r="87" spans="1:17" s="395" customFormat="1" ht="17.100000000000001" customHeight="1">
      <c r="A87" s="759"/>
      <c r="B87" s="759"/>
      <c r="C87" s="759" t="s">
        <v>1635</v>
      </c>
      <c r="D87" s="759"/>
      <c r="E87" s="759"/>
      <c r="F87" s="374"/>
      <c r="G87" s="374"/>
      <c r="H87" s="375"/>
      <c r="I87" s="567">
        <f>SUM(I78:I86)</f>
        <v>180475</v>
      </c>
      <c r="J87" s="721"/>
    </row>
    <row r="88" spans="1:17" ht="17.100000000000001" customHeight="1">
      <c r="A88" s="758"/>
      <c r="B88" s="758"/>
      <c r="C88" s="758" t="s">
        <v>1636</v>
      </c>
      <c r="D88" s="758"/>
      <c r="E88" s="758"/>
      <c r="F88" s="397"/>
      <c r="G88" s="397">
        <v>0</v>
      </c>
      <c r="H88" s="852">
        <v>0.1</v>
      </c>
      <c r="I88" s="853">
        <f>H88*I87</f>
        <v>18047.5</v>
      </c>
      <c r="J88" s="721"/>
    </row>
    <row r="89" spans="1:17" ht="17.100000000000001" customHeight="1">
      <c r="A89" s="758"/>
      <c r="B89" s="758"/>
      <c r="C89" s="758" t="s">
        <v>1408</v>
      </c>
      <c r="D89" s="758"/>
      <c r="E89" s="758"/>
      <c r="F89" s="397"/>
      <c r="G89" s="397">
        <v>0</v>
      </c>
      <c r="H89" s="852"/>
      <c r="I89" s="853"/>
      <c r="J89" s="721"/>
    </row>
    <row r="90" spans="1:17" ht="17.100000000000001" customHeight="1">
      <c r="A90" s="758"/>
      <c r="B90" s="758"/>
      <c r="C90" s="758" t="s">
        <v>1409</v>
      </c>
      <c r="D90" s="758"/>
      <c r="E90" s="758"/>
      <c r="F90" s="397"/>
      <c r="G90" s="397"/>
      <c r="H90" s="852"/>
      <c r="I90" s="853"/>
      <c r="J90" s="721"/>
    </row>
    <row r="91" spans="1:17" ht="17.100000000000001" customHeight="1">
      <c r="A91" s="758"/>
      <c r="B91" s="758"/>
      <c r="C91" s="758" t="s">
        <v>1410</v>
      </c>
      <c r="D91" s="758"/>
      <c r="E91" s="758"/>
      <c r="F91" s="397"/>
      <c r="G91" s="397"/>
      <c r="H91" s="852"/>
      <c r="I91" s="853"/>
      <c r="J91" s="721"/>
    </row>
    <row r="92" spans="1:17" ht="17.100000000000001" customHeight="1">
      <c r="A92" s="758"/>
      <c r="B92" s="758"/>
      <c r="C92" s="758" t="s">
        <v>1637</v>
      </c>
      <c r="D92" s="758"/>
      <c r="E92" s="758"/>
      <c r="F92" s="397" t="s">
        <v>1638</v>
      </c>
      <c r="G92" s="758">
        <v>4</v>
      </c>
      <c r="H92" s="849">
        <v>2100</v>
      </c>
      <c r="I92" s="850">
        <f t="shared" ref="I92:I98" si="2">G92*H92</f>
        <v>8400</v>
      </c>
      <c r="J92" s="721"/>
    </row>
    <row r="93" spans="1:17" ht="17.100000000000001" customHeight="1">
      <c r="A93" s="758"/>
      <c r="B93" s="758"/>
      <c r="C93" s="758" t="s">
        <v>1637</v>
      </c>
      <c r="D93" s="758"/>
      <c r="E93" s="758"/>
      <c r="F93" s="397" t="s">
        <v>1638</v>
      </c>
      <c r="G93" s="758"/>
      <c r="H93" s="849"/>
      <c r="I93" s="850"/>
      <c r="J93" s="721"/>
    </row>
    <row r="94" spans="1:17" s="395" customFormat="1" ht="17.100000000000001" customHeight="1">
      <c r="A94" s="759"/>
      <c r="B94" s="759"/>
      <c r="C94" s="759" t="s">
        <v>1639</v>
      </c>
      <c r="D94" s="759"/>
      <c r="E94" s="759"/>
      <c r="F94" s="374"/>
      <c r="G94" s="374"/>
      <c r="H94" s="375"/>
      <c r="I94" s="567">
        <f>SUM(I88:I93)</f>
        <v>26447.5</v>
      </c>
      <c r="J94" s="721"/>
    </row>
    <row r="95" spans="1:17" s="395" customFormat="1" ht="17.100000000000001" customHeight="1">
      <c r="A95" s="759"/>
      <c r="B95" s="759"/>
      <c r="C95" s="759" t="s">
        <v>24</v>
      </c>
      <c r="D95" s="759"/>
      <c r="E95" s="759"/>
      <c r="F95" s="374"/>
      <c r="G95" s="374"/>
      <c r="H95" s="375"/>
      <c r="I95" s="567">
        <f>I87+I94</f>
        <v>206922.5</v>
      </c>
      <c r="J95" s="721"/>
    </row>
    <row r="96" spans="1:17" ht="17.100000000000001" customHeight="1">
      <c r="A96" s="758">
        <v>5</v>
      </c>
      <c r="B96" s="758" t="s">
        <v>887</v>
      </c>
      <c r="C96" s="758" t="s">
        <v>1369</v>
      </c>
      <c r="D96" s="758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767">
        <f>ROUND(I107*0.8,0)</f>
        <v>261056</v>
      </c>
    </row>
    <row r="97" spans="1:10" ht="17.100000000000001" customHeight="1">
      <c r="A97" s="758"/>
      <c r="B97" s="758"/>
      <c r="C97" s="758"/>
      <c r="D97" s="758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767"/>
    </row>
    <row r="98" spans="1:10" ht="17.100000000000001" customHeight="1">
      <c r="A98" s="758"/>
      <c r="B98" s="758"/>
      <c r="C98" s="758"/>
      <c r="D98" s="758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767"/>
    </row>
    <row r="99" spans="1:10" s="395" customFormat="1" ht="17.100000000000001" customHeight="1">
      <c r="A99" s="759"/>
      <c r="B99" s="759"/>
      <c r="C99" s="759" t="s">
        <v>1635</v>
      </c>
      <c r="D99" s="759"/>
      <c r="E99" s="759"/>
      <c r="F99" s="374"/>
      <c r="G99" s="374"/>
      <c r="H99" s="375"/>
      <c r="I99" s="567">
        <f>SUM(I96:I98)</f>
        <v>285200</v>
      </c>
      <c r="J99" s="767"/>
    </row>
    <row r="100" spans="1:10" ht="17.100000000000001" customHeight="1">
      <c r="A100" s="758"/>
      <c r="B100" s="758"/>
      <c r="C100" s="758" t="s">
        <v>1636</v>
      </c>
      <c r="D100" s="758"/>
      <c r="E100" s="758"/>
      <c r="F100" s="397"/>
      <c r="G100" s="379">
        <v>0</v>
      </c>
      <c r="H100" s="852">
        <v>0.1</v>
      </c>
      <c r="I100" s="853">
        <f>H100*I99</f>
        <v>28520</v>
      </c>
      <c r="J100" s="767"/>
    </row>
    <row r="101" spans="1:10" ht="17.100000000000001" customHeight="1">
      <c r="A101" s="758"/>
      <c r="B101" s="758"/>
      <c r="C101" s="758" t="s">
        <v>1408</v>
      </c>
      <c r="D101" s="758"/>
      <c r="E101" s="758"/>
      <c r="F101" s="397"/>
      <c r="G101" s="379">
        <v>0</v>
      </c>
      <c r="H101" s="852"/>
      <c r="I101" s="853"/>
      <c r="J101" s="767"/>
    </row>
    <row r="102" spans="1:10" ht="17.100000000000001" customHeight="1">
      <c r="A102" s="758"/>
      <c r="B102" s="758"/>
      <c r="C102" s="758" t="s">
        <v>1409</v>
      </c>
      <c r="D102" s="758"/>
      <c r="E102" s="758"/>
      <c r="F102" s="397"/>
      <c r="G102" s="379"/>
      <c r="H102" s="852"/>
      <c r="I102" s="853"/>
      <c r="J102" s="767"/>
    </row>
    <row r="103" spans="1:10" ht="17.100000000000001" customHeight="1">
      <c r="A103" s="758"/>
      <c r="B103" s="758"/>
      <c r="C103" s="758" t="s">
        <v>1410</v>
      </c>
      <c r="D103" s="758"/>
      <c r="E103" s="758"/>
      <c r="F103" s="397"/>
      <c r="G103" s="379"/>
      <c r="H103" s="852"/>
      <c r="I103" s="853"/>
      <c r="J103" s="767"/>
    </row>
    <row r="104" spans="1:10" ht="17.100000000000001" customHeight="1">
      <c r="A104" s="758"/>
      <c r="B104" s="758"/>
      <c r="C104" s="758" t="s">
        <v>1637</v>
      </c>
      <c r="D104" s="758"/>
      <c r="E104" s="758"/>
      <c r="F104" s="397" t="s">
        <v>1638</v>
      </c>
      <c r="G104" s="758">
        <v>7</v>
      </c>
      <c r="H104" s="849">
        <v>1800</v>
      </c>
      <c r="I104" s="850">
        <f>G104*H104</f>
        <v>12600</v>
      </c>
      <c r="J104" s="767"/>
    </row>
    <row r="105" spans="1:10" ht="17.100000000000001" customHeight="1">
      <c r="A105" s="758"/>
      <c r="B105" s="758"/>
      <c r="C105" s="758" t="s">
        <v>1637</v>
      </c>
      <c r="D105" s="758"/>
      <c r="E105" s="758"/>
      <c r="F105" s="397" t="s">
        <v>1638</v>
      </c>
      <c r="G105" s="758"/>
      <c r="H105" s="849"/>
      <c r="I105" s="850"/>
      <c r="J105" s="767"/>
    </row>
    <row r="106" spans="1:10" ht="17.100000000000001" customHeight="1">
      <c r="A106" s="758"/>
      <c r="B106" s="758"/>
      <c r="C106" s="759" t="s">
        <v>1639</v>
      </c>
      <c r="D106" s="759"/>
      <c r="E106" s="759"/>
      <c r="F106" s="397"/>
      <c r="G106" s="397"/>
      <c r="H106" s="381"/>
      <c r="I106" s="561">
        <f>SUM(I100:I105)</f>
        <v>41120</v>
      </c>
      <c r="J106" s="767"/>
    </row>
    <row r="107" spans="1:10" s="395" customFormat="1" ht="17.100000000000001" customHeight="1">
      <c r="A107" s="759"/>
      <c r="B107" s="759"/>
      <c r="C107" s="759" t="s">
        <v>24</v>
      </c>
      <c r="D107" s="759"/>
      <c r="E107" s="759"/>
      <c r="F107" s="374"/>
      <c r="G107" s="374"/>
      <c r="H107" s="375"/>
      <c r="I107" s="567">
        <f>I99+I106</f>
        <v>326320</v>
      </c>
      <c r="J107" s="767"/>
    </row>
    <row r="108" spans="1:10" ht="17.100000000000001" customHeight="1">
      <c r="A108" s="379"/>
      <c r="B108" s="397"/>
      <c r="C108" s="757" t="s">
        <v>1540</v>
      </c>
      <c r="D108" s="757"/>
      <c r="E108" s="757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846" t="s">
        <v>1678</v>
      </c>
      <c r="B1" s="846"/>
      <c r="C1" s="846"/>
      <c r="D1" s="846"/>
      <c r="E1" s="846"/>
      <c r="F1" s="846"/>
      <c r="G1" s="846"/>
      <c r="H1" s="846"/>
      <c r="I1" s="846"/>
      <c r="J1" s="846"/>
      <c r="K1" s="847"/>
    </row>
    <row r="2" spans="1:11" ht="30" customHeight="1">
      <c r="A2" s="855" t="s">
        <v>1</v>
      </c>
      <c r="B2" s="855" t="s">
        <v>1588</v>
      </c>
      <c r="C2" s="855" t="s">
        <v>1679</v>
      </c>
      <c r="D2" s="855" t="s">
        <v>1589</v>
      </c>
      <c r="E2" s="855" t="s">
        <v>1419</v>
      </c>
      <c r="F2" s="855" t="s">
        <v>1680</v>
      </c>
      <c r="G2" s="856" t="s">
        <v>1681</v>
      </c>
      <c r="H2" s="856"/>
      <c r="I2" s="856"/>
      <c r="J2" s="856"/>
      <c r="K2" s="856" t="s">
        <v>1805</v>
      </c>
    </row>
    <row r="3" spans="1:11" s="474" customFormat="1" ht="42.95" customHeight="1">
      <c r="A3" s="855"/>
      <c r="B3" s="855"/>
      <c r="C3" s="855"/>
      <c r="D3" s="855"/>
      <c r="E3" s="855"/>
      <c r="F3" s="855"/>
      <c r="G3" s="488" t="s">
        <v>533</v>
      </c>
      <c r="H3" s="489" t="s">
        <v>1366</v>
      </c>
      <c r="I3" s="489" t="s">
        <v>1591</v>
      </c>
      <c r="J3" s="490" t="s">
        <v>1592</v>
      </c>
      <c r="K3" s="861"/>
    </row>
    <row r="4" spans="1:11" ht="18" customHeight="1">
      <c r="A4" s="859">
        <v>1</v>
      </c>
      <c r="B4" s="859" t="s">
        <v>395</v>
      </c>
      <c r="C4" s="859" t="s">
        <v>1682</v>
      </c>
      <c r="D4" s="857" t="s">
        <v>1369</v>
      </c>
      <c r="E4" s="859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856">
        <f>ROUND(J12*0.8,0)</f>
        <v>321693</v>
      </c>
    </row>
    <row r="5" spans="1:11" ht="18" customHeight="1">
      <c r="A5" s="859"/>
      <c r="B5" s="859"/>
      <c r="C5" s="859"/>
      <c r="D5" s="857"/>
      <c r="E5" s="859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856"/>
    </row>
    <row r="6" spans="1:11" ht="18" customHeight="1">
      <c r="A6" s="859"/>
      <c r="B6" s="859"/>
      <c r="C6" s="859"/>
      <c r="D6" s="857"/>
      <c r="E6" s="859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856"/>
    </row>
    <row r="7" spans="1:11" ht="18" customHeight="1">
      <c r="A7" s="859"/>
      <c r="B7" s="859"/>
      <c r="C7" s="859"/>
      <c r="D7" s="857"/>
      <c r="E7" s="859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856"/>
    </row>
    <row r="8" spans="1:11" ht="18" customHeight="1">
      <c r="A8" s="859"/>
      <c r="B8" s="859"/>
      <c r="C8" s="859"/>
      <c r="D8" s="857"/>
      <c r="E8" s="859" t="s">
        <v>1688</v>
      </c>
      <c r="F8" s="491" t="s">
        <v>1689</v>
      </c>
      <c r="G8" s="862" t="s">
        <v>1372</v>
      </c>
      <c r="H8" s="857">
        <v>720</v>
      </c>
      <c r="I8" s="857">
        <v>400</v>
      </c>
      <c r="J8" s="857">
        <f t="shared" si="0"/>
        <v>288000</v>
      </c>
      <c r="K8" s="856"/>
    </row>
    <row r="9" spans="1:11" ht="18" customHeight="1">
      <c r="A9" s="859"/>
      <c r="B9" s="859"/>
      <c r="C9" s="859"/>
      <c r="D9" s="857"/>
      <c r="E9" s="859"/>
      <c r="F9" s="491" t="s">
        <v>1690</v>
      </c>
      <c r="G9" s="862"/>
      <c r="H9" s="857"/>
      <c r="I9" s="857"/>
      <c r="J9" s="857"/>
      <c r="K9" s="856"/>
    </row>
    <row r="10" spans="1:11" ht="18" customHeight="1">
      <c r="A10" s="859"/>
      <c r="B10" s="859"/>
      <c r="C10" s="859"/>
      <c r="D10" s="857"/>
      <c r="E10" s="858" t="s">
        <v>1424</v>
      </c>
      <c r="F10" s="858"/>
      <c r="G10" s="495"/>
      <c r="H10" s="496"/>
      <c r="I10" s="496"/>
      <c r="J10" s="495">
        <f>SUM(J4:J9)</f>
        <v>360651</v>
      </c>
      <c r="K10" s="856"/>
    </row>
    <row r="11" spans="1:11" ht="18" customHeight="1">
      <c r="A11" s="859"/>
      <c r="B11" s="859"/>
      <c r="C11" s="859"/>
      <c r="D11" s="857"/>
      <c r="E11" s="856" t="s">
        <v>1603</v>
      </c>
      <c r="F11" s="856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856"/>
    </row>
    <row r="12" spans="1:11" ht="18" customHeight="1">
      <c r="A12" s="859"/>
      <c r="B12" s="859"/>
      <c r="C12" s="859"/>
      <c r="D12" s="857"/>
      <c r="E12" s="860" t="s">
        <v>1428</v>
      </c>
      <c r="F12" s="860"/>
      <c r="G12" s="498"/>
      <c r="H12" s="496"/>
      <c r="I12" s="496"/>
      <c r="J12" s="498">
        <f>J10+J11</f>
        <v>402116</v>
      </c>
      <c r="K12" s="856"/>
    </row>
    <row r="13" spans="1:11" ht="18" customHeight="1">
      <c r="A13" s="859">
        <v>2</v>
      </c>
      <c r="B13" s="859" t="s">
        <v>1691</v>
      </c>
      <c r="C13" s="859" t="s">
        <v>1692</v>
      </c>
      <c r="D13" s="857" t="s">
        <v>1616</v>
      </c>
      <c r="E13" s="859" t="s">
        <v>1693</v>
      </c>
      <c r="F13" s="859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856">
        <f>ROUND(J18*0.8,0)</f>
        <v>353982</v>
      </c>
    </row>
    <row r="14" spans="1:11" ht="18" customHeight="1">
      <c r="A14" s="859"/>
      <c r="B14" s="859"/>
      <c r="C14" s="859"/>
      <c r="D14" s="857"/>
      <c r="E14" s="859"/>
      <c r="F14" s="859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856"/>
    </row>
    <row r="15" spans="1:11" ht="18" customHeight="1">
      <c r="A15" s="859"/>
      <c r="B15" s="859"/>
      <c r="C15" s="859"/>
      <c r="D15" s="857"/>
      <c r="E15" s="859" t="s">
        <v>1694</v>
      </c>
      <c r="F15" s="859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856"/>
    </row>
    <row r="16" spans="1:11" ht="18" customHeight="1">
      <c r="A16" s="859"/>
      <c r="B16" s="859"/>
      <c r="C16" s="859"/>
      <c r="D16" s="857"/>
      <c r="E16" s="858" t="s">
        <v>1424</v>
      </c>
      <c r="F16" s="858"/>
      <c r="G16" s="495"/>
      <c r="H16" s="500"/>
      <c r="I16" s="500"/>
      <c r="J16" s="495">
        <f>SUM(J13:J15)</f>
        <v>374980</v>
      </c>
      <c r="K16" s="856"/>
    </row>
    <row r="17" spans="1:11" ht="18" customHeight="1">
      <c r="A17" s="859"/>
      <c r="B17" s="859"/>
      <c r="C17" s="859"/>
      <c r="D17" s="857"/>
      <c r="E17" s="858" t="s">
        <v>1603</v>
      </c>
      <c r="F17" s="858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856"/>
    </row>
    <row r="18" spans="1:11" ht="18" customHeight="1">
      <c r="A18" s="859"/>
      <c r="B18" s="859"/>
      <c r="C18" s="859"/>
      <c r="D18" s="857"/>
      <c r="E18" s="858" t="s">
        <v>1428</v>
      </c>
      <c r="F18" s="858"/>
      <c r="G18" s="498"/>
      <c r="H18" s="496"/>
      <c r="I18" s="496"/>
      <c r="J18" s="498">
        <f>SUM(J16,J17)</f>
        <v>442478</v>
      </c>
      <c r="K18" s="856"/>
    </row>
    <row r="19" spans="1:11" ht="18" customHeight="1">
      <c r="A19" s="500"/>
      <c r="B19" s="500"/>
      <c r="C19" s="500"/>
      <c r="D19" s="500"/>
      <c r="E19" s="856" t="s">
        <v>1540</v>
      </c>
      <c r="F19" s="861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769" t="s">
        <v>1695</v>
      </c>
      <c r="B1" s="769"/>
      <c r="C1" s="769"/>
      <c r="D1" s="769"/>
      <c r="E1" s="769"/>
      <c r="F1" s="769"/>
      <c r="G1" s="769"/>
      <c r="H1" s="769"/>
      <c r="I1" s="769"/>
      <c r="J1" s="770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753">
        <v>1</v>
      </c>
      <c r="B3" s="870" t="s">
        <v>1696</v>
      </c>
      <c r="C3" s="758" t="s">
        <v>1697</v>
      </c>
      <c r="D3" s="871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854">
        <f>ROUND(I13*0.8,0)</f>
        <v>80566</v>
      </c>
    </row>
    <row r="4" spans="1:10" s="507" customFormat="1" ht="18" customHeight="1">
      <c r="A4" s="753"/>
      <c r="B4" s="870"/>
      <c r="C4" s="758"/>
      <c r="D4" s="871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854"/>
    </row>
    <row r="5" spans="1:10" s="507" customFormat="1" ht="18" customHeight="1">
      <c r="A5" s="753"/>
      <c r="B5" s="870"/>
      <c r="C5" s="758"/>
      <c r="D5" s="871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854"/>
    </row>
    <row r="6" spans="1:10" s="507" customFormat="1" ht="18" customHeight="1">
      <c r="A6" s="753"/>
      <c r="B6" s="870"/>
      <c r="C6" s="758"/>
      <c r="D6" s="871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854"/>
    </row>
    <row r="7" spans="1:10" s="507" customFormat="1" ht="18" customHeight="1">
      <c r="A7" s="753"/>
      <c r="B7" s="870"/>
      <c r="C7" s="778" t="s">
        <v>1406</v>
      </c>
      <c r="D7" s="778"/>
      <c r="E7" s="778"/>
      <c r="F7" s="379"/>
      <c r="G7" s="394"/>
      <c r="H7" s="562"/>
      <c r="I7" s="580">
        <f>SUM(I3:I6)</f>
        <v>91552.4</v>
      </c>
      <c r="J7" s="854"/>
    </row>
    <row r="8" spans="1:10" s="507" customFormat="1" ht="18" customHeight="1">
      <c r="A8" s="753"/>
      <c r="B8" s="870"/>
      <c r="C8" s="771" t="s">
        <v>1704</v>
      </c>
      <c r="D8" s="771"/>
      <c r="E8" s="869"/>
      <c r="F8" s="379"/>
      <c r="G8" s="508"/>
      <c r="H8" s="863">
        <v>0.1</v>
      </c>
      <c r="I8" s="866">
        <f>I7*H8</f>
        <v>9155.24</v>
      </c>
      <c r="J8" s="854"/>
    </row>
    <row r="9" spans="1:10" s="507" customFormat="1" ht="18" customHeight="1">
      <c r="A9" s="753"/>
      <c r="B9" s="870"/>
      <c r="C9" s="771" t="s">
        <v>1408</v>
      </c>
      <c r="D9" s="771"/>
      <c r="E9" s="869"/>
      <c r="F9" s="379"/>
      <c r="G9" s="508"/>
      <c r="H9" s="864"/>
      <c r="I9" s="867"/>
      <c r="J9" s="854"/>
    </row>
    <row r="10" spans="1:10" s="507" customFormat="1" ht="18" customHeight="1">
      <c r="A10" s="753"/>
      <c r="B10" s="870"/>
      <c r="C10" s="771" t="s">
        <v>1409</v>
      </c>
      <c r="D10" s="771"/>
      <c r="E10" s="869"/>
      <c r="F10" s="379"/>
      <c r="G10" s="508"/>
      <c r="H10" s="864"/>
      <c r="I10" s="867"/>
      <c r="J10" s="854"/>
    </row>
    <row r="11" spans="1:10" s="507" customFormat="1" ht="18" customHeight="1">
      <c r="A11" s="753"/>
      <c r="B11" s="870"/>
      <c r="C11" s="771" t="s">
        <v>1410</v>
      </c>
      <c r="D11" s="771"/>
      <c r="E11" s="869"/>
      <c r="F11" s="379"/>
      <c r="G11" s="508"/>
      <c r="H11" s="865"/>
      <c r="I11" s="868"/>
      <c r="J11" s="854"/>
    </row>
    <row r="12" spans="1:10" s="507" customFormat="1" ht="18" customHeight="1">
      <c r="A12" s="753"/>
      <c r="B12" s="870"/>
      <c r="C12" s="778" t="s">
        <v>1418</v>
      </c>
      <c r="D12" s="778"/>
      <c r="E12" s="778"/>
      <c r="F12" s="379"/>
      <c r="G12" s="394"/>
      <c r="H12" s="562"/>
      <c r="I12" s="565">
        <f>I10+I11+I9+I8</f>
        <v>9155.24</v>
      </c>
      <c r="J12" s="854"/>
    </row>
    <row r="13" spans="1:10" s="507" customFormat="1" ht="18" customHeight="1">
      <c r="A13" s="753"/>
      <c r="B13" s="870"/>
      <c r="C13" s="778" t="s">
        <v>24</v>
      </c>
      <c r="D13" s="778"/>
      <c r="E13" s="778"/>
      <c r="F13" s="379"/>
      <c r="G13" s="394"/>
      <c r="H13" s="562"/>
      <c r="I13" s="565">
        <f>I12+I7</f>
        <v>100707.64</v>
      </c>
      <c r="J13" s="854"/>
    </row>
    <row r="14" spans="1:10" s="507" customFormat="1" ht="18" customHeight="1">
      <c r="A14" s="753">
        <v>2</v>
      </c>
      <c r="B14" s="870" t="s">
        <v>474</v>
      </c>
      <c r="C14" s="758" t="s">
        <v>1705</v>
      </c>
      <c r="D14" s="755" t="s">
        <v>1706</v>
      </c>
      <c r="E14" s="764" t="s">
        <v>1707</v>
      </c>
      <c r="F14" s="764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854">
        <f>ROUND(I35*0.8,0)</f>
        <v>2477934</v>
      </c>
    </row>
    <row r="15" spans="1:10" s="507" customFormat="1" ht="18" customHeight="1">
      <c r="A15" s="753"/>
      <c r="B15" s="870"/>
      <c r="C15" s="758"/>
      <c r="D15" s="755"/>
      <c r="E15" s="765"/>
      <c r="F15" s="765"/>
      <c r="G15" s="378">
        <v>1</v>
      </c>
      <c r="H15" s="571">
        <v>1600</v>
      </c>
      <c r="I15" s="564">
        <f t="shared" si="1"/>
        <v>1600</v>
      </c>
      <c r="J15" s="854"/>
    </row>
    <row r="16" spans="1:10" s="507" customFormat="1" ht="18" customHeight="1">
      <c r="A16" s="753"/>
      <c r="B16" s="870"/>
      <c r="C16" s="758"/>
      <c r="D16" s="755"/>
      <c r="E16" s="765"/>
      <c r="F16" s="765"/>
      <c r="G16" s="378">
        <v>30</v>
      </c>
      <c r="H16" s="571">
        <v>800</v>
      </c>
      <c r="I16" s="564">
        <f t="shared" si="1"/>
        <v>24000</v>
      </c>
      <c r="J16" s="854"/>
    </row>
    <row r="17" spans="1:10" s="507" customFormat="1" ht="18" customHeight="1">
      <c r="A17" s="753"/>
      <c r="B17" s="870"/>
      <c r="C17" s="758"/>
      <c r="D17" s="755"/>
      <c r="E17" s="765"/>
      <c r="F17" s="766"/>
      <c r="G17" s="378">
        <v>30</v>
      </c>
      <c r="H17" s="571">
        <v>50</v>
      </c>
      <c r="I17" s="564">
        <f t="shared" si="1"/>
        <v>1500</v>
      </c>
      <c r="J17" s="854"/>
    </row>
    <row r="18" spans="1:10" s="507" customFormat="1" ht="18" customHeight="1">
      <c r="A18" s="753"/>
      <c r="B18" s="870"/>
      <c r="C18" s="758"/>
      <c r="D18" s="755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854"/>
    </row>
    <row r="19" spans="1:10" s="507" customFormat="1" ht="18" customHeight="1">
      <c r="A19" s="753"/>
      <c r="B19" s="870"/>
      <c r="C19" s="758"/>
      <c r="D19" s="755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854"/>
    </row>
    <row r="20" spans="1:10" s="507" customFormat="1" ht="18" customHeight="1">
      <c r="A20" s="753"/>
      <c r="B20" s="870"/>
      <c r="C20" s="758"/>
      <c r="D20" s="755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854"/>
    </row>
    <row r="21" spans="1:10" s="507" customFormat="1" ht="18" customHeight="1">
      <c r="A21" s="753"/>
      <c r="B21" s="870"/>
      <c r="C21" s="758"/>
      <c r="D21" s="755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854"/>
    </row>
    <row r="22" spans="1:10" s="507" customFormat="1" ht="18" customHeight="1">
      <c r="A22" s="753"/>
      <c r="B22" s="870"/>
      <c r="C22" s="758"/>
      <c r="D22" s="755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854"/>
    </row>
    <row r="23" spans="1:10" s="507" customFormat="1" ht="18" customHeight="1">
      <c r="A23" s="753"/>
      <c r="B23" s="870"/>
      <c r="C23" s="758"/>
      <c r="D23" s="755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854"/>
    </row>
    <row r="24" spans="1:10" s="507" customFormat="1" ht="18" customHeight="1">
      <c r="A24" s="753"/>
      <c r="B24" s="870"/>
      <c r="C24" s="758"/>
      <c r="D24" s="755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854"/>
    </row>
    <row r="25" spans="1:10" s="507" customFormat="1" ht="18" customHeight="1">
      <c r="A25" s="753"/>
      <c r="B25" s="870"/>
      <c r="C25" s="758"/>
      <c r="D25" s="755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854"/>
    </row>
    <row r="26" spans="1:10" s="507" customFormat="1" ht="18" customHeight="1">
      <c r="A26" s="753"/>
      <c r="B26" s="870"/>
      <c r="C26" s="758"/>
      <c r="D26" s="755"/>
      <c r="E26" s="404" t="s">
        <v>534</v>
      </c>
      <c r="F26" s="404"/>
      <c r="G26" s="394"/>
      <c r="H26" s="572"/>
      <c r="I26" s="581">
        <f>SUM(I14:I25)</f>
        <v>2023604.4780000001</v>
      </c>
      <c r="J26" s="854"/>
    </row>
    <row r="27" spans="1:10" s="507" customFormat="1" ht="18" customHeight="1">
      <c r="A27" s="753"/>
      <c r="B27" s="870"/>
      <c r="C27" s="758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854"/>
    </row>
    <row r="28" spans="1:10" s="507" customFormat="1" ht="18" customHeight="1">
      <c r="A28" s="753"/>
      <c r="B28" s="870"/>
      <c r="C28" s="758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854"/>
    </row>
    <row r="29" spans="1:10" s="507" customFormat="1" ht="18" customHeight="1">
      <c r="A29" s="753"/>
      <c r="B29" s="870"/>
      <c r="C29" s="778" t="s">
        <v>1406</v>
      </c>
      <c r="D29" s="778"/>
      <c r="E29" s="778"/>
      <c r="F29" s="386"/>
      <c r="G29" s="510"/>
      <c r="H29" s="573"/>
      <c r="I29" s="582">
        <f>I28+I26+I27</f>
        <v>2815834.4780000001</v>
      </c>
      <c r="J29" s="854"/>
    </row>
    <row r="30" spans="1:10" s="507" customFormat="1" ht="18" customHeight="1">
      <c r="A30" s="753"/>
      <c r="B30" s="870"/>
      <c r="C30" s="771" t="s">
        <v>1408</v>
      </c>
      <c r="D30" s="771"/>
      <c r="E30" s="771"/>
      <c r="F30" s="505"/>
      <c r="G30" s="379"/>
      <c r="H30" s="863">
        <v>0.1</v>
      </c>
      <c r="I30" s="875">
        <f>I29*H30</f>
        <v>281583.44780000002</v>
      </c>
      <c r="J30" s="854"/>
    </row>
    <row r="31" spans="1:10" s="507" customFormat="1" ht="18" customHeight="1">
      <c r="A31" s="753"/>
      <c r="B31" s="870"/>
      <c r="C31" s="771" t="s">
        <v>1409</v>
      </c>
      <c r="D31" s="771"/>
      <c r="E31" s="771"/>
      <c r="F31" s="505"/>
      <c r="G31" s="379"/>
      <c r="H31" s="864"/>
      <c r="I31" s="876"/>
      <c r="J31" s="854"/>
    </row>
    <row r="32" spans="1:10" s="507" customFormat="1" ht="18" customHeight="1">
      <c r="A32" s="753"/>
      <c r="B32" s="870"/>
      <c r="C32" s="771" t="s">
        <v>1410</v>
      </c>
      <c r="D32" s="771"/>
      <c r="E32" s="771"/>
      <c r="F32" s="505"/>
      <c r="G32" s="379"/>
      <c r="H32" s="865"/>
      <c r="I32" s="877"/>
      <c r="J32" s="854"/>
    </row>
    <row r="33" spans="1:10" s="507" customFormat="1" ht="18" customHeight="1">
      <c r="A33" s="753"/>
      <c r="B33" s="870"/>
      <c r="C33" s="771" t="s">
        <v>1719</v>
      </c>
      <c r="D33" s="771"/>
      <c r="E33" s="771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854"/>
    </row>
    <row r="34" spans="1:10" s="507" customFormat="1" ht="18" customHeight="1">
      <c r="A34" s="753"/>
      <c r="B34" s="870"/>
      <c r="C34" s="778" t="s">
        <v>1418</v>
      </c>
      <c r="D34" s="778"/>
      <c r="E34" s="778"/>
      <c r="F34" s="505"/>
      <c r="G34" s="379"/>
      <c r="H34" s="560"/>
      <c r="I34" s="563">
        <f>I30+I33</f>
        <v>281583.44780000002</v>
      </c>
      <c r="J34" s="854"/>
    </row>
    <row r="35" spans="1:10" s="507" customFormat="1" ht="18" customHeight="1">
      <c r="A35" s="753"/>
      <c r="B35" s="870"/>
      <c r="C35" s="778" t="s">
        <v>24</v>
      </c>
      <c r="D35" s="778"/>
      <c r="E35" s="778"/>
      <c r="F35" s="505"/>
      <c r="G35" s="394"/>
      <c r="H35" s="562"/>
      <c r="I35" s="565">
        <f>I34+I29</f>
        <v>3097417.9258000003</v>
      </c>
      <c r="J35" s="854"/>
    </row>
    <row r="36" spans="1:10" s="511" customFormat="1" ht="18" customHeight="1">
      <c r="A36" s="753">
        <v>3</v>
      </c>
      <c r="B36" s="755" t="s">
        <v>1721</v>
      </c>
      <c r="C36" s="756" t="s">
        <v>1722</v>
      </c>
      <c r="D36" s="755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767">
        <f>ROUND(I45*0.8,0)</f>
        <v>507560</v>
      </c>
    </row>
    <row r="37" spans="1:10" s="511" customFormat="1" ht="18" customHeight="1">
      <c r="A37" s="753"/>
      <c r="B37" s="755"/>
      <c r="C37" s="756"/>
      <c r="D37" s="755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767"/>
    </row>
    <row r="38" spans="1:10" s="511" customFormat="1" ht="18" customHeight="1">
      <c r="A38" s="753"/>
      <c r="B38" s="755"/>
      <c r="C38" s="756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767"/>
    </row>
    <row r="39" spans="1:10" s="511" customFormat="1" ht="18" customHeight="1">
      <c r="A39" s="753"/>
      <c r="B39" s="755"/>
      <c r="C39" s="778" t="s">
        <v>1406</v>
      </c>
      <c r="D39" s="778"/>
      <c r="E39" s="778"/>
      <c r="F39" s="378"/>
      <c r="G39" s="513"/>
      <c r="H39" s="575"/>
      <c r="I39" s="580">
        <f>SUM(I36:I38)</f>
        <v>549500</v>
      </c>
      <c r="J39" s="767"/>
    </row>
    <row r="40" spans="1:10" s="511" customFormat="1" ht="18" customHeight="1">
      <c r="A40" s="753"/>
      <c r="B40" s="755"/>
      <c r="C40" s="755" t="s">
        <v>1408</v>
      </c>
      <c r="D40" s="755"/>
      <c r="E40" s="755"/>
      <c r="F40" s="378"/>
      <c r="G40" s="389"/>
      <c r="H40" s="874">
        <v>0.1</v>
      </c>
      <c r="I40" s="875">
        <f>I39*H40</f>
        <v>54950</v>
      </c>
      <c r="J40" s="767"/>
    </row>
    <row r="41" spans="1:10" s="511" customFormat="1" ht="18" customHeight="1">
      <c r="A41" s="753"/>
      <c r="B41" s="755"/>
      <c r="C41" s="755" t="s">
        <v>1409</v>
      </c>
      <c r="D41" s="755"/>
      <c r="E41" s="755"/>
      <c r="F41" s="378"/>
      <c r="G41" s="389"/>
      <c r="H41" s="874"/>
      <c r="I41" s="876"/>
      <c r="J41" s="767"/>
    </row>
    <row r="42" spans="1:10" s="511" customFormat="1" ht="18" customHeight="1">
      <c r="A42" s="753"/>
      <c r="B42" s="755"/>
      <c r="C42" s="755" t="s">
        <v>1410</v>
      </c>
      <c r="D42" s="755"/>
      <c r="E42" s="755"/>
      <c r="F42" s="378"/>
      <c r="G42" s="389"/>
      <c r="H42" s="874"/>
      <c r="I42" s="877"/>
      <c r="J42" s="767"/>
    </row>
    <row r="43" spans="1:10" s="511" customFormat="1" ht="18" customHeight="1">
      <c r="A43" s="753"/>
      <c r="B43" s="755"/>
      <c r="C43" s="755" t="s">
        <v>1725</v>
      </c>
      <c r="D43" s="755"/>
      <c r="E43" s="755"/>
      <c r="F43" s="378"/>
      <c r="G43" s="389"/>
      <c r="H43" s="576"/>
      <c r="I43" s="384">
        <v>30000</v>
      </c>
      <c r="J43" s="767"/>
    </row>
    <row r="44" spans="1:10" s="511" customFormat="1" ht="18" customHeight="1">
      <c r="A44" s="753"/>
      <c r="B44" s="755"/>
      <c r="C44" s="778" t="s">
        <v>1418</v>
      </c>
      <c r="D44" s="778"/>
      <c r="E44" s="778"/>
      <c r="F44" s="505"/>
      <c r="G44" s="379"/>
      <c r="H44" s="560"/>
      <c r="I44" s="565">
        <f>SUM(I40:I43)</f>
        <v>84950</v>
      </c>
      <c r="J44" s="767"/>
    </row>
    <row r="45" spans="1:10" s="511" customFormat="1" ht="18" customHeight="1">
      <c r="A45" s="753"/>
      <c r="B45" s="755"/>
      <c r="C45" s="778" t="s">
        <v>24</v>
      </c>
      <c r="D45" s="778"/>
      <c r="E45" s="778"/>
      <c r="F45" s="378"/>
      <c r="G45" s="386"/>
      <c r="H45" s="574"/>
      <c r="I45" s="580">
        <f>I39+I44</f>
        <v>634450</v>
      </c>
      <c r="J45" s="767"/>
    </row>
    <row r="46" spans="1:10" s="511" customFormat="1" ht="18" customHeight="1">
      <c r="A46" s="753">
        <v>4</v>
      </c>
      <c r="B46" s="755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767">
        <f>ROUND(I52*0.8,0)</f>
        <v>789760</v>
      </c>
    </row>
    <row r="47" spans="1:10" s="511" customFormat="1" ht="18" customHeight="1">
      <c r="A47" s="753"/>
      <c r="B47" s="755"/>
      <c r="C47" s="778" t="s">
        <v>1406</v>
      </c>
      <c r="D47" s="778"/>
      <c r="E47" s="778"/>
      <c r="F47" s="378"/>
      <c r="G47" s="513"/>
      <c r="H47" s="575"/>
      <c r="I47" s="580">
        <f>SUM(I46:I46)</f>
        <v>899000</v>
      </c>
      <c r="J47" s="767"/>
    </row>
    <row r="48" spans="1:10" s="511" customFormat="1" ht="18" customHeight="1">
      <c r="A48" s="753"/>
      <c r="B48" s="755"/>
      <c r="C48" s="755" t="s">
        <v>1408</v>
      </c>
      <c r="D48" s="755"/>
      <c r="E48" s="755"/>
      <c r="F48" s="378"/>
      <c r="G48" s="386"/>
      <c r="H48" s="558"/>
      <c r="I48" s="583">
        <v>9300</v>
      </c>
      <c r="J48" s="767"/>
    </row>
    <row r="49" spans="1:10" s="511" customFormat="1" ht="18" customHeight="1">
      <c r="A49" s="753"/>
      <c r="B49" s="755"/>
      <c r="C49" s="755" t="s">
        <v>1409</v>
      </c>
      <c r="D49" s="755"/>
      <c r="E49" s="755"/>
      <c r="F49" s="378"/>
      <c r="G49" s="386"/>
      <c r="H49" s="577"/>
      <c r="I49" s="583">
        <v>41700</v>
      </c>
      <c r="J49" s="767"/>
    </row>
    <row r="50" spans="1:10" s="511" customFormat="1" ht="18" customHeight="1">
      <c r="A50" s="753"/>
      <c r="B50" s="755"/>
      <c r="C50" s="755" t="s">
        <v>1410</v>
      </c>
      <c r="D50" s="755"/>
      <c r="E50" s="755"/>
      <c r="F50" s="378"/>
      <c r="G50" s="386"/>
      <c r="H50" s="577"/>
      <c r="I50" s="583">
        <v>37200</v>
      </c>
      <c r="J50" s="767"/>
    </row>
    <row r="51" spans="1:10" s="511" customFormat="1" ht="18" customHeight="1">
      <c r="A51" s="753"/>
      <c r="B51" s="755"/>
      <c r="C51" s="778" t="s">
        <v>1418</v>
      </c>
      <c r="D51" s="778"/>
      <c r="E51" s="778"/>
      <c r="F51" s="505"/>
      <c r="G51" s="379"/>
      <c r="H51" s="560"/>
      <c r="I51" s="565">
        <f>SUM(I48:I50)</f>
        <v>88200</v>
      </c>
      <c r="J51" s="767"/>
    </row>
    <row r="52" spans="1:10" s="511" customFormat="1" ht="18" customHeight="1">
      <c r="A52" s="872"/>
      <c r="B52" s="764"/>
      <c r="C52" s="873" t="s">
        <v>24</v>
      </c>
      <c r="D52" s="873"/>
      <c r="E52" s="873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767"/>
    </row>
    <row r="53" spans="1:10" ht="18" customHeight="1">
      <c r="A53" s="515"/>
      <c r="B53" s="515"/>
      <c r="C53" s="878" t="s">
        <v>1540</v>
      </c>
      <c r="D53" s="878"/>
      <c r="E53" s="878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884" t="s">
        <v>1727</v>
      </c>
      <c r="B1" s="884"/>
      <c r="C1" s="884"/>
      <c r="D1" s="884"/>
      <c r="E1" s="884"/>
      <c r="F1" s="884"/>
      <c r="G1" s="885"/>
      <c r="H1" s="885"/>
      <c r="I1" s="885"/>
      <c r="J1" s="885"/>
      <c r="K1" s="886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879">
        <v>1</v>
      </c>
      <c r="B3" s="879" t="s">
        <v>267</v>
      </c>
      <c r="C3" s="879" t="s">
        <v>1728</v>
      </c>
      <c r="D3" s="880" t="s">
        <v>1722</v>
      </c>
      <c r="E3" s="881" t="s">
        <v>1729</v>
      </c>
      <c r="F3" s="888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855">
        <f>ROUND(J9*0.8,0)</f>
        <v>506099</v>
      </c>
    </row>
    <row r="4" spans="1:11" s="520" customFormat="1" ht="18" customHeight="1">
      <c r="A4" s="879"/>
      <c r="B4" s="879"/>
      <c r="C4" s="879"/>
      <c r="D4" s="880"/>
      <c r="E4" s="881"/>
      <c r="F4" s="888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861"/>
    </row>
    <row r="5" spans="1:11" ht="18" customHeight="1">
      <c r="A5" s="879"/>
      <c r="B5" s="879"/>
      <c r="C5" s="879"/>
      <c r="D5" s="880"/>
      <c r="E5" s="881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861"/>
    </row>
    <row r="6" spans="1:11" ht="18" customHeight="1">
      <c r="A6" s="879"/>
      <c r="B6" s="879"/>
      <c r="C6" s="879"/>
      <c r="D6" s="880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861"/>
    </row>
    <row r="7" spans="1:11" s="525" customFormat="1" ht="18" customHeight="1">
      <c r="A7" s="879"/>
      <c r="B7" s="879"/>
      <c r="C7" s="879"/>
      <c r="D7" s="880"/>
      <c r="E7" s="882" t="s">
        <v>1424</v>
      </c>
      <c r="F7" s="882"/>
      <c r="G7" s="523"/>
      <c r="H7" s="524"/>
      <c r="I7" s="524"/>
      <c r="J7" s="535">
        <f>SUM(J3:J6)</f>
        <v>547840</v>
      </c>
      <c r="K7" s="861"/>
    </row>
    <row r="8" spans="1:11" s="525" customFormat="1" ht="18" customHeight="1">
      <c r="A8" s="879"/>
      <c r="B8" s="879"/>
      <c r="C8" s="879"/>
      <c r="D8" s="880"/>
      <c r="E8" s="882" t="s">
        <v>1603</v>
      </c>
      <c r="F8" s="882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861"/>
    </row>
    <row r="9" spans="1:11" s="525" customFormat="1" ht="18" customHeight="1">
      <c r="A9" s="879"/>
      <c r="B9" s="879"/>
      <c r="C9" s="879"/>
      <c r="D9" s="880"/>
      <c r="E9" s="882" t="s">
        <v>1428</v>
      </c>
      <c r="F9" s="882"/>
      <c r="G9" s="523"/>
      <c r="H9" s="524"/>
      <c r="I9" s="524"/>
      <c r="J9" s="532">
        <f>J7+J8</f>
        <v>632624</v>
      </c>
      <c r="K9" s="861"/>
    </row>
    <row r="10" spans="1:11" ht="18" customHeight="1">
      <c r="A10" s="879">
        <v>2</v>
      </c>
      <c r="B10" s="879" t="s">
        <v>376</v>
      </c>
      <c r="C10" s="879" t="s">
        <v>1734</v>
      </c>
      <c r="D10" s="880" t="s">
        <v>1369</v>
      </c>
      <c r="E10" s="879" t="s">
        <v>1735</v>
      </c>
      <c r="F10" s="883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855">
        <f>ROUND(J26*0.8,0)</f>
        <v>1564939</v>
      </c>
    </row>
    <row r="11" spans="1:11" ht="18" customHeight="1">
      <c r="A11" s="879"/>
      <c r="B11" s="879"/>
      <c r="C11" s="879"/>
      <c r="D11" s="880"/>
      <c r="E11" s="879"/>
      <c r="F11" s="883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861"/>
    </row>
    <row r="12" spans="1:11" ht="18" customHeight="1">
      <c r="A12" s="879"/>
      <c r="B12" s="879"/>
      <c r="C12" s="879"/>
      <c r="D12" s="880"/>
      <c r="E12" s="879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861"/>
    </row>
    <row r="13" spans="1:11" ht="18" customHeight="1">
      <c r="A13" s="879"/>
      <c r="B13" s="879"/>
      <c r="C13" s="879"/>
      <c r="D13" s="880"/>
      <c r="E13" s="879" t="s">
        <v>1738</v>
      </c>
      <c r="F13" s="883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861"/>
    </row>
    <row r="14" spans="1:11" ht="18" customHeight="1">
      <c r="A14" s="879"/>
      <c r="B14" s="879"/>
      <c r="C14" s="879"/>
      <c r="D14" s="880"/>
      <c r="E14" s="879"/>
      <c r="F14" s="883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861"/>
    </row>
    <row r="15" spans="1:11" ht="18" customHeight="1">
      <c r="A15" s="879"/>
      <c r="B15" s="879"/>
      <c r="C15" s="879"/>
      <c r="D15" s="880"/>
      <c r="E15" s="879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861"/>
    </row>
    <row r="16" spans="1:11" ht="18" customHeight="1">
      <c r="A16" s="879"/>
      <c r="B16" s="879"/>
      <c r="C16" s="879"/>
      <c r="D16" s="880"/>
      <c r="E16" s="879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861"/>
    </row>
    <row r="17" spans="1:11" ht="18" customHeight="1">
      <c r="A17" s="879"/>
      <c r="B17" s="879"/>
      <c r="C17" s="879"/>
      <c r="D17" s="880"/>
      <c r="E17" s="879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861"/>
    </row>
    <row r="18" spans="1:11" ht="18" customHeight="1">
      <c r="A18" s="879"/>
      <c r="B18" s="879"/>
      <c r="C18" s="879"/>
      <c r="D18" s="880"/>
      <c r="E18" s="879" t="s">
        <v>1743</v>
      </c>
      <c r="F18" s="883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861"/>
    </row>
    <row r="19" spans="1:11" ht="18" customHeight="1">
      <c r="A19" s="879"/>
      <c r="B19" s="879"/>
      <c r="C19" s="879"/>
      <c r="D19" s="880"/>
      <c r="E19" s="879"/>
      <c r="F19" s="883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861"/>
    </row>
    <row r="20" spans="1:11" ht="18" customHeight="1">
      <c r="A20" s="879"/>
      <c r="B20" s="879"/>
      <c r="C20" s="879"/>
      <c r="D20" s="880"/>
      <c r="E20" s="879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861"/>
    </row>
    <row r="21" spans="1:11" ht="18" customHeight="1">
      <c r="A21" s="879"/>
      <c r="B21" s="879"/>
      <c r="C21" s="879"/>
      <c r="D21" s="880"/>
      <c r="E21" s="879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861"/>
    </row>
    <row r="22" spans="1:11" ht="18" customHeight="1">
      <c r="A22" s="879"/>
      <c r="B22" s="879"/>
      <c r="C22" s="879"/>
      <c r="D22" s="880"/>
      <c r="E22" s="879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861"/>
    </row>
    <row r="23" spans="1:11" ht="18" customHeight="1">
      <c r="A23" s="879"/>
      <c r="B23" s="879"/>
      <c r="C23" s="879"/>
      <c r="D23" s="880"/>
      <c r="E23" s="879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861"/>
    </row>
    <row r="24" spans="1:11" s="525" customFormat="1" ht="18" customHeight="1">
      <c r="A24" s="879"/>
      <c r="B24" s="879"/>
      <c r="C24" s="879"/>
      <c r="D24" s="880"/>
      <c r="E24" s="882" t="s">
        <v>1424</v>
      </c>
      <c r="F24" s="882"/>
      <c r="G24" s="523"/>
      <c r="H24" s="524"/>
      <c r="I24" s="524"/>
      <c r="J24" s="532">
        <f>SUM(J10:J23)</f>
        <v>1714704</v>
      </c>
      <c r="K24" s="861"/>
    </row>
    <row r="25" spans="1:11" s="525" customFormat="1" ht="18" customHeight="1">
      <c r="A25" s="879"/>
      <c r="B25" s="879"/>
      <c r="C25" s="879"/>
      <c r="D25" s="880"/>
      <c r="E25" s="882" t="s">
        <v>1603</v>
      </c>
      <c r="F25" s="882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861"/>
    </row>
    <row r="26" spans="1:11" s="525" customFormat="1" ht="18" customHeight="1">
      <c r="A26" s="879"/>
      <c r="B26" s="879"/>
      <c r="C26" s="879"/>
      <c r="D26" s="880"/>
      <c r="E26" s="882" t="s">
        <v>1428</v>
      </c>
      <c r="F26" s="882"/>
      <c r="G26" s="523"/>
      <c r="H26" s="524"/>
      <c r="I26" s="524"/>
      <c r="J26" s="532">
        <f>J24+J25</f>
        <v>1956174</v>
      </c>
      <c r="K26" s="861"/>
    </row>
    <row r="27" spans="1:11" ht="18" customHeight="1">
      <c r="A27" s="879">
        <v>3</v>
      </c>
      <c r="B27" s="879" t="s">
        <v>1749</v>
      </c>
      <c r="C27" s="879" t="s">
        <v>1750</v>
      </c>
      <c r="D27" s="880" t="s">
        <v>1369</v>
      </c>
      <c r="E27" s="879" t="s">
        <v>1614</v>
      </c>
      <c r="F27" s="883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855">
        <f>ROUND(J31*0.8,0)</f>
        <v>565485</v>
      </c>
    </row>
    <row r="28" spans="1:11" ht="18" customHeight="1">
      <c r="A28" s="879"/>
      <c r="B28" s="879"/>
      <c r="C28" s="879"/>
      <c r="D28" s="880"/>
      <c r="E28" s="879"/>
      <c r="F28" s="883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861"/>
    </row>
    <row r="29" spans="1:11" s="525" customFormat="1" ht="18" customHeight="1">
      <c r="A29" s="879"/>
      <c r="B29" s="879"/>
      <c r="C29" s="879"/>
      <c r="D29" s="880"/>
      <c r="E29" s="882" t="s">
        <v>1424</v>
      </c>
      <c r="F29" s="882"/>
      <c r="G29" s="523"/>
      <c r="H29" s="524"/>
      <c r="I29" s="524"/>
      <c r="J29" s="532">
        <f>SUM(J27:J28)</f>
        <v>615324</v>
      </c>
      <c r="K29" s="861"/>
    </row>
    <row r="30" spans="1:11" s="525" customFormat="1" ht="18" customHeight="1">
      <c r="A30" s="879"/>
      <c r="B30" s="879"/>
      <c r="C30" s="879"/>
      <c r="D30" s="880"/>
      <c r="E30" s="882" t="s">
        <v>1603</v>
      </c>
      <c r="F30" s="882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861"/>
    </row>
    <row r="31" spans="1:11" s="525" customFormat="1" ht="18" customHeight="1">
      <c r="A31" s="879"/>
      <c r="B31" s="879"/>
      <c r="C31" s="879"/>
      <c r="D31" s="880"/>
      <c r="E31" s="882" t="s">
        <v>1428</v>
      </c>
      <c r="F31" s="882"/>
      <c r="G31" s="523"/>
      <c r="H31" s="524"/>
      <c r="I31" s="524"/>
      <c r="J31" s="532">
        <f>J29+J30</f>
        <v>706856</v>
      </c>
      <c r="K31" s="861"/>
    </row>
    <row r="32" spans="1:11" ht="18" customHeight="1">
      <c r="A32" s="879">
        <v>4</v>
      </c>
      <c r="B32" s="879" t="s">
        <v>1751</v>
      </c>
      <c r="C32" s="879" t="s">
        <v>1752</v>
      </c>
      <c r="D32" s="880" t="s">
        <v>1369</v>
      </c>
      <c r="E32" s="879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855">
        <f>ROUND(J40*0.8,0)</f>
        <v>330806</v>
      </c>
    </row>
    <row r="33" spans="1:11" ht="18" customHeight="1">
      <c r="A33" s="879"/>
      <c r="B33" s="879"/>
      <c r="C33" s="879"/>
      <c r="D33" s="880"/>
      <c r="E33" s="879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855"/>
    </row>
    <row r="34" spans="1:11" ht="18" customHeight="1">
      <c r="A34" s="879"/>
      <c r="B34" s="879"/>
      <c r="C34" s="879"/>
      <c r="D34" s="880"/>
      <c r="E34" s="879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855"/>
    </row>
    <row r="35" spans="1:11" ht="18" customHeight="1">
      <c r="A35" s="879"/>
      <c r="B35" s="879"/>
      <c r="C35" s="879"/>
      <c r="D35" s="880"/>
      <c r="E35" s="879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855"/>
    </row>
    <row r="36" spans="1:11" ht="18" customHeight="1">
      <c r="A36" s="879"/>
      <c r="B36" s="879"/>
      <c r="C36" s="879"/>
      <c r="D36" s="880"/>
      <c r="E36" s="879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855"/>
    </row>
    <row r="37" spans="1:11" ht="18" customHeight="1">
      <c r="A37" s="879"/>
      <c r="B37" s="879"/>
      <c r="C37" s="879"/>
      <c r="D37" s="880"/>
      <c r="E37" s="879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855"/>
    </row>
    <row r="38" spans="1:11" ht="18" customHeight="1">
      <c r="A38" s="879"/>
      <c r="B38" s="879"/>
      <c r="C38" s="879"/>
      <c r="D38" s="880"/>
      <c r="E38" s="882" t="s">
        <v>1424</v>
      </c>
      <c r="F38" s="882"/>
      <c r="G38" s="528"/>
      <c r="H38" s="526"/>
      <c r="I38" s="526"/>
      <c r="J38" s="535">
        <f>SUM(J32:J37)</f>
        <v>375916</v>
      </c>
      <c r="K38" s="855"/>
    </row>
    <row r="39" spans="1:11" ht="18" customHeight="1">
      <c r="A39" s="879"/>
      <c r="B39" s="879"/>
      <c r="C39" s="879"/>
      <c r="D39" s="880"/>
      <c r="E39" s="882" t="s">
        <v>1603</v>
      </c>
      <c r="F39" s="882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855"/>
    </row>
    <row r="40" spans="1:11" ht="18" customHeight="1">
      <c r="A40" s="879"/>
      <c r="B40" s="879"/>
      <c r="C40" s="879"/>
      <c r="D40" s="880"/>
      <c r="E40" s="882" t="s">
        <v>1428</v>
      </c>
      <c r="F40" s="882"/>
      <c r="G40" s="528"/>
      <c r="H40" s="526"/>
      <c r="I40" s="526"/>
      <c r="J40" s="535">
        <f>J38+J39</f>
        <v>413508</v>
      </c>
      <c r="K40" s="855"/>
    </row>
    <row r="41" spans="1:11" ht="18" customHeight="1">
      <c r="A41" s="538"/>
      <c r="B41" s="538"/>
      <c r="C41" s="538"/>
      <c r="D41" s="538"/>
      <c r="E41" s="855" t="s">
        <v>1540</v>
      </c>
      <c r="F41" s="887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889" t="s">
        <v>1802</v>
      </c>
      <c r="B1" s="890"/>
      <c r="C1" s="890"/>
      <c r="D1" s="890"/>
      <c r="E1" s="890"/>
      <c r="F1" s="890"/>
      <c r="G1" s="890"/>
      <c r="H1" s="890"/>
      <c r="I1" s="890"/>
      <c r="J1" s="890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891" t="s">
        <v>764</v>
      </c>
      <c r="B1" s="892"/>
      <c r="C1" s="892"/>
      <c r="D1" s="892"/>
      <c r="E1" s="892"/>
      <c r="F1" s="892"/>
      <c r="G1" s="892"/>
      <c r="H1" s="892"/>
      <c r="I1" s="892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893" t="s">
        <v>873</v>
      </c>
      <c r="B1" s="893"/>
      <c r="C1" s="893"/>
      <c r="D1" s="893"/>
      <c r="E1" s="893"/>
      <c r="F1" s="893"/>
      <c r="G1" s="893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894" t="s">
        <v>927</v>
      </c>
      <c r="B1" s="895"/>
      <c r="C1" s="895"/>
      <c r="D1" s="895"/>
      <c r="E1" s="895"/>
      <c r="F1" s="895"/>
      <c r="G1" s="895"/>
      <c r="H1" s="895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896" t="s">
        <v>946</v>
      </c>
      <c r="B7" s="899" t="s">
        <v>947</v>
      </c>
      <c r="C7" s="899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897" t="s">
        <v>946</v>
      </c>
      <c r="B8" s="900" t="s">
        <v>947</v>
      </c>
      <c r="C8" s="900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897" t="s">
        <v>946</v>
      </c>
      <c r="B9" s="900" t="s">
        <v>947</v>
      </c>
      <c r="C9" s="900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898" t="s">
        <v>946</v>
      </c>
      <c r="B10" s="901" t="s">
        <v>947</v>
      </c>
      <c r="C10" s="901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896" t="s">
        <v>961</v>
      </c>
      <c r="B18" s="899" t="s">
        <v>962</v>
      </c>
      <c r="C18" s="899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898" t="s">
        <v>961</v>
      </c>
      <c r="B19" s="901" t="s">
        <v>962</v>
      </c>
      <c r="C19" s="901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904" t="s">
        <v>970</v>
      </c>
      <c r="B24" s="905" t="s">
        <v>971</v>
      </c>
      <c r="C24" s="905" t="s">
        <v>937</v>
      </c>
      <c r="D24" s="905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902" t="s">
        <v>940</v>
      </c>
      <c r="J24" s="257"/>
    </row>
    <row r="25" spans="1:10" s="244" customFormat="1" ht="20.100000000000001" customHeight="1">
      <c r="A25" s="898" t="s">
        <v>970</v>
      </c>
      <c r="B25" s="901" t="s">
        <v>971</v>
      </c>
      <c r="C25" s="901"/>
      <c r="D25" s="901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903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896" t="s">
        <v>551</v>
      </c>
      <c r="B27" s="899" t="s">
        <v>971</v>
      </c>
      <c r="C27" s="899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896">
        <v>500000</v>
      </c>
      <c r="I27" s="258" t="s">
        <v>935</v>
      </c>
      <c r="J27" s="251"/>
    </row>
    <row r="28" spans="1:10" s="244" customFormat="1" ht="20.100000000000001" customHeight="1">
      <c r="A28" s="897"/>
      <c r="B28" s="900" t="s">
        <v>971</v>
      </c>
      <c r="C28" s="900"/>
      <c r="D28" s="241" t="s">
        <v>979</v>
      </c>
      <c r="E28" s="241" t="s">
        <v>980</v>
      </c>
      <c r="F28" s="240">
        <v>1</v>
      </c>
      <c r="G28" s="240">
        <v>350000</v>
      </c>
      <c r="H28" s="906"/>
      <c r="I28" s="259"/>
      <c r="J28" s="251"/>
    </row>
    <row r="29" spans="1:10" s="244" customFormat="1" ht="20.100000000000001" customHeight="1">
      <c r="A29" s="897"/>
      <c r="B29" s="900" t="s">
        <v>971</v>
      </c>
      <c r="C29" s="900"/>
      <c r="D29" s="241" t="s">
        <v>981</v>
      </c>
      <c r="E29" s="241" t="s">
        <v>982</v>
      </c>
      <c r="F29" s="240">
        <v>1</v>
      </c>
      <c r="G29" s="240">
        <v>202500</v>
      </c>
      <c r="H29" s="906"/>
      <c r="I29" s="259"/>
      <c r="J29" s="251"/>
    </row>
    <row r="30" spans="1:10" s="244" customFormat="1" ht="20.100000000000001" customHeight="1">
      <c r="A30" s="898"/>
      <c r="B30" s="901" t="s">
        <v>971</v>
      </c>
      <c r="C30" s="901"/>
      <c r="D30" s="241" t="s">
        <v>983</v>
      </c>
      <c r="E30" s="241" t="s">
        <v>984</v>
      </c>
      <c r="F30" s="240">
        <v>1</v>
      </c>
      <c r="G30" s="240">
        <v>300000</v>
      </c>
      <c r="H30" s="725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896" t="s">
        <v>986</v>
      </c>
      <c r="B33" s="899" t="s">
        <v>987</v>
      </c>
      <c r="C33" s="899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897" t="s">
        <v>986</v>
      </c>
      <c r="B34" s="900" t="s">
        <v>987</v>
      </c>
      <c r="C34" s="900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898" t="s">
        <v>986</v>
      </c>
      <c r="B35" s="901" t="s">
        <v>987</v>
      </c>
      <c r="C35" s="901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896" t="s">
        <v>993</v>
      </c>
      <c r="B40" s="899" t="s">
        <v>994</v>
      </c>
      <c r="C40" s="899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897" t="s">
        <v>993</v>
      </c>
      <c r="B41" s="900" t="s">
        <v>994</v>
      </c>
      <c r="C41" s="900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897" t="s">
        <v>993</v>
      </c>
      <c r="B42" s="900" t="s">
        <v>994</v>
      </c>
      <c r="C42" s="900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897" t="s">
        <v>993</v>
      </c>
      <c r="B43" s="900" t="s">
        <v>994</v>
      </c>
      <c r="C43" s="900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897" t="s">
        <v>993</v>
      </c>
      <c r="B44" s="900" t="s">
        <v>994</v>
      </c>
      <c r="C44" s="900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898" t="s">
        <v>993</v>
      </c>
      <c r="B45" s="901" t="s">
        <v>994</v>
      </c>
      <c r="C45" s="901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904" t="s">
        <v>1007</v>
      </c>
      <c r="B48" s="899" t="s">
        <v>1008</v>
      </c>
      <c r="C48" s="899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906"/>
      <c r="B49" s="900" t="s">
        <v>1008</v>
      </c>
      <c r="C49" s="900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906"/>
      <c r="B50" s="900" t="s">
        <v>1008</v>
      </c>
      <c r="C50" s="900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725"/>
      <c r="B51" s="901" t="s">
        <v>1008</v>
      </c>
      <c r="C51" s="901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907" t="s">
        <v>688</v>
      </c>
      <c r="B1" s="907"/>
      <c r="C1" s="907"/>
      <c r="D1" s="907"/>
      <c r="E1" s="907"/>
      <c r="F1" s="907"/>
      <c r="G1" s="907"/>
      <c r="H1" s="907"/>
      <c r="I1" s="907"/>
      <c r="J1" s="907"/>
      <c r="K1" s="907"/>
      <c r="L1" s="907"/>
      <c r="M1" s="907"/>
      <c r="N1" s="907"/>
      <c r="O1" s="907"/>
      <c r="P1" s="907"/>
      <c r="Q1" s="907"/>
      <c r="R1" s="907"/>
      <c r="S1" s="907"/>
      <c r="T1" s="907"/>
      <c r="U1" s="907"/>
      <c r="V1" s="907"/>
      <c r="W1" s="907"/>
      <c r="X1" s="907"/>
      <c r="Y1" s="907"/>
      <c r="Z1" s="907"/>
      <c r="AA1" s="907"/>
      <c r="AB1" s="907"/>
      <c r="AC1" s="907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908" t="s">
        <v>1025</v>
      </c>
      <c r="B1" s="908"/>
      <c r="C1" s="908"/>
      <c r="D1" s="908"/>
      <c r="E1" s="908"/>
      <c r="F1" s="908"/>
      <c r="G1" s="908"/>
      <c r="H1" s="908"/>
      <c r="I1" s="908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909" t="s">
        <v>1326</v>
      </c>
      <c r="B1" s="910"/>
      <c r="C1" s="910"/>
      <c r="D1" s="910"/>
      <c r="E1" s="910"/>
      <c r="F1" s="910"/>
      <c r="G1" s="910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912" t="s">
        <v>1328</v>
      </c>
      <c r="B1" s="890"/>
      <c r="C1" s="890"/>
      <c r="D1" s="890"/>
      <c r="E1" s="890"/>
      <c r="F1" s="890"/>
      <c r="G1" s="890"/>
      <c r="H1" s="890"/>
      <c r="I1" s="890"/>
      <c r="J1" s="890"/>
      <c r="K1" s="890"/>
      <c r="L1" s="890"/>
      <c r="M1" s="890"/>
      <c r="N1" s="890"/>
      <c r="O1" s="890"/>
      <c r="P1" s="890"/>
      <c r="Q1" s="890"/>
      <c r="R1" s="890"/>
      <c r="S1" s="890"/>
      <c r="T1" s="890"/>
      <c r="U1" s="890"/>
      <c r="V1" s="890"/>
      <c r="W1" s="890"/>
      <c r="X1" s="890"/>
      <c r="Y1" s="890"/>
      <c r="Z1" s="890"/>
      <c r="AA1" s="890"/>
      <c r="AB1" s="890"/>
      <c r="AC1" s="890"/>
      <c r="AD1" s="890"/>
      <c r="AE1" s="890"/>
      <c r="AF1" s="890"/>
      <c r="AG1" s="890"/>
      <c r="AH1" s="890"/>
      <c r="AI1" s="890"/>
      <c r="AJ1" s="890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913" t="s">
        <v>1336</v>
      </c>
      <c r="J2" s="913"/>
      <c r="K2" s="913"/>
      <c r="L2" s="913" t="s">
        <v>1337</v>
      </c>
      <c r="M2" s="913"/>
      <c r="N2" s="913"/>
      <c r="O2" s="913" t="s">
        <v>1338</v>
      </c>
      <c r="P2" s="913"/>
      <c r="Q2" s="913"/>
      <c r="R2" s="913" t="s">
        <v>1339</v>
      </c>
      <c r="S2" s="913"/>
      <c r="T2" s="913"/>
      <c r="U2" s="913" t="s">
        <v>1340</v>
      </c>
      <c r="V2" s="913"/>
      <c r="W2" s="913"/>
      <c r="X2" s="913" t="s">
        <v>1341</v>
      </c>
      <c r="Y2" s="913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911" t="s">
        <v>1360</v>
      </c>
      <c r="T45" s="911"/>
      <c r="U45" s="911"/>
      <c r="V45" s="911"/>
      <c r="W45" s="911"/>
      <c r="X45" s="911"/>
      <c r="Y45" s="911"/>
    </row>
    <row r="46" spans="1:36">
      <c r="S46" s="911">
        <v>42984</v>
      </c>
      <c r="T46" s="911"/>
      <c r="U46" s="911"/>
      <c r="V46" s="911"/>
      <c r="W46" s="911"/>
      <c r="X46" s="911"/>
      <c r="Y46" s="911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selection activeCell="C8" sqref="C8"/>
    </sheetView>
  </sheetViews>
  <sheetFormatPr defaultColWidth="9" defaultRowHeight="13.5"/>
  <cols>
    <col min="1" max="1" width="10.625" style="281" customWidth="1"/>
    <col min="2" max="2" width="30.625" style="716" customWidth="1"/>
    <col min="3" max="3" width="30.625" style="281" customWidth="1"/>
    <col min="4" max="4" width="20.5" style="281" bestFit="1" customWidth="1"/>
    <col min="5" max="5" width="18.625" style="281" hidden="1" customWidth="1"/>
    <col min="6" max="6" width="18.375" style="281" bestFit="1" customWidth="1"/>
    <col min="7" max="7" width="14.375" style="281" hidden="1" customWidth="1"/>
    <col min="8" max="8" width="14.25" style="281" hidden="1" customWidth="1"/>
    <col min="9" max="252" width="9" style="281"/>
    <col min="253" max="253" width="6.625" style="281" customWidth="1"/>
    <col min="254" max="255" width="21.625" style="281" customWidth="1"/>
    <col min="256" max="256" width="16.125" style="281" bestFit="1" customWidth="1"/>
    <col min="257" max="257" width="13.875" style="281" bestFit="1" customWidth="1"/>
    <col min="258" max="258" width="17.25" style="281" bestFit="1" customWidth="1"/>
    <col min="259" max="260" width="20.5" style="281" bestFit="1" customWidth="1"/>
    <col min="261" max="261" width="0" style="281" hidden="1" customWidth="1"/>
    <col min="262" max="262" width="18.375" style="281" bestFit="1" customWidth="1"/>
    <col min="263" max="264" width="0" style="281" hidden="1" customWidth="1"/>
    <col min="265" max="508" width="9" style="281"/>
    <col min="509" max="509" width="6.625" style="281" customWidth="1"/>
    <col min="510" max="511" width="21.625" style="281" customWidth="1"/>
    <col min="512" max="512" width="16.125" style="281" bestFit="1" customWidth="1"/>
    <col min="513" max="513" width="13.875" style="281" bestFit="1" customWidth="1"/>
    <col min="514" max="514" width="17.25" style="281" bestFit="1" customWidth="1"/>
    <col min="515" max="516" width="20.5" style="281" bestFit="1" customWidth="1"/>
    <col min="517" max="517" width="0" style="281" hidden="1" customWidth="1"/>
    <col min="518" max="518" width="18.375" style="281" bestFit="1" customWidth="1"/>
    <col min="519" max="520" width="0" style="281" hidden="1" customWidth="1"/>
    <col min="521" max="764" width="9" style="281"/>
    <col min="765" max="765" width="6.625" style="281" customWidth="1"/>
    <col min="766" max="767" width="21.625" style="281" customWidth="1"/>
    <col min="768" max="768" width="16.125" style="281" bestFit="1" customWidth="1"/>
    <col min="769" max="769" width="13.875" style="281" bestFit="1" customWidth="1"/>
    <col min="770" max="770" width="17.25" style="281" bestFit="1" customWidth="1"/>
    <col min="771" max="772" width="20.5" style="281" bestFit="1" customWidth="1"/>
    <col min="773" max="773" width="0" style="281" hidden="1" customWidth="1"/>
    <col min="774" max="774" width="18.375" style="281" bestFit="1" customWidth="1"/>
    <col min="775" max="776" width="0" style="281" hidden="1" customWidth="1"/>
    <col min="777" max="1020" width="9" style="281"/>
    <col min="1021" max="1021" width="6.625" style="281" customWidth="1"/>
    <col min="1022" max="1023" width="21.625" style="281" customWidth="1"/>
    <col min="1024" max="1024" width="16.125" style="281" bestFit="1" customWidth="1"/>
    <col min="1025" max="1025" width="13.875" style="281" bestFit="1" customWidth="1"/>
    <col min="1026" max="1026" width="17.25" style="281" bestFit="1" customWidth="1"/>
    <col min="1027" max="1028" width="20.5" style="281" bestFit="1" customWidth="1"/>
    <col min="1029" max="1029" width="0" style="281" hidden="1" customWidth="1"/>
    <col min="1030" max="1030" width="18.375" style="281" bestFit="1" customWidth="1"/>
    <col min="1031" max="1032" width="0" style="281" hidden="1" customWidth="1"/>
    <col min="1033" max="1276" width="9" style="281"/>
    <col min="1277" max="1277" width="6.625" style="281" customWidth="1"/>
    <col min="1278" max="1279" width="21.625" style="281" customWidth="1"/>
    <col min="1280" max="1280" width="16.125" style="281" bestFit="1" customWidth="1"/>
    <col min="1281" max="1281" width="13.875" style="281" bestFit="1" customWidth="1"/>
    <col min="1282" max="1282" width="17.25" style="281" bestFit="1" customWidth="1"/>
    <col min="1283" max="1284" width="20.5" style="281" bestFit="1" customWidth="1"/>
    <col min="1285" max="1285" width="0" style="281" hidden="1" customWidth="1"/>
    <col min="1286" max="1286" width="18.375" style="281" bestFit="1" customWidth="1"/>
    <col min="1287" max="1288" width="0" style="281" hidden="1" customWidth="1"/>
    <col min="1289" max="1532" width="9" style="281"/>
    <col min="1533" max="1533" width="6.625" style="281" customWidth="1"/>
    <col min="1534" max="1535" width="21.625" style="281" customWidth="1"/>
    <col min="1536" max="1536" width="16.125" style="281" bestFit="1" customWidth="1"/>
    <col min="1537" max="1537" width="13.875" style="281" bestFit="1" customWidth="1"/>
    <col min="1538" max="1538" width="17.25" style="281" bestFit="1" customWidth="1"/>
    <col min="1539" max="1540" width="20.5" style="281" bestFit="1" customWidth="1"/>
    <col min="1541" max="1541" width="0" style="281" hidden="1" customWidth="1"/>
    <col min="1542" max="1542" width="18.375" style="281" bestFit="1" customWidth="1"/>
    <col min="1543" max="1544" width="0" style="281" hidden="1" customWidth="1"/>
    <col min="1545" max="1788" width="9" style="281"/>
    <col min="1789" max="1789" width="6.625" style="281" customWidth="1"/>
    <col min="1790" max="1791" width="21.625" style="281" customWidth="1"/>
    <col min="1792" max="1792" width="16.125" style="281" bestFit="1" customWidth="1"/>
    <col min="1793" max="1793" width="13.875" style="281" bestFit="1" customWidth="1"/>
    <col min="1794" max="1794" width="17.25" style="281" bestFit="1" customWidth="1"/>
    <col min="1795" max="1796" width="20.5" style="281" bestFit="1" customWidth="1"/>
    <col min="1797" max="1797" width="0" style="281" hidden="1" customWidth="1"/>
    <col min="1798" max="1798" width="18.375" style="281" bestFit="1" customWidth="1"/>
    <col min="1799" max="1800" width="0" style="281" hidden="1" customWidth="1"/>
    <col min="1801" max="2044" width="9" style="281"/>
    <col min="2045" max="2045" width="6.625" style="281" customWidth="1"/>
    <col min="2046" max="2047" width="21.625" style="281" customWidth="1"/>
    <col min="2048" max="2048" width="16.125" style="281" bestFit="1" customWidth="1"/>
    <col min="2049" max="2049" width="13.875" style="281" bestFit="1" customWidth="1"/>
    <col min="2050" max="2050" width="17.25" style="281" bestFit="1" customWidth="1"/>
    <col min="2051" max="2052" width="20.5" style="281" bestFit="1" customWidth="1"/>
    <col min="2053" max="2053" width="0" style="281" hidden="1" customWidth="1"/>
    <col min="2054" max="2054" width="18.375" style="281" bestFit="1" customWidth="1"/>
    <col min="2055" max="2056" width="0" style="281" hidden="1" customWidth="1"/>
    <col min="2057" max="2300" width="9" style="281"/>
    <col min="2301" max="2301" width="6.625" style="281" customWidth="1"/>
    <col min="2302" max="2303" width="21.625" style="281" customWidth="1"/>
    <col min="2304" max="2304" width="16.125" style="281" bestFit="1" customWidth="1"/>
    <col min="2305" max="2305" width="13.875" style="281" bestFit="1" customWidth="1"/>
    <col min="2306" max="2306" width="17.25" style="281" bestFit="1" customWidth="1"/>
    <col min="2307" max="2308" width="20.5" style="281" bestFit="1" customWidth="1"/>
    <col min="2309" max="2309" width="0" style="281" hidden="1" customWidth="1"/>
    <col min="2310" max="2310" width="18.375" style="281" bestFit="1" customWidth="1"/>
    <col min="2311" max="2312" width="0" style="281" hidden="1" customWidth="1"/>
    <col min="2313" max="2556" width="9" style="281"/>
    <col min="2557" max="2557" width="6.625" style="281" customWidth="1"/>
    <col min="2558" max="2559" width="21.625" style="281" customWidth="1"/>
    <col min="2560" max="2560" width="16.125" style="281" bestFit="1" customWidth="1"/>
    <col min="2561" max="2561" width="13.875" style="281" bestFit="1" customWidth="1"/>
    <col min="2562" max="2562" width="17.25" style="281" bestFit="1" customWidth="1"/>
    <col min="2563" max="2564" width="20.5" style="281" bestFit="1" customWidth="1"/>
    <col min="2565" max="2565" width="0" style="281" hidden="1" customWidth="1"/>
    <col min="2566" max="2566" width="18.375" style="281" bestFit="1" customWidth="1"/>
    <col min="2567" max="2568" width="0" style="281" hidden="1" customWidth="1"/>
    <col min="2569" max="2812" width="9" style="281"/>
    <col min="2813" max="2813" width="6.625" style="281" customWidth="1"/>
    <col min="2814" max="2815" width="21.625" style="281" customWidth="1"/>
    <col min="2816" max="2816" width="16.125" style="281" bestFit="1" customWidth="1"/>
    <col min="2817" max="2817" width="13.875" style="281" bestFit="1" customWidth="1"/>
    <col min="2818" max="2818" width="17.25" style="281" bestFit="1" customWidth="1"/>
    <col min="2819" max="2820" width="20.5" style="281" bestFit="1" customWidth="1"/>
    <col min="2821" max="2821" width="0" style="281" hidden="1" customWidth="1"/>
    <col min="2822" max="2822" width="18.375" style="281" bestFit="1" customWidth="1"/>
    <col min="2823" max="2824" width="0" style="281" hidden="1" customWidth="1"/>
    <col min="2825" max="3068" width="9" style="281"/>
    <col min="3069" max="3069" width="6.625" style="281" customWidth="1"/>
    <col min="3070" max="3071" width="21.625" style="281" customWidth="1"/>
    <col min="3072" max="3072" width="16.125" style="281" bestFit="1" customWidth="1"/>
    <col min="3073" max="3073" width="13.875" style="281" bestFit="1" customWidth="1"/>
    <col min="3074" max="3074" width="17.25" style="281" bestFit="1" customWidth="1"/>
    <col min="3075" max="3076" width="20.5" style="281" bestFit="1" customWidth="1"/>
    <col min="3077" max="3077" width="0" style="281" hidden="1" customWidth="1"/>
    <col min="3078" max="3078" width="18.375" style="281" bestFit="1" customWidth="1"/>
    <col min="3079" max="3080" width="0" style="281" hidden="1" customWidth="1"/>
    <col min="3081" max="3324" width="9" style="281"/>
    <col min="3325" max="3325" width="6.625" style="281" customWidth="1"/>
    <col min="3326" max="3327" width="21.625" style="281" customWidth="1"/>
    <col min="3328" max="3328" width="16.125" style="281" bestFit="1" customWidth="1"/>
    <col min="3329" max="3329" width="13.875" style="281" bestFit="1" customWidth="1"/>
    <col min="3330" max="3330" width="17.25" style="281" bestFit="1" customWidth="1"/>
    <col min="3331" max="3332" width="20.5" style="281" bestFit="1" customWidth="1"/>
    <col min="3333" max="3333" width="0" style="281" hidden="1" customWidth="1"/>
    <col min="3334" max="3334" width="18.375" style="281" bestFit="1" customWidth="1"/>
    <col min="3335" max="3336" width="0" style="281" hidden="1" customWidth="1"/>
    <col min="3337" max="3580" width="9" style="281"/>
    <col min="3581" max="3581" width="6.625" style="281" customWidth="1"/>
    <col min="3582" max="3583" width="21.625" style="281" customWidth="1"/>
    <col min="3584" max="3584" width="16.125" style="281" bestFit="1" customWidth="1"/>
    <col min="3585" max="3585" width="13.875" style="281" bestFit="1" customWidth="1"/>
    <col min="3586" max="3586" width="17.25" style="281" bestFit="1" customWidth="1"/>
    <col min="3587" max="3588" width="20.5" style="281" bestFit="1" customWidth="1"/>
    <col min="3589" max="3589" width="0" style="281" hidden="1" customWidth="1"/>
    <col min="3590" max="3590" width="18.375" style="281" bestFit="1" customWidth="1"/>
    <col min="3591" max="3592" width="0" style="281" hidden="1" customWidth="1"/>
    <col min="3593" max="3836" width="9" style="281"/>
    <col min="3837" max="3837" width="6.625" style="281" customWidth="1"/>
    <col min="3838" max="3839" width="21.625" style="281" customWidth="1"/>
    <col min="3840" max="3840" width="16.125" style="281" bestFit="1" customWidth="1"/>
    <col min="3841" max="3841" width="13.875" style="281" bestFit="1" customWidth="1"/>
    <col min="3842" max="3842" width="17.25" style="281" bestFit="1" customWidth="1"/>
    <col min="3843" max="3844" width="20.5" style="281" bestFit="1" customWidth="1"/>
    <col min="3845" max="3845" width="0" style="281" hidden="1" customWidth="1"/>
    <col min="3846" max="3846" width="18.375" style="281" bestFit="1" customWidth="1"/>
    <col min="3847" max="3848" width="0" style="281" hidden="1" customWidth="1"/>
    <col min="3849" max="4092" width="9" style="281"/>
    <col min="4093" max="4093" width="6.625" style="281" customWidth="1"/>
    <col min="4094" max="4095" width="21.625" style="281" customWidth="1"/>
    <col min="4096" max="4096" width="16.125" style="281" bestFit="1" customWidth="1"/>
    <col min="4097" max="4097" width="13.875" style="281" bestFit="1" customWidth="1"/>
    <col min="4098" max="4098" width="17.25" style="281" bestFit="1" customWidth="1"/>
    <col min="4099" max="4100" width="20.5" style="281" bestFit="1" customWidth="1"/>
    <col min="4101" max="4101" width="0" style="281" hidden="1" customWidth="1"/>
    <col min="4102" max="4102" width="18.375" style="281" bestFit="1" customWidth="1"/>
    <col min="4103" max="4104" width="0" style="281" hidden="1" customWidth="1"/>
    <col min="4105" max="4348" width="9" style="281"/>
    <col min="4349" max="4349" width="6.625" style="281" customWidth="1"/>
    <col min="4350" max="4351" width="21.625" style="281" customWidth="1"/>
    <col min="4352" max="4352" width="16.125" style="281" bestFit="1" customWidth="1"/>
    <col min="4353" max="4353" width="13.875" style="281" bestFit="1" customWidth="1"/>
    <col min="4354" max="4354" width="17.25" style="281" bestFit="1" customWidth="1"/>
    <col min="4355" max="4356" width="20.5" style="281" bestFit="1" customWidth="1"/>
    <col min="4357" max="4357" width="0" style="281" hidden="1" customWidth="1"/>
    <col min="4358" max="4358" width="18.375" style="281" bestFit="1" customWidth="1"/>
    <col min="4359" max="4360" width="0" style="281" hidden="1" customWidth="1"/>
    <col min="4361" max="4604" width="9" style="281"/>
    <col min="4605" max="4605" width="6.625" style="281" customWidth="1"/>
    <col min="4606" max="4607" width="21.625" style="281" customWidth="1"/>
    <col min="4608" max="4608" width="16.125" style="281" bestFit="1" customWidth="1"/>
    <col min="4609" max="4609" width="13.875" style="281" bestFit="1" customWidth="1"/>
    <col min="4610" max="4610" width="17.25" style="281" bestFit="1" customWidth="1"/>
    <col min="4611" max="4612" width="20.5" style="281" bestFit="1" customWidth="1"/>
    <col min="4613" max="4613" width="0" style="281" hidden="1" customWidth="1"/>
    <col min="4614" max="4614" width="18.375" style="281" bestFit="1" customWidth="1"/>
    <col min="4615" max="4616" width="0" style="281" hidden="1" customWidth="1"/>
    <col min="4617" max="4860" width="9" style="281"/>
    <col min="4861" max="4861" width="6.625" style="281" customWidth="1"/>
    <col min="4862" max="4863" width="21.625" style="281" customWidth="1"/>
    <col min="4864" max="4864" width="16.125" style="281" bestFit="1" customWidth="1"/>
    <col min="4865" max="4865" width="13.875" style="281" bestFit="1" customWidth="1"/>
    <col min="4866" max="4866" width="17.25" style="281" bestFit="1" customWidth="1"/>
    <col min="4867" max="4868" width="20.5" style="281" bestFit="1" customWidth="1"/>
    <col min="4869" max="4869" width="0" style="281" hidden="1" customWidth="1"/>
    <col min="4870" max="4870" width="18.375" style="281" bestFit="1" customWidth="1"/>
    <col min="4871" max="4872" width="0" style="281" hidden="1" customWidth="1"/>
    <col min="4873" max="5116" width="9" style="281"/>
    <col min="5117" max="5117" width="6.625" style="281" customWidth="1"/>
    <col min="5118" max="5119" width="21.625" style="281" customWidth="1"/>
    <col min="5120" max="5120" width="16.125" style="281" bestFit="1" customWidth="1"/>
    <col min="5121" max="5121" width="13.875" style="281" bestFit="1" customWidth="1"/>
    <col min="5122" max="5122" width="17.25" style="281" bestFit="1" customWidth="1"/>
    <col min="5123" max="5124" width="20.5" style="281" bestFit="1" customWidth="1"/>
    <col min="5125" max="5125" width="0" style="281" hidden="1" customWidth="1"/>
    <col min="5126" max="5126" width="18.375" style="281" bestFit="1" customWidth="1"/>
    <col min="5127" max="5128" width="0" style="281" hidden="1" customWidth="1"/>
    <col min="5129" max="5372" width="9" style="281"/>
    <col min="5373" max="5373" width="6.625" style="281" customWidth="1"/>
    <col min="5374" max="5375" width="21.625" style="281" customWidth="1"/>
    <col min="5376" max="5376" width="16.125" style="281" bestFit="1" customWidth="1"/>
    <col min="5377" max="5377" width="13.875" style="281" bestFit="1" customWidth="1"/>
    <col min="5378" max="5378" width="17.25" style="281" bestFit="1" customWidth="1"/>
    <col min="5379" max="5380" width="20.5" style="281" bestFit="1" customWidth="1"/>
    <col min="5381" max="5381" width="0" style="281" hidden="1" customWidth="1"/>
    <col min="5382" max="5382" width="18.375" style="281" bestFit="1" customWidth="1"/>
    <col min="5383" max="5384" width="0" style="281" hidden="1" customWidth="1"/>
    <col min="5385" max="5628" width="9" style="281"/>
    <col min="5629" max="5629" width="6.625" style="281" customWidth="1"/>
    <col min="5630" max="5631" width="21.625" style="281" customWidth="1"/>
    <col min="5632" max="5632" width="16.125" style="281" bestFit="1" customWidth="1"/>
    <col min="5633" max="5633" width="13.875" style="281" bestFit="1" customWidth="1"/>
    <col min="5634" max="5634" width="17.25" style="281" bestFit="1" customWidth="1"/>
    <col min="5635" max="5636" width="20.5" style="281" bestFit="1" customWidth="1"/>
    <col min="5637" max="5637" width="0" style="281" hidden="1" customWidth="1"/>
    <col min="5638" max="5638" width="18.375" style="281" bestFit="1" customWidth="1"/>
    <col min="5639" max="5640" width="0" style="281" hidden="1" customWidth="1"/>
    <col min="5641" max="5884" width="9" style="281"/>
    <col min="5885" max="5885" width="6.625" style="281" customWidth="1"/>
    <col min="5886" max="5887" width="21.625" style="281" customWidth="1"/>
    <col min="5888" max="5888" width="16.125" style="281" bestFit="1" customWidth="1"/>
    <col min="5889" max="5889" width="13.875" style="281" bestFit="1" customWidth="1"/>
    <col min="5890" max="5890" width="17.25" style="281" bestFit="1" customWidth="1"/>
    <col min="5891" max="5892" width="20.5" style="281" bestFit="1" customWidth="1"/>
    <col min="5893" max="5893" width="0" style="281" hidden="1" customWidth="1"/>
    <col min="5894" max="5894" width="18.375" style="281" bestFit="1" customWidth="1"/>
    <col min="5895" max="5896" width="0" style="281" hidden="1" customWidth="1"/>
    <col min="5897" max="6140" width="9" style="281"/>
    <col min="6141" max="6141" width="6.625" style="281" customWidth="1"/>
    <col min="6142" max="6143" width="21.625" style="281" customWidth="1"/>
    <col min="6144" max="6144" width="16.125" style="281" bestFit="1" customWidth="1"/>
    <col min="6145" max="6145" width="13.875" style="281" bestFit="1" customWidth="1"/>
    <col min="6146" max="6146" width="17.25" style="281" bestFit="1" customWidth="1"/>
    <col min="6147" max="6148" width="20.5" style="281" bestFit="1" customWidth="1"/>
    <col min="6149" max="6149" width="0" style="281" hidden="1" customWidth="1"/>
    <col min="6150" max="6150" width="18.375" style="281" bestFit="1" customWidth="1"/>
    <col min="6151" max="6152" width="0" style="281" hidden="1" customWidth="1"/>
    <col min="6153" max="6396" width="9" style="281"/>
    <col min="6397" max="6397" width="6.625" style="281" customWidth="1"/>
    <col min="6398" max="6399" width="21.625" style="281" customWidth="1"/>
    <col min="6400" max="6400" width="16.125" style="281" bestFit="1" customWidth="1"/>
    <col min="6401" max="6401" width="13.875" style="281" bestFit="1" customWidth="1"/>
    <col min="6402" max="6402" width="17.25" style="281" bestFit="1" customWidth="1"/>
    <col min="6403" max="6404" width="20.5" style="281" bestFit="1" customWidth="1"/>
    <col min="6405" max="6405" width="0" style="281" hidden="1" customWidth="1"/>
    <col min="6406" max="6406" width="18.375" style="281" bestFit="1" customWidth="1"/>
    <col min="6407" max="6408" width="0" style="281" hidden="1" customWidth="1"/>
    <col min="6409" max="6652" width="9" style="281"/>
    <col min="6653" max="6653" width="6.625" style="281" customWidth="1"/>
    <col min="6654" max="6655" width="21.625" style="281" customWidth="1"/>
    <col min="6656" max="6656" width="16.125" style="281" bestFit="1" customWidth="1"/>
    <col min="6657" max="6657" width="13.875" style="281" bestFit="1" customWidth="1"/>
    <col min="6658" max="6658" width="17.25" style="281" bestFit="1" customWidth="1"/>
    <col min="6659" max="6660" width="20.5" style="281" bestFit="1" customWidth="1"/>
    <col min="6661" max="6661" width="0" style="281" hidden="1" customWidth="1"/>
    <col min="6662" max="6662" width="18.375" style="281" bestFit="1" customWidth="1"/>
    <col min="6663" max="6664" width="0" style="281" hidden="1" customWidth="1"/>
    <col min="6665" max="6908" width="9" style="281"/>
    <col min="6909" max="6909" width="6.625" style="281" customWidth="1"/>
    <col min="6910" max="6911" width="21.625" style="281" customWidth="1"/>
    <col min="6912" max="6912" width="16.125" style="281" bestFit="1" customWidth="1"/>
    <col min="6913" max="6913" width="13.875" style="281" bestFit="1" customWidth="1"/>
    <col min="6914" max="6914" width="17.25" style="281" bestFit="1" customWidth="1"/>
    <col min="6915" max="6916" width="20.5" style="281" bestFit="1" customWidth="1"/>
    <col min="6917" max="6917" width="0" style="281" hidden="1" customWidth="1"/>
    <col min="6918" max="6918" width="18.375" style="281" bestFit="1" customWidth="1"/>
    <col min="6919" max="6920" width="0" style="281" hidden="1" customWidth="1"/>
    <col min="6921" max="7164" width="9" style="281"/>
    <col min="7165" max="7165" width="6.625" style="281" customWidth="1"/>
    <col min="7166" max="7167" width="21.625" style="281" customWidth="1"/>
    <col min="7168" max="7168" width="16.125" style="281" bestFit="1" customWidth="1"/>
    <col min="7169" max="7169" width="13.875" style="281" bestFit="1" customWidth="1"/>
    <col min="7170" max="7170" width="17.25" style="281" bestFit="1" customWidth="1"/>
    <col min="7171" max="7172" width="20.5" style="281" bestFit="1" customWidth="1"/>
    <col min="7173" max="7173" width="0" style="281" hidden="1" customWidth="1"/>
    <col min="7174" max="7174" width="18.375" style="281" bestFit="1" customWidth="1"/>
    <col min="7175" max="7176" width="0" style="281" hidden="1" customWidth="1"/>
    <col min="7177" max="7420" width="9" style="281"/>
    <col min="7421" max="7421" width="6.625" style="281" customWidth="1"/>
    <col min="7422" max="7423" width="21.625" style="281" customWidth="1"/>
    <col min="7424" max="7424" width="16.125" style="281" bestFit="1" customWidth="1"/>
    <col min="7425" max="7425" width="13.875" style="281" bestFit="1" customWidth="1"/>
    <col min="7426" max="7426" width="17.25" style="281" bestFit="1" customWidth="1"/>
    <col min="7427" max="7428" width="20.5" style="281" bestFit="1" customWidth="1"/>
    <col min="7429" max="7429" width="0" style="281" hidden="1" customWidth="1"/>
    <col min="7430" max="7430" width="18.375" style="281" bestFit="1" customWidth="1"/>
    <col min="7431" max="7432" width="0" style="281" hidden="1" customWidth="1"/>
    <col min="7433" max="7676" width="9" style="281"/>
    <col min="7677" max="7677" width="6.625" style="281" customWidth="1"/>
    <col min="7678" max="7679" width="21.625" style="281" customWidth="1"/>
    <col min="7680" max="7680" width="16.125" style="281" bestFit="1" customWidth="1"/>
    <col min="7681" max="7681" width="13.875" style="281" bestFit="1" customWidth="1"/>
    <col min="7682" max="7682" width="17.25" style="281" bestFit="1" customWidth="1"/>
    <col min="7683" max="7684" width="20.5" style="281" bestFit="1" customWidth="1"/>
    <col min="7685" max="7685" width="0" style="281" hidden="1" customWidth="1"/>
    <col min="7686" max="7686" width="18.375" style="281" bestFit="1" customWidth="1"/>
    <col min="7687" max="7688" width="0" style="281" hidden="1" customWidth="1"/>
    <col min="7689" max="7932" width="9" style="281"/>
    <col min="7933" max="7933" width="6.625" style="281" customWidth="1"/>
    <col min="7934" max="7935" width="21.625" style="281" customWidth="1"/>
    <col min="7936" max="7936" width="16.125" style="281" bestFit="1" customWidth="1"/>
    <col min="7937" max="7937" width="13.875" style="281" bestFit="1" customWidth="1"/>
    <col min="7938" max="7938" width="17.25" style="281" bestFit="1" customWidth="1"/>
    <col min="7939" max="7940" width="20.5" style="281" bestFit="1" customWidth="1"/>
    <col min="7941" max="7941" width="0" style="281" hidden="1" customWidth="1"/>
    <col min="7942" max="7942" width="18.375" style="281" bestFit="1" customWidth="1"/>
    <col min="7943" max="7944" width="0" style="281" hidden="1" customWidth="1"/>
    <col min="7945" max="8188" width="9" style="281"/>
    <col min="8189" max="8189" width="6.625" style="281" customWidth="1"/>
    <col min="8190" max="8191" width="21.625" style="281" customWidth="1"/>
    <col min="8192" max="8192" width="16.125" style="281" bestFit="1" customWidth="1"/>
    <col min="8193" max="8193" width="13.875" style="281" bestFit="1" customWidth="1"/>
    <col min="8194" max="8194" width="17.25" style="281" bestFit="1" customWidth="1"/>
    <col min="8195" max="8196" width="20.5" style="281" bestFit="1" customWidth="1"/>
    <col min="8197" max="8197" width="0" style="281" hidden="1" customWidth="1"/>
    <col min="8198" max="8198" width="18.375" style="281" bestFit="1" customWidth="1"/>
    <col min="8199" max="8200" width="0" style="281" hidden="1" customWidth="1"/>
    <col min="8201" max="8444" width="9" style="281"/>
    <col min="8445" max="8445" width="6.625" style="281" customWidth="1"/>
    <col min="8446" max="8447" width="21.625" style="281" customWidth="1"/>
    <col min="8448" max="8448" width="16.125" style="281" bestFit="1" customWidth="1"/>
    <col min="8449" max="8449" width="13.875" style="281" bestFit="1" customWidth="1"/>
    <col min="8450" max="8450" width="17.25" style="281" bestFit="1" customWidth="1"/>
    <col min="8451" max="8452" width="20.5" style="281" bestFit="1" customWidth="1"/>
    <col min="8453" max="8453" width="0" style="281" hidden="1" customWidth="1"/>
    <col min="8454" max="8454" width="18.375" style="281" bestFit="1" customWidth="1"/>
    <col min="8455" max="8456" width="0" style="281" hidden="1" customWidth="1"/>
    <col min="8457" max="8700" width="9" style="281"/>
    <col min="8701" max="8701" width="6.625" style="281" customWidth="1"/>
    <col min="8702" max="8703" width="21.625" style="281" customWidth="1"/>
    <col min="8704" max="8704" width="16.125" style="281" bestFit="1" customWidth="1"/>
    <col min="8705" max="8705" width="13.875" style="281" bestFit="1" customWidth="1"/>
    <col min="8706" max="8706" width="17.25" style="281" bestFit="1" customWidth="1"/>
    <col min="8707" max="8708" width="20.5" style="281" bestFit="1" customWidth="1"/>
    <col min="8709" max="8709" width="0" style="281" hidden="1" customWidth="1"/>
    <col min="8710" max="8710" width="18.375" style="281" bestFit="1" customWidth="1"/>
    <col min="8711" max="8712" width="0" style="281" hidden="1" customWidth="1"/>
    <col min="8713" max="8956" width="9" style="281"/>
    <col min="8957" max="8957" width="6.625" style="281" customWidth="1"/>
    <col min="8958" max="8959" width="21.625" style="281" customWidth="1"/>
    <col min="8960" max="8960" width="16.125" style="281" bestFit="1" customWidth="1"/>
    <col min="8961" max="8961" width="13.875" style="281" bestFit="1" customWidth="1"/>
    <col min="8962" max="8962" width="17.25" style="281" bestFit="1" customWidth="1"/>
    <col min="8963" max="8964" width="20.5" style="281" bestFit="1" customWidth="1"/>
    <col min="8965" max="8965" width="0" style="281" hidden="1" customWidth="1"/>
    <col min="8966" max="8966" width="18.375" style="281" bestFit="1" customWidth="1"/>
    <col min="8967" max="8968" width="0" style="281" hidden="1" customWidth="1"/>
    <col min="8969" max="9212" width="9" style="281"/>
    <col min="9213" max="9213" width="6.625" style="281" customWidth="1"/>
    <col min="9214" max="9215" width="21.625" style="281" customWidth="1"/>
    <col min="9216" max="9216" width="16.125" style="281" bestFit="1" customWidth="1"/>
    <col min="9217" max="9217" width="13.875" style="281" bestFit="1" customWidth="1"/>
    <col min="9218" max="9218" width="17.25" style="281" bestFit="1" customWidth="1"/>
    <col min="9219" max="9220" width="20.5" style="281" bestFit="1" customWidth="1"/>
    <col min="9221" max="9221" width="0" style="281" hidden="1" customWidth="1"/>
    <col min="9222" max="9222" width="18.375" style="281" bestFit="1" customWidth="1"/>
    <col min="9223" max="9224" width="0" style="281" hidden="1" customWidth="1"/>
    <col min="9225" max="9468" width="9" style="281"/>
    <col min="9469" max="9469" width="6.625" style="281" customWidth="1"/>
    <col min="9470" max="9471" width="21.625" style="281" customWidth="1"/>
    <col min="9472" max="9472" width="16.125" style="281" bestFit="1" customWidth="1"/>
    <col min="9473" max="9473" width="13.875" style="281" bestFit="1" customWidth="1"/>
    <col min="9474" max="9474" width="17.25" style="281" bestFit="1" customWidth="1"/>
    <col min="9475" max="9476" width="20.5" style="281" bestFit="1" customWidth="1"/>
    <col min="9477" max="9477" width="0" style="281" hidden="1" customWidth="1"/>
    <col min="9478" max="9478" width="18.375" style="281" bestFit="1" customWidth="1"/>
    <col min="9479" max="9480" width="0" style="281" hidden="1" customWidth="1"/>
    <col min="9481" max="9724" width="9" style="281"/>
    <col min="9725" max="9725" width="6.625" style="281" customWidth="1"/>
    <col min="9726" max="9727" width="21.625" style="281" customWidth="1"/>
    <col min="9728" max="9728" width="16.125" style="281" bestFit="1" customWidth="1"/>
    <col min="9729" max="9729" width="13.875" style="281" bestFit="1" customWidth="1"/>
    <col min="9730" max="9730" width="17.25" style="281" bestFit="1" customWidth="1"/>
    <col min="9731" max="9732" width="20.5" style="281" bestFit="1" customWidth="1"/>
    <col min="9733" max="9733" width="0" style="281" hidden="1" customWidth="1"/>
    <col min="9734" max="9734" width="18.375" style="281" bestFit="1" customWidth="1"/>
    <col min="9735" max="9736" width="0" style="281" hidden="1" customWidth="1"/>
    <col min="9737" max="9980" width="9" style="281"/>
    <col min="9981" max="9981" width="6.625" style="281" customWidth="1"/>
    <col min="9982" max="9983" width="21.625" style="281" customWidth="1"/>
    <col min="9984" max="9984" width="16.125" style="281" bestFit="1" customWidth="1"/>
    <col min="9985" max="9985" width="13.875" style="281" bestFit="1" customWidth="1"/>
    <col min="9986" max="9986" width="17.25" style="281" bestFit="1" customWidth="1"/>
    <col min="9987" max="9988" width="20.5" style="281" bestFit="1" customWidth="1"/>
    <col min="9989" max="9989" width="0" style="281" hidden="1" customWidth="1"/>
    <col min="9990" max="9990" width="18.375" style="281" bestFit="1" customWidth="1"/>
    <col min="9991" max="9992" width="0" style="281" hidden="1" customWidth="1"/>
    <col min="9993" max="10236" width="9" style="281"/>
    <col min="10237" max="10237" width="6.625" style="281" customWidth="1"/>
    <col min="10238" max="10239" width="21.625" style="281" customWidth="1"/>
    <col min="10240" max="10240" width="16.125" style="281" bestFit="1" customWidth="1"/>
    <col min="10241" max="10241" width="13.875" style="281" bestFit="1" customWidth="1"/>
    <col min="10242" max="10242" width="17.25" style="281" bestFit="1" customWidth="1"/>
    <col min="10243" max="10244" width="20.5" style="281" bestFit="1" customWidth="1"/>
    <col min="10245" max="10245" width="0" style="281" hidden="1" customWidth="1"/>
    <col min="10246" max="10246" width="18.375" style="281" bestFit="1" customWidth="1"/>
    <col min="10247" max="10248" width="0" style="281" hidden="1" customWidth="1"/>
    <col min="10249" max="10492" width="9" style="281"/>
    <col min="10493" max="10493" width="6.625" style="281" customWidth="1"/>
    <col min="10494" max="10495" width="21.625" style="281" customWidth="1"/>
    <col min="10496" max="10496" width="16.125" style="281" bestFit="1" customWidth="1"/>
    <col min="10497" max="10497" width="13.875" style="281" bestFit="1" customWidth="1"/>
    <col min="10498" max="10498" width="17.25" style="281" bestFit="1" customWidth="1"/>
    <col min="10499" max="10500" width="20.5" style="281" bestFit="1" customWidth="1"/>
    <col min="10501" max="10501" width="0" style="281" hidden="1" customWidth="1"/>
    <col min="10502" max="10502" width="18.375" style="281" bestFit="1" customWidth="1"/>
    <col min="10503" max="10504" width="0" style="281" hidden="1" customWidth="1"/>
    <col min="10505" max="10748" width="9" style="281"/>
    <col min="10749" max="10749" width="6.625" style="281" customWidth="1"/>
    <col min="10750" max="10751" width="21.625" style="281" customWidth="1"/>
    <col min="10752" max="10752" width="16.125" style="281" bestFit="1" customWidth="1"/>
    <col min="10753" max="10753" width="13.875" style="281" bestFit="1" customWidth="1"/>
    <col min="10754" max="10754" width="17.25" style="281" bestFit="1" customWidth="1"/>
    <col min="10755" max="10756" width="20.5" style="281" bestFit="1" customWidth="1"/>
    <col min="10757" max="10757" width="0" style="281" hidden="1" customWidth="1"/>
    <col min="10758" max="10758" width="18.375" style="281" bestFit="1" customWidth="1"/>
    <col min="10759" max="10760" width="0" style="281" hidden="1" customWidth="1"/>
    <col min="10761" max="11004" width="9" style="281"/>
    <col min="11005" max="11005" width="6.625" style="281" customWidth="1"/>
    <col min="11006" max="11007" width="21.625" style="281" customWidth="1"/>
    <col min="11008" max="11008" width="16.125" style="281" bestFit="1" customWidth="1"/>
    <col min="11009" max="11009" width="13.875" style="281" bestFit="1" customWidth="1"/>
    <col min="11010" max="11010" width="17.25" style="281" bestFit="1" customWidth="1"/>
    <col min="11011" max="11012" width="20.5" style="281" bestFit="1" customWidth="1"/>
    <col min="11013" max="11013" width="0" style="281" hidden="1" customWidth="1"/>
    <col min="11014" max="11014" width="18.375" style="281" bestFit="1" customWidth="1"/>
    <col min="11015" max="11016" width="0" style="281" hidden="1" customWidth="1"/>
    <col min="11017" max="11260" width="9" style="281"/>
    <col min="11261" max="11261" width="6.625" style="281" customWidth="1"/>
    <col min="11262" max="11263" width="21.625" style="281" customWidth="1"/>
    <col min="11264" max="11264" width="16.125" style="281" bestFit="1" customWidth="1"/>
    <col min="11265" max="11265" width="13.875" style="281" bestFit="1" customWidth="1"/>
    <col min="11266" max="11266" width="17.25" style="281" bestFit="1" customWidth="1"/>
    <col min="11267" max="11268" width="20.5" style="281" bestFit="1" customWidth="1"/>
    <col min="11269" max="11269" width="0" style="281" hidden="1" customWidth="1"/>
    <col min="11270" max="11270" width="18.375" style="281" bestFit="1" customWidth="1"/>
    <col min="11271" max="11272" width="0" style="281" hidden="1" customWidth="1"/>
    <col min="11273" max="11516" width="9" style="281"/>
    <col min="11517" max="11517" width="6.625" style="281" customWidth="1"/>
    <col min="11518" max="11519" width="21.625" style="281" customWidth="1"/>
    <col min="11520" max="11520" width="16.125" style="281" bestFit="1" customWidth="1"/>
    <col min="11521" max="11521" width="13.875" style="281" bestFit="1" customWidth="1"/>
    <col min="11522" max="11522" width="17.25" style="281" bestFit="1" customWidth="1"/>
    <col min="11523" max="11524" width="20.5" style="281" bestFit="1" customWidth="1"/>
    <col min="11525" max="11525" width="0" style="281" hidden="1" customWidth="1"/>
    <col min="11526" max="11526" width="18.375" style="281" bestFit="1" customWidth="1"/>
    <col min="11527" max="11528" width="0" style="281" hidden="1" customWidth="1"/>
    <col min="11529" max="11772" width="9" style="281"/>
    <col min="11773" max="11773" width="6.625" style="281" customWidth="1"/>
    <col min="11774" max="11775" width="21.625" style="281" customWidth="1"/>
    <col min="11776" max="11776" width="16.125" style="281" bestFit="1" customWidth="1"/>
    <col min="11777" max="11777" width="13.875" style="281" bestFit="1" customWidth="1"/>
    <col min="11778" max="11778" width="17.25" style="281" bestFit="1" customWidth="1"/>
    <col min="11779" max="11780" width="20.5" style="281" bestFit="1" customWidth="1"/>
    <col min="11781" max="11781" width="0" style="281" hidden="1" customWidth="1"/>
    <col min="11782" max="11782" width="18.375" style="281" bestFit="1" customWidth="1"/>
    <col min="11783" max="11784" width="0" style="281" hidden="1" customWidth="1"/>
    <col min="11785" max="12028" width="9" style="281"/>
    <col min="12029" max="12029" width="6.625" style="281" customWidth="1"/>
    <col min="12030" max="12031" width="21.625" style="281" customWidth="1"/>
    <col min="12032" max="12032" width="16.125" style="281" bestFit="1" customWidth="1"/>
    <col min="12033" max="12033" width="13.875" style="281" bestFit="1" customWidth="1"/>
    <col min="12034" max="12034" width="17.25" style="281" bestFit="1" customWidth="1"/>
    <col min="12035" max="12036" width="20.5" style="281" bestFit="1" customWidth="1"/>
    <col min="12037" max="12037" width="0" style="281" hidden="1" customWidth="1"/>
    <col min="12038" max="12038" width="18.375" style="281" bestFit="1" customWidth="1"/>
    <col min="12039" max="12040" width="0" style="281" hidden="1" customWidth="1"/>
    <col min="12041" max="12284" width="9" style="281"/>
    <col min="12285" max="12285" width="6.625" style="281" customWidth="1"/>
    <col min="12286" max="12287" width="21.625" style="281" customWidth="1"/>
    <col min="12288" max="12288" width="16.125" style="281" bestFit="1" customWidth="1"/>
    <col min="12289" max="12289" width="13.875" style="281" bestFit="1" customWidth="1"/>
    <col min="12290" max="12290" width="17.25" style="281" bestFit="1" customWidth="1"/>
    <col min="12291" max="12292" width="20.5" style="281" bestFit="1" customWidth="1"/>
    <col min="12293" max="12293" width="0" style="281" hidden="1" customWidth="1"/>
    <col min="12294" max="12294" width="18.375" style="281" bestFit="1" customWidth="1"/>
    <col min="12295" max="12296" width="0" style="281" hidden="1" customWidth="1"/>
    <col min="12297" max="12540" width="9" style="281"/>
    <col min="12541" max="12541" width="6.625" style="281" customWidth="1"/>
    <col min="12542" max="12543" width="21.625" style="281" customWidth="1"/>
    <col min="12544" max="12544" width="16.125" style="281" bestFit="1" customWidth="1"/>
    <col min="12545" max="12545" width="13.875" style="281" bestFit="1" customWidth="1"/>
    <col min="12546" max="12546" width="17.25" style="281" bestFit="1" customWidth="1"/>
    <col min="12547" max="12548" width="20.5" style="281" bestFit="1" customWidth="1"/>
    <col min="12549" max="12549" width="0" style="281" hidden="1" customWidth="1"/>
    <col min="12550" max="12550" width="18.375" style="281" bestFit="1" customWidth="1"/>
    <col min="12551" max="12552" width="0" style="281" hidden="1" customWidth="1"/>
    <col min="12553" max="12796" width="9" style="281"/>
    <col min="12797" max="12797" width="6.625" style="281" customWidth="1"/>
    <col min="12798" max="12799" width="21.625" style="281" customWidth="1"/>
    <col min="12800" max="12800" width="16.125" style="281" bestFit="1" customWidth="1"/>
    <col min="12801" max="12801" width="13.875" style="281" bestFit="1" customWidth="1"/>
    <col min="12802" max="12802" width="17.25" style="281" bestFit="1" customWidth="1"/>
    <col min="12803" max="12804" width="20.5" style="281" bestFit="1" customWidth="1"/>
    <col min="12805" max="12805" width="0" style="281" hidden="1" customWidth="1"/>
    <col min="12806" max="12806" width="18.375" style="281" bestFit="1" customWidth="1"/>
    <col min="12807" max="12808" width="0" style="281" hidden="1" customWidth="1"/>
    <col min="12809" max="13052" width="9" style="281"/>
    <col min="13053" max="13053" width="6.625" style="281" customWidth="1"/>
    <col min="13054" max="13055" width="21.625" style="281" customWidth="1"/>
    <col min="13056" max="13056" width="16.125" style="281" bestFit="1" customWidth="1"/>
    <col min="13057" max="13057" width="13.875" style="281" bestFit="1" customWidth="1"/>
    <col min="13058" max="13058" width="17.25" style="281" bestFit="1" customWidth="1"/>
    <col min="13059" max="13060" width="20.5" style="281" bestFit="1" customWidth="1"/>
    <col min="13061" max="13061" width="0" style="281" hidden="1" customWidth="1"/>
    <col min="13062" max="13062" width="18.375" style="281" bestFit="1" customWidth="1"/>
    <col min="13063" max="13064" width="0" style="281" hidden="1" customWidth="1"/>
    <col min="13065" max="13308" width="9" style="281"/>
    <col min="13309" max="13309" width="6.625" style="281" customWidth="1"/>
    <col min="13310" max="13311" width="21.625" style="281" customWidth="1"/>
    <col min="13312" max="13312" width="16.125" style="281" bestFit="1" customWidth="1"/>
    <col min="13313" max="13313" width="13.875" style="281" bestFit="1" customWidth="1"/>
    <col min="13314" max="13314" width="17.25" style="281" bestFit="1" customWidth="1"/>
    <col min="13315" max="13316" width="20.5" style="281" bestFit="1" customWidth="1"/>
    <col min="13317" max="13317" width="0" style="281" hidden="1" customWidth="1"/>
    <col min="13318" max="13318" width="18.375" style="281" bestFit="1" customWidth="1"/>
    <col min="13319" max="13320" width="0" style="281" hidden="1" customWidth="1"/>
    <col min="13321" max="13564" width="9" style="281"/>
    <col min="13565" max="13565" width="6.625" style="281" customWidth="1"/>
    <col min="13566" max="13567" width="21.625" style="281" customWidth="1"/>
    <col min="13568" max="13568" width="16.125" style="281" bestFit="1" customWidth="1"/>
    <col min="13569" max="13569" width="13.875" style="281" bestFit="1" customWidth="1"/>
    <col min="13570" max="13570" width="17.25" style="281" bestFit="1" customWidth="1"/>
    <col min="13571" max="13572" width="20.5" style="281" bestFit="1" customWidth="1"/>
    <col min="13573" max="13573" width="0" style="281" hidden="1" customWidth="1"/>
    <col min="13574" max="13574" width="18.375" style="281" bestFit="1" customWidth="1"/>
    <col min="13575" max="13576" width="0" style="281" hidden="1" customWidth="1"/>
    <col min="13577" max="13820" width="9" style="281"/>
    <col min="13821" max="13821" width="6.625" style="281" customWidth="1"/>
    <col min="13822" max="13823" width="21.625" style="281" customWidth="1"/>
    <col min="13824" max="13824" width="16.125" style="281" bestFit="1" customWidth="1"/>
    <col min="13825" max="13825" width="13.875" style="281" bestFit="1" customWidth="1"/>
    <col min="13826" max="13826" width="17.25" style="281" bestFit="1" customWidth="1"/>
    <col min="13827" max="13828" width="20.5" style="281" bestFit="1" customWidth="1"/>
    <col min="13829" max="13829" width="0" style="281" hidden="1" customWidth="1"/>
    <col min="13830" max="13830" width="18.375" style="281" bestFit="1" customWidth="1"/>
    <col min="13831" max="13832" width="0" style="281" hidden="1" customWidth="1"/>
    <col min="13833" max="14076" width="9" style="281"/>
    <col min="14077" max="14077" width="6.625" style="281" customWidth="1"/>
    <col min="14078" max="14079" width="21.625" style="281" customWidth="1"/>
    <col min="14080" max="14080" width="16.125" style="281" bestFit="1" customWidth="1"/>
    <col min="14081" max="14081" width="13.875" style="281" bestFit="1" customWidth="1"/>
    <col min="14082" max="14082" width="17.25" style="281" bestFit="1" customWidth="1"/>
    <col min="14083" max="14084" width="20.5" style="281" bestFit="1" customWidth="1"/>
    <col min="14085" max="14085" width="0" style="281" hidden="1" customWidth="1"/>
    <col min="14086" max="14086" width="18.375" style="281" bestFit="1" customWidth="1"/>
    <col min="14087" max="14088" width="0" style="281" hidden="1" customWidth="1"/>
    <col min="14089" max="14332" width="9" style="281"/>
    <col min="14333" max="14333" width="6.625" style="281" customWidth="1"/>
    <col min="14334" max="14335" width="21.625" style="281" customWidth="1"/>
    <col min="14336" max="14336" width="16.125" style="281" bestFit="1" customWidth="1"/>
    <col min="14337" max="14337" width="13.875" style="281" bestFit="1" customWidth="1"/>
    <col min="14338" max="14338" width="17.25" style="281" bestFit="1" customWidth="1"/>
    <col min="14339" max="14340" width="20.5" style="281" bestFit="1" customWidth="1"/>
    <col min="14341" max="14341" width="0" style="281" hidden="1" customWidth="1"/>
    <col min="14342" max="14342" width="18.375" style="281" bestFit="1" customWidth="1"/>
    <col min="14343" max="14344" width="0" style="281" hidden="1" customWidth="1"/>
    <col min="14345" max="14588" width="9" style="281"/>
    <col min="14589" max="14589" width="6.625" style="281" customWidth="1"/>
    <col min="14590" max="14591" width="21.625" style="281" customWidth="1"/>
    <col min="14592" max="14592" width="16.125" style="281" bestFit="1" customWidth="1"/>
    <col min="14593" max="14593" width="13.875" style="281" bestFit="1" customWidth="1"/>
    <col min="14594" max="14594" width="17.25" style="281" bestFit="1" customWidth="1"/>
    <col min="14595" max="14596" width="20.5" style="281" bestFit="1" customWidth="1"/>
    <col min="14597" max="14597" width="0" style="281" hidden="1" customWidth="1"/>
    <col min="14598" max="14598" width="18.375" style="281" bestFit="1" customWidth="1"/>
    <col min="14599" max="14600" width="0" style="281" hidden="1" customWidth="1"/>
    <col min="14601" max="14844" width="9" style="281"/>
    <col min="14845" max="14845" width="6.625" style="281" customWidth="1"/>
    <col min="14846" max="14847" width="21.625" style="281" customWidth="1"/>
    <col min="14848" max="14848" width="16.125" style="281" bestFit="1" customWidth="1"/>
    <col min="14849" max="14849" width="13.875" style="281" bestFit="1" customWidth="1"/>
    <col min="14850" max="14850" width="17.25" style="281" bestFit="1" customWidth="1"/>
    <col min="14851" max="14852" width="20.5" style="281" bestFit="1" customWidth="1"/>
    <col min="14853" max="14853" width="0" style="281" hidden="1" customWidth="1"/>
    <col min="14854" max="14854" width="18.375" style="281" bestFit="1" customWidth="1"/>
    <col min="14855" max="14856" width="0" style="281" hidden="1" customWidth="1"/>
    <col min="14857" max="15100" width="9" style="281"/>
    <col min="15101" max="15101" width="6.625" style="281" customWidth="1"/>
    <col min="15102" max="15103" width="21.625" style="281" customWidth="1"/>
    <col min="15104" max="15104" width="16.125" style="281" bestFit="1" customWidth="1"/>
    <col min="15105" max="15105" width="13.875" style="281" bestFit="1" customWidth="1"/>
    <col min="15106" max="15106" width="17.25" style="281" bestFit="1" customWidth="1"/>
    <col min="15107" max="15108" width="20.5" style="281" bestFit="1" customWidth="1"/>
    <col min="15109" max="15109" width="0" style="281" hidden="1" customWidth="1"/>
    <col min="15110" max="15110" width="18.375" style="281" bestFit="1" customWidth="1"/>
    <col min="15111" max="15112" width="0" style="281" hidden="1" customWidth="1"/>
    <col min="15113" max="15356" width="9" style="281"/>
    <col min="15357" max="15357" width="6.625" style="281" customWidth="1"/>
    <col min="15358" max="15359" width="21.625" style="281" customWidth="1"/>
    <col min="15360" max="15360" width="16.125" style="281" bestFit="1" customWidth="1"/>
    <col min="15361" max="15361" width="13.875" style="281" bestFit="1" customWidth="1"/>
    <col min="15362" max="15362" width="17.25" style="281" bestFit="1" customWidth="1"/>
    <col min="15363" max="15364" width="20.5" style="281" bestFit="1" customWidth="1"/>
    <col min="15365" max="15365" width="0" style="281" hidden="1" customWidth="1"/>
    <col min="15366" max="15366" width="18.375" style="281" bestFit="1" customWidth="1"/>
    <col min="15367" max="15368" width="0" style="281" hidden="1" customWidth="1"/>
    <col min="15369" max="15612" width="9" style="281"/>
    <col min="15613" max="15613" width="6.625" style="281" customWidth="1"/>
    <col min="15614" max="15615" width="21.625" style="281" customWidth="1"/>
    <col min="15616" max="15616" width="16.125" style="281" bestFit="1" customWidth="1"/>
    <col min="15617" max="15617" width="13.875" style="281" bestFit="1" customWidth="1"/>
    <col min="15618" max="15618" width="17.25" style="281" bestFit="1" customWidth="1"/>
    <col min="15619" max="15620" width="20.5" style="281" bestFit="1" customWidth="1"/>
    <col min="15621" max="15621" width="0" style="281" hidden="1" customWidth="1"/>
    <col min="15622" max="15622" width="18.375" style="281" bestFit="1" customWidth="1"/>
    <col min="15623" max="15624" width="0" style="281" hidden="1" customWidth="1"/>
    <col min="15625" max="15868" width="9" style="281"/>
    <col min="15869" max="15869" width="6.625" style="281" customWidth="1"/>
    <col min="15870" max="15871" width="21.625" style="281" customWidth="1"/>
    <col min="15872" max="15872" width="16.125" style="281" bestFit="1" customWidth="1"/>
    <col min="15873" max="15873" width="13.875" style="281" bestFit="1" customWidth="1"/>
    <col min="15874" max="15874" width="17.25" style="281" bestFit="1" customWidth="1"/>
    <col min="15875" max="15876" width="20.5" style="281" bestFit="1" customWidth="1"/>
    <col min="15877" max="15877" width="0" style="281" hidden="1" customWidth="1"/>
    <col min="15878" max="15878" width="18.375" style="281" bestFit="1" customWidth="1"/>
    <col min="15879" max="15880" width="0" style="281" hidden="1" customWidth="1"/>
    <col min="15881" max="16124" width="9" style="281"/>
    <col min="16125" max="16125" width="6.625" style="281" customWidth="1"/>
    <col min="16126" max="16127" width="21.625" style="281" customWidth="1"/>
    <col min="16128" max="16128" width="16.125" style="281" bestFit="1" customWidth="1"/>
    <col min="16129" max="16129" width="13.875" style="281" bestFit="1" customWidth="1"/>
    <col min="16130" max="16130" width="17.25" style="281" bestFit="1" customWidth="1"/>
    <col min="16131" max="16132" width="20.5" style="281" bestFit="1" customWidth="1"/>
    <col min="16133" max="16133" width="0" style="281" hidden="1" customWidth="1"/>
    <col min="16134" max="16134" width="18.375" style="281" bestFit="1" customWidth="1"/>
    <col min="16135" max="16136" width="0" style="281" hidden="1" customWidth="1"/>
    <col min="16137" max="16384" width="9" style="281"/>
  </cols>
  <sheetData>
    <row r="1" spans="1:3" ht="20.25">
      <c r="A1" s="914" t="s">
        <v>2171</v>
      </c>
      <c r="B1" s="915"/>
      <c r="C1" s="915"/>
    </row>
    <row r="2" spans="1:3" ht="35.1" customHeight="1">
      <c r="A2" s="916" t="s">
        <v>2164</v>
      </c>
      <c r="B2" s="917"/>
      <c r="C2" s="711" t="s">
        <v>2165</v>
      </c>
    </row>
    <row r="3" spans="1:3" ht="30" customHeight="1">
      <c r="A3" s="712" t="s">
        <v>1329</v>
      </c>
      <c r="B3" s="712" t="s">
        <v>2166</v>
      </c>
      <c r="C3" s="713" t="s">
        <v>2172</v>
      </c>
    </row>
    <row r="4" spans="1:3" ht="30" customHeight="1">
      <c r="A4" s="712">
        <v>1</v>
      </c>
      <c r="B4" s="712" t="s">
        <v>2167</v>
      </c>
      <c r="C4" s="714">
        <f>浦江设备文馨学校!I30+扩班设备!K3</f>
        <v>3956100</v>
      </c>
    </row>
    <row r="5" spans="1:3" ht="30" customHeight="1">
      <c r="A5" s="712">
        <v>2</v>
      </c>
      <c r="B5" s="712" t="s">
        <v>2168</v>
      </c>
      <c r="C5" s="714">
        <v>4303484</v>
      </c>
    </row>
    <row r="6" spans="1:3" ht="30" customHeight="1">
      <c r="A6" s="712">
        <v>3</v>
      </c>
      <c r="B6" s="712" t="s">
        <v>2169</v>
      </c>
      <c r="C6" s="714">
        <f>普教二科补!H5</f>
        <v>5500000</v>
      </c>
    </row>
    <row r="7" spans="1:3" ht="30" customHeight="1">
      <c r="A7" s="712">
        <v>4</v>
      </c>
      <c r="B7" s="712" t="s">
        <v>2173</v>
      </c>
      <c r="C7" s="714">
        <f>补充公用经费补!AQ22</f>
        <v>10513196</v>
      </c>
    </row>
    <row r="8" spans="1:3" ht="30" customHeight="1">
      <c r="A8" s="712">
        <v>5</v>
      </c>
      <c r="B8" s="712" t="s">
        <v>2174</v>
      </c>
      <c r="C8" s="714">
        <f>镇管未开办保安经费!L9</f>
        <v>848838</v>
      </c>
    </row>
    <row r="9" spans="1:3" ht="30" customHeight="1">
      <c r="A9" s="712"/>
      <c r="B9" s="712" t="s">
        <v>2170</v>
      </c>
      <c r="C9" s="715">
        <f>SUM(C4:C8)</f>
        <v>25121618</v>
      </c>
    </row>
    <row r="10" spans="1:3" ht="30" customHeight="1"/>
    <row r="11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L9"/>
  <sheetViews>
    <sheetView workbookViewId="0">
      <selection activeCell="A10" sqref="A10:XFD12"/>
    </sheetView>
  </sheetViews>
  <sheetFormatPr defaultColWidth="9" defaultRowHeight="13.5" outlineLevelRow="2"/>
  <cols>
    <col min="1" max="1" width="6.5" style="623" customWidth="1"/>
    <col min="2" max="2" width="23.75" style="623" customWidth="1"/>
    <col min="3" max="3" width="11.75" style="598" customWidth="1"/>
    <col min="4" max="4" width="12" style="623" customWidth="1"/>
    <col min="5" max="5" width="10" style="624" customWidth="1"/>
    <col min="6" max="6" width="10.75" style="624" customWidth="1"/>
    <col min="7" max="7" width="13.125" style="624" customWidth="1"/>
    <col min="8" max="8" width="9.375" style="624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2" ht="30" customHeight="1">
      <c r="A1" s="918" t="s">
        <v>1837</v>
      </c>
      <c r="B1" s="918"/>
      <c r="C1" s="918"/>
      <c r="D1" s="918"/>
      <c r="E1" s="918"/>
      <c r="F1" s="918"/>
      <c r="G1" s="918"/>
      <c r="H1" s="918"/>
      <c r="I1" s="918"/>
      <c r="J1" s="919"/>
      <c r="K1" s="919"/>
      <c r="L1" s="919"/>
    </row>
    <row r="2" spans="1:12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2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2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8" si="0">J4+K4</f>
        <v>147624</v>
      </c>
    </row>
    <row r="5" spans="1:12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2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2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2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2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2" workbookViewId="0">
      <selection activeCell="B28" sqref="B28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920" t="s">
        <v>1838</v>
      </c>
      <c r="B1" s="921"/>
      <c r="C1" s="921"/>
      <c r="D1" s="921"/>
      <c r="E1" s="921"/>
      <c r="F1" s="921"/>
      <c r="G1" s="922"/>
      <c r="H1" s="921"/>
      <c r="I1" s="922"/>
      <c r="J1" s="921"/>
    </row>
    <row r="2" spans="1:12" ht="24">
      <c r="A2" s="625" t="s">
        <v>1</v>
      </c>
      <c r="B2" s="626" t="s">
        <v>366</v>
      </c>
      <c r="C2" s="626" t="s">
        <v>2</v>
      </c>
      <c r="D2" s="626" t="s">
        <v>691</v>
      </c>
      <c r="E2" s="626" t="s">
        <v>692</v>
      </c>
      <c r="F2" s="626" t="s">
        <v>1839</v>
      </c>
      <c r="G2" s="627" t="s">
        <v>694</v>
      </c>
      <c r="H2" s="628" t="s">
        <v>695</v>
      </c>
      <c r="I2" s="627" t="s">
        <v>1840</v>
      </c>
      <c r="J2" s="625" t="s">
        <v>25</v>
      </c>
    </row>
    <row r="3" spans="1:12" ht="30" customHeight="1">
      <c r="A3" s="629">
        <v>1</v>
      </c>
      <c r="B3" s="629" t="s">
        <v>1841</v>
      </c>
      <c r="C3" s="629" t="s">
        <v>1842</v>
      </c>
      <c r="D3" s="629" t="s">
        <v>1843</v>
      </c>
      <c r="E3" s="629" t="s">
        <v>1844</v>
      </c>
      <c r="F3" s="630" t="s">
        <v>1171</v>
      </c>
      <c r="G3" s="631">
        <v>35000</v>
      </c>
      <c r="H3" s="629">
        <v>1</v>
      </c>
      <c r="I3" s="631">
        <f t="shared" ref="I3:I29" si="0">G3*H3</f>
        <v>35000</v>
      </c>
      <c r="J3" s="629" t="s">
        <v>1845</v>
      </c>
    </row>
    <row r="4" spans="1:12" ht="30" customHeight="1">
      <c r="A4" s="629">
        <v>2</v>
      </c>
      <c r="B4" s="629" t="s">
        <v>1841</v>
      </c>
      <c r="C4" s="629" t="s">
        <v>1842</v>
      </c>
      <c r="D4" s="629" t="s">
        <v>1846</v>
      </c>
      <c r="E4" s="629" t="s">
        <v>1847</v>
      </c>
      <c r="F4" s="632" t="s">
        <v>1171</v>
      </c>
      <c r="G4" s="631">
        <v>43000</v>
      </c>
      <c r="H4" s="629">
        <v>1</v>
      </c>
      <c r="I4" s="631">
        <f t="shared" si="0"/>
        <v>43000</v>
      </c>
      <c r="J4" s="629" t="s">
        <v>1848</v>
      </c>
    </row>
    <row r="5" spans="1:12" ht="30" customHeight="1">
      <c r="A5" s="629">
        <v>3</v>
      </c>
      <c r="B5" s="629" t="s">
        <v>1841</v>
      </c>
      <c r="C5" s="629" t="s">
        <v>1842</v>
      </c>
      <c r="D5" s="630" t="s">
        <v>1849</v>
      </c>
      <c r="E5" s="630" t="s">
        <v>1850</v>
      </c>
      <c r="F5" s="632" t="s">
        <v>1171</v>
      </c>
      <c r="G5" s="633">
        <v>250000</v>
      </c>
      <c r="H5" s="629">
        <v>1</v>
      </c>
      <c r="I5" s="631">
        <f t="shared" si="0"/>
        <v>250000</v>
      </c>
      <c r="J5" s="630" t="s">
        <v>1851</v>
      </c>
    </row>
    <row r="6" spans="1:12" ht="30" customHeight="1">
      <c r="A6" s="629">
        <v>4</v>
      </c>
      <c r="B6" s="629" t="s">
        <v>1841</v>
      </c>
      <c r="C6" s="629" t="s">
        <v>1842</v>
      </c>
      <c r="D6" s="630" t="s">
        <v>1852</v>
      </c>
      <c r="E6" s="630" t="s">
        <v>1853</v>
      </c>
      <c r="F6" s="632" t="s">
        <v>1171</v>
      </c>
      <c r="G6" s="633">
        <v>10000</v>
      </c>
      <c r="H6" s="629">
        <v>1</v>
      </c>
      <c r="I6" s="631">
        <f t="shared" si="0"/>
        <v>10000</v>
      </c>
      <c r="J6" s="630" t="s">
        <v>1854</v>
      </c>
      <c r="L6" s="634"/>
    </row>
    <row r="7" spans="1:12" ht="30" customHeight="1">
      <c r="A7" s="629">
        <v>5</v>
      </c>
      <c r="B7" s="629" t="s">
        <v>1841</v>
      </c>
      <c r="C7" s="629" t="s">
        <v>1855</v>
      </c>
      <c r="D7" s="629" t="s">
        <v>1177</v>
      </c>
      <c r="E7" s="629" t="s">
        <v>1856</v>
      </c>
      <c r="F7" s="632" t="s">
        <v>1171</v>
      </c>
      <c r="G7" s="631">
        <v>110000</v>
      </c>
      <c r="H7" s="629">
        <v>1</v>
      </c>
      <c r="I7" s="631">
        <f t="shared" si="0"/>
        <v>110000</v>
      </c>
      <c r="J7" s="630" t="s">
        <v>1857</v>
      </c>
    </row>
    <row r="8" spans="1:12" ht="30" customHeight="1">
      <c r="A8" s="629">
        <v>6</v>
      </c>
      <c r="B8" s="629" t="s">
        <v>1841</v>
      </c>
      <c r="C8" s="629" t="s">
        <v>1855</v>
      </c>
      <c r="D8" s="635" t="s">
        <v>1858</v>
      </c>
      <c r="E8" s="635" t="s">
        <v>1858</v>
      </c>
      <c r="F8" s="629" t="s">
        <v>1101</v>
      </c>
      <c r="G8" s="631">
        <v>10000</v>
      </c>
      <c r="H8" s="629">
        <v>1</v>
      </c>
      <c r="I8" s="631">
        <f t="shared" si="0"/>
        <v>10000</v>
      </c>
      <c r="J8" s="629"/>
    </row>
    <row r="9" spans="1:12" ht="30" customHeight="1">
      <c r="A9" s="629">
        <v>7</v>
      </c>
      <c r="B9" s="629" t="s">
        <v>1841</v>
      </c>
      <c r="C9" s="629" t="s">
        <v>1855</v>
      </c>
      <c r="D9" s="635" t="s">
        <v>1859</v>
      </c>
      <c r="E9" s="635" t="s">
        <v>1859</v>
      </c>
      <c r="F9" s="629" t="s">
        <v>1101</v>
      </c>
      <c r="G9" s="631">
        <v>20000</v>
      </c>
      <c r="H9" s="629">
        <v>1</v>
      </c>
      <c r="I9" s="631">
        <f t="shared" si="0"/>
        <v>20000</v>
      </c>
      <c r="J9" s="629"/>
    </row>
    <row r="10" spans="1:12" ht="30" customHeight="1">
      <c r="A10" s="629">
        <v>8</v>
      </c>
      <c r="B10" s="629" t="s">
        <v>1841</v>
      </c>
      <c r="C10" s="629" t="s">
        <v>1855</v>
      </c>
      <c r="D10" s="635" t="s">
        <v>1860</v>
      </c>
      <c r="E10" s="629" t="s">
        <v>1861</v>
      </c>
      <c r="F10" s="629" t="s">
        <v>1101</v>
      </c>
      <c r="G10" s="631">
        <v>30000</v>
      </c>
      <c r="H10" s="629">
        <v>1</v>
      </c>
      <c r="I10" s="631">
        <f t="shared" si="0"/>
        <v>30000</v>
      </c>
      <c r="J10" s="629"/>
    </row>
    <row r="11" spans="1:12" ht="30" customHeight="1">
      <c r="A11" s="629">
        <v>9</v>
      </c>
      <c r="B11" s="629" t="s">
        <v>1841</v>
      </c>
      <c r="C11" s="629" t="s">
        <v>1169</v>
      </c>
      <c r="D11" s="635" t="s">
        <v>1862</v>
      </c>
      <c r="E11" s="635" t="s">
        <v>1862</v>
      </c>
      <c r="F11" s="629" t="s">
        <v>1101</v>
      </c>
      <c r="G11" s="631">
        <v>250</v>
      </c>
      <c r="H11" s="635">
        <v>400</v>
      </c>
      <c r="I11" s="631">
        <f t="shared" si="0"/>
        <v>100000</v>
      </c>
      <c r="J11" s="629" t="s">
        <v>1863</v>
      </c>
    </row>
    <row r="12" spans="1:12" ht="30" customHeight="1">
      <c r="A12" s="629">
        <v>10</v>
      </c>
      <c r="B12" s="629" t="s">
        <v>1841</v>
      </c>
      <c r="C12" s="629" t="s">
        <v>1169</v>
      </c>
      <c r="D12" s="629" t="s">
        <v>1864</v>
      </c>
      <c r="E12" s="629" t="s">
        <v>1865</v>
      </c>
      <c r="F12" s="629" t="s">
        <v>1866</v>
      </c>
      <c r="G12" s="631">
        <v>1100</v>
      </c>
      <c r="H12" s="629">
        <v>10</v>
      </c>
      <c r="I12" s="631">
        <f t="shared" si="0"/>
        <v>11000</v>
      </c>
      <c r="J12" s="629" t="s">
        <v>1867</v>
      </c>
    </row>
    <row r="13" spans="1:12" ht="30" customHeight="1">
      <c r="A13" s="629">
        <v>11</v>
      </c>
      <c r="B13" s="629" t="s">
        <v>1841</v>
      </c>
      <c r="C13" s="629" t="s">
        <v>1169</v>
      </c>
      <c r="D13" s="629" t="s">
        <v>1868</v>
      </c>
      <c r="E13" s="629" t="s">
        <v>1869</v>
      </c>
      <c r="F13" s="629" t="s">
        <v>1870</v>
      </c>
      <c r="G13" s="631">
        <v>2000</v>
      </c>
      <c r="H13" s="629">
        <v>10</v>
      </c>
      <c r="I13" s="631">
        <f t="shared" si="0"/>
        <v>20000</v>
      </c>
      <c r="J13" s="629" t="s">
        <v>1867</v>
      </c>
    </row>
    <row r="14" spans="1:12" ht="30" customHeight="1">
      <c r="A14" s="629">
        <v>12</v>
      </c>
      <c r="B14" s="629" t="s">
        <v>1841</v>
      </c>
      <c r="C14" s="629" t="s">
        <v>1169</v>
      </c>
      <c r="D14" s="635" t="s">
        <v>1871</v>
      </c>
      <c r="E14" s="635" t="s">
        <v>1872</v>
      </c>
      <c r="F14" s="629" t="s">
        <v>1101</v>
      </c>
      <c r="G14" s="631">
        <v>3000</v>
      </c>
      <c r="H14" s="635">
        <v>1</v>
      </c>
      <c r="I14" s="631">
        <f t="shared" si="0"/>
        <v>3000</v>
      </c>
      <c r="J14" s="629" t="s">
        <v>1867</v>
      </c>
    </row>
    <row r="15" spans="1:12" ht="30" customHeight="1">
      <c r="A15" s="629">
        <v>13</v>
      </c>
      <c r="B15" s="629" t="s">
        <v>1841</v>
      </c>
      <c r="C15" s="629" t="s">
        <v>1169</v>
      </c>
      <c r="D15" s="635" t="s">
        <v>1873</v>
      </c>
      <c r="E15" s="635"/>
      <c r="F15" s="629" t="s">
        <v>1441</v>
      </c>
      <c r="G15" s="631">
        <v>1000</v>
      </c>
      <c r="H15" s="635">
        <v>4</v>
      </c>
      <c r="I15" s="631">
        <f t="shared" si="0"/>
        <v>4000</v>
      </c>
      <c r="J15" s="629" t="s">
        <v>1867</v>
      </c>
    </row>
    <row r="16" spans="1:12" ht="30" customHeight="1">
      <c r="A16" s="629">
        <v>14</v>
      </c>
      <c r="B16" s="629" t="s">
        <v>1841</v>
      </c>
      <c r="C16" s="629" t="s">
        <v>1169</v>
      </c>
      <c r="D16" s="630" t="s">
        <v>1874</v>
      </c>
      <c r="E16" s="629"/>
      <c r="F16" s="630" t="s">
        <v>1875</v>
      </c>
      <c r="G16" s="631">
        <v>2000</v>
      </c>
      <c r="H16" s="629">
        <v>8</v>
      </c>
      <c r="I16" s="631">
        <f t="shared" si="0"/>
        <v>16000</v>
      </c>
      <c r="J16" s="629" t="s">
        <v>1867</v>
      </c>
    </row>
    <row r="17" spans="1:10" ht="30" customHeight="1">
      <c r="A17" s="629">
        <v>15</v>
      </c>
      <c r="B17" s="629" t="s">
        <v>1841</v>
      </c>
      <c r="C17" s="629" t="s">
        <v>1169</v>
      </c>
      <c r="D17" s="629" t="s">
        <v>1876</v>
      </c>
      <c r="E17" s="629" t="s">
        <v>1877</v>
      </c>
      <c r="F17" s="630" t="s">
        <v>1878</v>
      </c>
      <c r="G17" s="631">
        <v>200</v>
      </c>
      <c r="H17" s="629">
        <v>200</v>
      </c>
      <c r="I17" s="631">
        <f t="shared" si="0"/>
        <v>40000</v>
      </c>
      <c r="J17" s="629" t="s">
        <v>1879</v>
      </c>
    </row>
    <row r="18" spans="1:10" ht="30" customHeight="1">
      <c r="A18" s="629">
        <v>16</v>
      </c>
      <c r="B18" s="629" t="s">
        <v>1841</v>
      </c>
      <c r="C18" s="629" t="s">
        <v>1880</v>
      </c>
      <c r="D18" s="629" t="s">
        <v>1881</v>
      </c>
      <c r="E18" s="629" t="s">
        <v>1882</v>
      </c>
      <c r="F18" s="629" t="s">
        <v>1101</v>
      </c>
      <c r="G18" s="631">
        <v>5000</v>
      </c>
      <c r="H18" s="629">
        <v>2</v>
      </c>
      <c r="I18" s="631">
        <f t="shared" si="0"/>
        <v>10000</v>
      </c>
      <c r="J18" s="629" t="s">
        <v>1543</v>
      </c>
    </row>
    <row r="19" spans="1:10" ht="30" customHeight="1">
      <c r="A19" s="629">
        <v>17</v>
      </c>
      <c r="B19" s="629" t="s">
        <v>1841</v>
      </c>
      <c r="C19" s="629" t="s">
        <v>1880</v>
      </c>
      <c r="D19" s="629" t="s">
        <v>1883</v>
      </c>
      <c r="E19" s="629" t="s">
        <v>1884</v>
      </c>
      <c r="F19" s="629" t="s">
        <v>1101</v>
      </c>
      <c r="G19" s="631">
        <v>12000</v>
      </c>
      <c r="H19" s="629">
        <v>2</v>
      </c>
      <c r="I19" s="631">
        <f t="shared" si="0"/>
        <v>24000</v>
      </c>
      <c r="J19" s="629" t="s">
        <v>1743</v>
      </c>
    </row>
    <row r="20" spans="1:10" ht="30" customHeight="1">
      <c r="A20" s="629">
        <v>18</v>
      </c>
      <c r="B20" s="629" t="s">
        <v>1841</v>
      </c>
      <c r="C20" s="629" t="s">
        <v>1880</v>
      </c>
      <c r="D20" s="629" t="s">
        <v>1885</v>
      </c>
      <c r="E20" s="629" t="s">
        <v>1886</v>
      </c>
      <c r="F20" s="629" t="s">
        <v>1101</v>
      </c>
      <c r="G20" s="631">
        <v>2200</v>
      </c>
      <c r="H20" s="629">
        <v>1</v>
      </c>
      <c r="I20" s="631">
        <f t="shared" si="0"/>
        <v>2200</v>
      </c>
      <c r="J20" s="629" t="s">
        <v>1886</v>
      </c>
    </row>
    <row r="21" spans="1:10" ht="30" customHeight="1">
      <c r="A21" s="629">
        <v>19</v>
      </c>
      <c r="B21" s="629" t="s">
        <v>1841</v>
      </c>
      <c r="C21" s="629" t="s">
        <v>1880</v>
      </c>
      <c r="D21" s="629" t="s">
        <v>1887</v>
      </c>
      <c r="E21" s="629" t="s">
        <v>1886</v>
      </c>
      <c r="F21" s="629" t="s">
        <v>1101</v>
      </c>
      <c r="G21" s="631">
        <v>2400</v>
      </c>
      <c r="H21" s="629">
        <v>1</v>
      </c>
      <c r="I21" s="631">
        <f t="shared" si="0"/>
        <v>2400</v>
      </c>
      <c r="J21" s="629" t="s">
        <v>1886</v>
      </c>
    </row>
    <row r="22" spans="1:10" ht="30" customHeight="1">
      <c r="A22" s="629">
        <v>20</v>
      </c>
      <c r="B22" s="629" t="s">
        <v>1841</v>
      </c>
      <c r="C22" s="629" t="s">
        <v>1880</v>
      </c>
      <c r="D22" s="629" t="s">
        <v>1888</v>
      </c>
      <c r="E22" s="629" t="s">
        <v>1886</v>
      </c>
      <c r="F22" s="629" t="s">
        <v>1101</v>
      </c>
      <c r="G22" s="631">
        <v>2400</v>
      </c>
      <c r="H22" s="629">
        <v>1</v>
      </c>
      <c r="I22" s="631">
        <f t="shared" si="0"/>
        <v>2400</v>
      </c>
      <c r="J22" s="629" t="s">
        <v>1886</v>
      </c>
    </row>
    <row r="23" spans="1:10" ht="30" customHeight="1">
      <c r="A23" s="629">
        <v>21</v>
      </c>
      <c r="B23" s="629" t="s">
        <v>1841</v>
      </c>
      <c r="C23" s="629" t="s">
        <v>1880</v>
      </c>
      <c r="D23" s="629" t="s">
        <v>1889</v>
      </c>
      <c r="E23" s="629" t="s">
        <v>1886</v>
      </c>
      <c r="F23" s="629" t="s">
        <v>1101</v>
      </c>
      <c r="G23" s="631">
        <v>4000</v>
      </c>
      <c r="H23" s="629">
        <v>1</v>
      </c>
      <c r="I23" s="631">
        <f t="shared" si="0"/>
        <v>4000</v>
      </c>
      <c r="J23" s="629" t="s">
        <v>1886</v>
      </c>
    </row>
    <row r="24" spans="1:10" ht="30" customHeight="1">
      <c r="A24" s="629">
        <v>22</v>
      </c>
      <c r="B24" s="629" t="s">
        <v>1841</v>
      </c>
      <c r="C24" s="629" t="s">
        <v>1890</v>
      </c>
      <c r="D24" s="629" t="s">
        <v>1891</v>
      </c>
      <c r="E24" s="629" t="s">
        <v>1892</v>
      </c>
      <c r="F24" s="636" t="s">
        <v>1893</v>
      </c>
      <c r="G24" s="631">
        <v>7000</v>
      </c>
      <c r="H24" s="629">
        <v>4</v>
      </c>
      <c r="I24" s="631">
        <f t="shared" si="0"/>
        <v>28000</v>
      </c>
      <c r="J24" s="629" t="s">
        <v>1894</v>
      </c>
    </row>
    <row r="25" spans="1:10" ht="30" customHeight="1">
      <c r="A25" s="629">
        <v>23</v>
      </c>
      <c r="B25" s="629" t="s">
        <v>1841</v>
      </c>
      <c r="C25" s="629" t="s">
        <v>1890</v>
      </c>
      <c r="D25" s="629" t="s">
        <v>1891</v>
      </c>
      <c r="E25" s="629" t="s">
        <v>1895</v>
      </c>
      <c r="F25" s="636" t="s">
        <v>1893</v>
      </c>
      <c r="G25" s="631">
        <v>7000</v>
      </c>
      <c r="H25" s="629">
        <v>2</v>
      </c>
      <c r="I25" s="631">
        <f t="shared" si="0"/>
        <v>14000</v>
      </c>
      <c r="J25" s="629" t="s">
        <v>1896</v>
      </c>
    </row>
    <row r="26" spans="1:10" ht="30" customHeight="1">
      <c r="A26" s="629">
        <v>24</v>
      </c>
      <c r="B26" s="629" t="s">
        <v>1841</v>
      </c>
      <c r="C26" s="629" t="s">
        <v>1890</v>
      </c>
      <c r="D26" s="629" t="s">
        <v>1897</v>
      </c>
      <c r="E26" s="629" t="s">
        <v>1898</v>
      </c>
      <c r="F26" s="629" t="s">
        <v>1101</v>
      </c>
      <c r="G26" s="631">
        <v>200</v>
      </c>
      <c r="H26" s="629">
        <v>60</v>
      </c>
      <c r="I26" s="631">
        <f t="shared" si="0"/>
        <v>12000</v>
      </c>
      <c r="J26" s="629" t="s">
        <v>1899</v>
      </c>
    </row>
    <row r="27" spans="1:10" ht="30" customHeight="1">
      <c r="A27" s="629">
        <v>25</v>
      </c>
      <c r="B27" s="629" t="s">
        <v>1841</v>
      </c>
      <c r="C27" s="629" t="s">
        <v>281</v>
      </c>
      <c r="D27" s="629" t="s">
        <v>1900</v>
      </c>
      <c r="E27" s="629" t="s">
        <v>1900</v>
      </c>
      <c r="F27" s="630" t="s">
        <v>1171</v>
      </c>
      <c r="G27" s="631">
        <v>15000</v>
      </c>
      <c r="H27" s="629">
        <v>1</v>
      </c>
      <c r="I27" s="631">
        <f t="shared" si="0"/>
        <v>15000</v>
      </c>
      <c r="J27" s="629" t="s">
        <v>1901</v>
      </c>
    </row>
    <row r="28" spans="1:10" ht="30" customHeight="1">
      <c r="A28" s="629">
        <v>26</v>
      </c>
      <c r="B28" s="629" t="s">
        <v>1841</v>
      </c>
      <c r="C28" s="629" t="s">
        <v>1902</v>
      </c>
      <c r="D28" s="629" t="s">
        <v>1903</v>
      </c>
      <c r="E28" s="629" t="s">
        <v>1903</v>
      </c>
      <c r="F28" s="629" t="s">
        <v>1327</v>
      </c>
      <c r="G28" s="631">
        <v>220000</v>
      </c>
      <c r="H28" s="629">
        <v>1</v>
      </c>
      <c r="I28" s="631">
        <f t="shared" si="0"/>
        <v>220000</v>
      </c>
      <c r="J28" s="629"/>
    </row>
    <row r="29" spans="1:10" ht="30" customHeight="1">
      <c r="A29" s="629">
        <v>27</v>
      </c>
      <c r="B29" s="629" t="s">
        <v>1841</v>
      </c>
      <c r="C29" s="629" t="s">
        <v>1904</v>
      </c>
      <c r="D29" s="629" t="s">
        <v>1904</v>
      </c>
      <c r="E29" s="629" t="s">
        <v>1904</v>
      </c>
      <c r="F29" s="630" t="s">
        <v>1171</v>
      </c>
      <c r="G29" s="631">
        <v>200000</v>
      </c>
      <c r="H29" s="629">
        <v>1</v>
      </c>
      <c r="I29" s="631">
        <f t="shared" si="0"/>
        <v>200000</v>
      </c>
      <c r="J29" s="629" t="s">
        <v>1905</v>
      </c>
    </row>
    <row r="30" spans="1:10" ht="30" customHeight="1">
      <c r="A30" s="625"/>
      <c r="B30" s="625" t="s">
        <v>487</v>
      </c>
      <c r="C30" s="625"/>
      <c r="D30" s="625"/>
      <c r="E30" s="625"/>
      <c r="F30" s="625"/>
      <c r="G30" s="637"/>
      <c r="H30" s="625"/>
      <c r="I30" s="637">
        <f>SUM(I3:I29)</f>
        <v>1236000</v>
      </c>
      <c r="J30" s="629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148"/>
  <sheetViews>
    <sheetView workbookViewId="0">
      <selection activeCell="A149" sqref="A149:XFD320"/>
    </sheetView>
  </sheetViews>
  <sheetFormatPr defaultColWidth="9" defaultRowHeight="30" customHeight="1" outlineLevelRow="3"/>
  <cols>
    <col min="1" max="1" width="4.125" style="674" customWidth="1"/>
    <col min="2" max="2" width="7" style="674" customWidth="1"/>
    <col min="3" max="3" width="10.25" style="674" customWidth="1"/>
    <col min="4" max="4" width="35.125" style="674" customWidth="1"/>
    <col min="5" max="5" width="15.875" style="674" customWidth="1"/>
    <col min="6" max="6" width="9.25" style="674" customWidth="1"/>
    <col min="7" max="7" width="11.625" style="674" customWidth="1"/>
    <col min="8" max="8" width="7.875" style="674" customWidth="1"/>
    <col min="9" max="9" width="9.5" style="674" customWidth="1"/>
    <col min="10" max="10" width="7.25" style="674" customWidth="1"/>
    <col min="11" max="11" width="12.5" style="674" customWidth="1"/>
    <col min="12" max="12" width="9.625" style="674" customWidth="1"/>
    <col min="13" max="16381" width="9" style="674"/>
    <col min="16382" max="16384" width="9" style="675"/>
  </cols>
  <sheetData>
    <row r="1" spans="1:12" s="674" customFormat="1" ht="30" customHeight="1">
      <c r="A1" s="923" t="s">
        <v>2109</v>
      </c>
      <c r="B1" s="923"/>
      <c r="C1" s="923"/>
      <c r="D1" s="923"/>
      <c r="E1" s="923"/>
      <c r="F1" s="923"/>
      <c r="G1" s="923"/>
      <c r="H1" s="923"/>
      <c r="I1" s="923"/>
      <c r="J1" s="923"/>
      <c r="K1" s="923"/>
      <c r="L1" s="923"/>
    </row>
    <row r="2" spans="1:12" s="674" customFormat="1" ht="24.95" customHeight="1">
      <c r="A2" s="676" t="s">
        <v>1</v>
      </c>
      <c r="B2" s="677" t="s">
        <v>2110</v>
      </c>
      <c r="C2" s="677" t="s">
        <v>2111</v>
      </c>
      <c r="D2" s="678" t="s">
        <v>1362</v>
      </c>
      <c r="E2" s="677" t="s">
        <v>2</v>
      </c>
      <c r="F2" s="677" t="s">
        <v>691</v>
      </c>
      <c r="G2" s="677" t="s">
        <v>692</v>
      </c>
      <c r="H2" s="677" t="s">
        <v>2112</v>
      </c>
      <c r="I2" s="679" t="s">
        <v>695</v>
      </c>
      <c r="J2" s="676" t="s">
        <v>694</v>
      </c>
      <c r="K2" s="679" t="s">
        <v>2113</v>
      </c>
      <c r="L2" s="680" t="s">
        <v>25</v>
      </c>
    </row>
    <row r="3" spans="1:12" s="674" customFormat="1" ht="24.95" customHeight="1" outlineLevel="1">
      <c r="A3" s="687"/>
      <c r="B3" s="687" t="s">
        <v>743</v>
      </c>
      <c r="C3" s="687"/>
      <c r="D3" s="684"/>
      <c r="E3" s="683"/>
      <c r="F3" s="684"/>
      <c r="G3" s="684"/>
      <c r="H3" s="687"/>
      <c r="I3" s="686"/>
      <c r="J3" s="709"/>
      <c r="K3" s="688">
        <f>SUBTOTAL(9,K5:K148)</f>
        <v>2720100</v>
      </c>
      <c r="L3" s="687"/>
    </row>
    <row r="4" spans="1:12" s="674" customFormat="1" ht="24.95" customHeight="1" outlineLevel="1">
      <c r="A4" s="687"/>
      <c r="B4" s="687"/>
      <c r="C4" s="687"/>
      <c r="D4" s="684" t="s">
        <v>2149</v>
      </c>
      <c r="E4" s="683"/>
      <c r="F4" s="684"/>
      <c r="G4" s="684"/>
      <c r="H4" s="687"/>
      <c r="I4" s="686"/>
      <c r="J4" s="709"/>
      <c r="K4" s="688">
        <f>SUBTOTAL(9,K5:K11)</f>
        <v>579300</v>
      </c>
      <c r="L4" s="687"/>
    </row>
    <row r="5" spans="1:12" s="674" customFormat="1" ht="24.95" customHeight="1" outlineLevel="3">
      <c r="A5" s="695">
        <v>1</v>
      </c>
      <c r="B5" s="695" t="s">
        <v>1825</v>
      </c>
      <c r="C5" s="695" t="s">
        <v>1354</v>
      </c>
      <c r="D5" s="692" t="s">
        <v>421</v>
      </c>
      <c r="E5" s="691" t="s">
        <v>2114</v>
      </c>
      <c r="F5" s="692" t="s">
        <v>1169</v>
      </c>
      <c r="G5" s="692" t="s">
        <v>2115</v>
      </c>
      <c r="H5" s="695"/>
      <c r="I5" s="694">
        <v>400</v>
      </c>
      <c r="J5" s="710">
        <v>380</v>
      </c>
      <c r="K5" s="696">
        <f t="shared" ref="K5:K11" si="0">I5*J5</f>
        <v>152000</v>
      </c>
      <c r="L5" s="695"/>
    </row>
    <row r="6" spans="1:12" s="674" customFormat="1" ht="24.95" customHeight="1" outlineLevel="3">
      <c r="A6" s="695">
        <v>1</v>
      </c>
      <c r="B6" s="695" t="s">
        <v>1825</v>
      </c>
      <c r="C6" s="695" t="s">
        <v>1354</v>
      </c>
      <c r="D6" s="692" t="s">
        <v>421</v>
      </c>
      <c r="E6" s="691" t="s">
        <v>2114</v>
      </c>
      <c r="F6" s="692" t="s">
        <v>1169</v>
      </c>
      <c r="G6" s="697" t="s">
        <v>1868</v>
      </c>
      <c r="H6" s="695"/>
      <c r="I6" s="694">
        <v>2000</v>
      </c>
      <c r="J6" s="710">
        <v>9</v>
      </c>
      <c r="K6" s="696">
        <f t="shared" si="0"/>
        <v>18000</v>
      </c>
      <c r="L6" s="695"/>
    </row>
    <row r="7" spans="1:12" s="674" customFormat="1" ht="24.95" customHeight="1" outlineLevel="3">
      <c r="A7" s="695">
        <v>1</v>
      </c>
      <c r="B7" s="695" t="s">
        <v>1825</v>
      </c>
      <c r="C7" s="695" t="s">
        <v>1354</v>
      </c>
      <c r="D7" s="692" t="s">
        <v>421</v>
      </c>
      <c r="E7" s="691" t="s">
        <v>2114</v>
      </c>
      <c r="F7" s="692" t="s">
        <v>1169</v>
      </c>
      <c r="G7" s="697" t="s">
        <v>2116</v>
      </c>
      <c r="H7" s="695"/>
      <c r="I7" s="694">
        <v>3500</v>
      </c>
      <c r="J7" s="710">
        <v>9</v>
      </c>
      <c r="K7" s="696">
        <f t="shared" si="0"/>
        <v>31500</v>
      </c>
      <c r="L7" s="695"/>
    </row>
    <row r="8" spans="1:12" s="674" customFormat="1" ht="24.95" customHeight="1" outlineLevel="3">
      <c r="A8" s="695">
        <v>1</v>
      </c>
      <c r="B8" s="695" t="s">
        <v>1825</v>
      </c>
      <c r="C8" s="695" t="s">
        <v>1354</v>
      </c>
      <c r="D8" s="692" t="s">
        <v>421</v>
      </c>
      <c r="E8" s="691" t="s">
        <v>2114</v>
      </c>
      <c r="F8" s="692" t="s">
        <v>1169</v>
      </c>
      <c r="G8" s="697" t="s">
        <v>2136</v>
      </c>
      <c r="H8" s="695"/>
      <c r="I8" s="694">
        <v>1600</v>
      </c>
      <c r="J8" s="710">
        <v>31</v>
      </c>
      <c r="K8" s="696">
        <f t="shared" si="0"/>
        <v>49600</v>
      </c>
      <c r="L8" s="695"/>
    </row>
    <row r="9" spans="1:12" s="674" customFormat="1" ht="24.95" customHeight="1" outlineLevel="3">
      <c r="A9" s="695">
        <v>1</v>
      </c>
      <c r="B9" s="695" t="s">
        <v>1825</v>
      </c>
      <c r="C9" s="695" t="s">
        <v>1354</v>
      </c>
      <c r="D9" s="692" t="s">
        <v>421</v>
      </c>
      <c r="E9" s="691" t="s">
        <v>2114</v>
      </c>
      <c r="F9" s="692" t="s">
        <v>1169</v>
      </c>
      <c r="G9" s="697" t="s">
        <v>2137</v>
      </c>
      <c r="H9" s="695"/>
      <c r="I9" s="694">
        <v>700</v>
      </c>
      <c r="J9" s="710">
        <v>16</v>
      </c>
      <c r="K9" s="696">
        <f t="shared" si="0"/>
        <v>11200</v>
      </c>
      <c r="L9" s="695"/>
    </row>
    <row r="10" spans="1:12" s="674" customFormat="1" ht="24.95" customHeight="1" outlineLevel="3">
      <c r="A10" s="695">
        <v>1</v>
      </c>
      <c r="B10" s="695" t="s">
        <v>1825</v>
      </c>
      <c r="C10" s="695" t="s">
        <v>1354</v>
      </c>
      <c r="D10" s="692" t="s">
        <v>421</v>
      </c>
      <c r="E10" s="691" t="s">
        <v>2114</v>
      </c>
      <c r="F10" s="692" t="s">
        <v>1172</v>
      </c>
      <c r="G10" s="697" t="s">
        <v>2117</v>
      </c>
      <c r="H10" s="695"/>
      <c r="I10" s="694">
        <v>18000</v>
      </c>
      <c r="J10" s="710">
        <v>9</v>
      </c>
      <c r="K10" s="696">
        <f t="shared" si="0"/>
        <v>162000</v>
      </c>
      <c r="L10" s="695"/>
    </row>
    <row r="11" spans="1:12" s="674" customFormat="1" ht="24.95" customHeight="1" outlineLevel="3">
      <c r="A11" s="695">
        <v>1</v>
      </c>
      <c r="B11" s="695" t="s">
        <v>1825</v>
      </c>
      <c r="C11" s="695" t="s">
        <v>1354</v>
      </c>
      <c r="D11" s="692" t="s">
        <v>421</v>
      </c>
      <c r="E11" s="691" t="s">
        <v>2114</v>
      </c>
      <c r="F11" s="703" t="s">
        <v>2138</v>
      </c>
      <c r="G11" s="697" t="s">
        <v>2139</v>
      </c>
      <c r="H11" s="695"/>
      <c r="I11" s="694">
        <v>5000</v>
      </c>
      <c r="J11" s="710">
        <v>31</v>
      </c>
      <c r="K11" s="696">
        <f t="shared" si="0"/>
        <v>155000</v>
      </c>
      <c r="L11" s="695"/>
    </row>
    <row r="12" spans="1:12" s="674" customFormat="1" ht="24.95" customHeight="1" outlineLevel="1">
      <c r="A12" s="687"/>
      <c r="B12" s="687"/>
      <c r="C12" s="687"/>
      <c r="D12" s="684" t="s">
        <v>2150</v>
      </c>
      <c r="E12" s="683"/>
      <c r="F12" s="684"/>
      <c r="G12" s="684"/>
      <c r="H12" s="687"/>
      <c r="I12" s="686"/>
      <c r="J12" s="687"/>
      <c r="K12" s="688">
        <f>SUBTOTAL(9,K13:K20)</f>
        <v>158300</v>
      </c>
      <c r="L12" s="687"/>
    </row>
    <row r="13" spans="1:12" s="674" customFormat="1" ht="24.95" customHeight="1" outlineLevel="3">
      <c r="A13" s="695">
        <v>2</v>
      </c>
      <c r="B13" s="695" t="s">
        <v>1825</v>
      </c>
      <c r="C13" s="695" t="s">
        <v>374</v>
      </c>
      <c r="D13" s="692" t="s">
        <v>420</v>
      </c>
      <c r="E13" s="691" t="s">
        <v>2114</v>
      </c>
      <c r="F13" s="692" t="s">
        <v>1169</v>
      </c>
      <c r="G13" s="692" t="s">
        <v>2115</v>
      </c>
      <c r="H13" s="695"/>
      <c r="I13" s="694">
        <v>400</v>
      </c>
      <c r="J13" s="695">
        <v>135</v>
      </c>
      <c r="K13" s="696">
        <f t="shared" ref="K13:K20" si="1">I13*J13</f>
        <v>54000</v>
      </c>
      <c r="L13" s="695"/>
    </row>
    <row r="14" spans="1:12" s="674" customFormat="1" ht="24.95" customHeight="1" outlineLevel="3">
      <c r="A14" s="695">
        <v>2</v>
      </c>
      <c r="B14" s="695" t="s">
        <v>1825</v>
      </c>
      <c r="C14" s="695" t="s">
        <v>374</v>
      </c>
      <c r="D14" s="692" t="s">
        <v>420</v>
      </c>
      <c r="E14" s="691" t="s">
        <v>2114</v>
      </c>
      <c r="F14" s="692" t="s">
        <v>1169</v>
      </c>
      <c r="G14" s="697" t="s">
        <v>1868</v>
      </c>
      <c r="H14" s="695"/>
      <c r="I14" s="694">
        <v>2000</v>
      </c>
      <c r="J14" s="695">
        <v>3</v>
      </c>
      <c r="K14" s="696">
        <f t="shared" si="1"/>
        <v>6000</v>
      </c>
      <c r="L14" s="695"/>
    </row>
    <row r="15" spans="1:12" s="674" customFormat="1" ht="24.95" customHeight="1" outlineLevel="3">
      <c r="A15" s="695">
        <v>2</v>
      </c>
      <c r="B15" s="695" t="s">
        <v>1825</v>
      </c>
      <c r="C15" s="695" t="s">
        <v>374</v>
      </c>
      <c r="D15" s="692" t="s">
        <v>420</v>
      </c>
      <c r="E15" s="691" t="s">
        <v>2114</v>
      </c>
      <c r="F15" s="692" t="s">
        <v>1169</v>
      </c>
      <c r="G15" s="697" t="s">
        <v>2116</v>
      </c>
      <c r="H15" s="695"/>
      <c r="I15" s="694">
        <v>3500</v>
      </c>
      <c r="J15" s="695">
        <v>3</v>
      </c>
      <c r="K15" s="696">
        <f t="shared" si="1"/>
        <v>10500</v>
      </c>
      <c r="L15" s="695"/>
    </row>
    <row r="16" spans="1:12" s="674" customFormat="1" ht="24.95" customHeight="1" outlineLevel="3">
      <c r="A16" s="695">
        <v>2</v>
      </c>
      <c r="B16" s="695" t="s">
        <v>1825</v>
      </c>
      <c r="C16" s="695" t="s">
        <v>374</v>
      </c>
      <c r="D16" s="692" t="s">
        <v>420</v>
      </c>
      <c r="E16" s="691" t="s">
        <v>2114</v>
      </c>
      <c r="F16" s="692" t="s">
        <v>1169</v>
      </c>
      <c r="G16" s="697" t="s">
        <v>2136</v>
      </c>
      <c r="H16" s="695"/>
      <c r="I16" s="694">
        <v>1600</v>
      </c>
      <c r="J16" s="695">
        <v>4</v>
      </c>
      <c r="K16" s="696">
        <f t="shared" si="1"/>
        <v>6400</v>
      </c>
      <c r="L16" s="695"/>
    </row>
    <row r="17" spans="1:12" s="674" customFormat="1" ht="24.95" customHeight="1" outlineLevel="3">
      <c r="A17" s="695">
        <v>2</v>
      </c>
      <c r="B17" s="695" t="s">
        <v>1825</v>
      </c>
      <c r="C17" s="695" t="s">
        <v>374</v>
      </c>
      <c r="D17" s="692" t="s">
        <v>420</v>
      </c>
      <c r="E17" s="691" t="s">
        <v>2114</v>
      </c>
      <c r="F17" s="692" t="s">
        <v>1169</v>
      </c>
      <c r="G17" s="697" t="s">
        <v>2137</v>
      </c>
      <c r="H17" s="695"/>
      <c r="I17" s="694">
        <v>700</v>
      </c>
      <c r="J17" s="695">
        <v>2</v>
      </c>
      <c r="K17" s="696">
        <f t="shared" si="1"/>
        <v>1400</v>
      </c>
      <c r="L17" s="695"/>
    </row>
    <row r="18" spans="1:12" s="674" customFormat="1" ht="24.95" customHeight="1" outlineLevel="3">
      <c r="A18" s="695">
        <v>2</v>
      </c>
      <c r="B18" s="695" t="s">
        <v>1825</v>
      </c>
      <c r="C18" s="695" t="s">
        <v>374</v>
      </c>
      <c r="D18" s="692" t="s">
        <v>420</v>
      </c>
      <c r="E18" s="691" t="s">
        <v>2114</v>
      </c>
      <c r="F18" s="692" t="s">
        <v>1169</v>
      </c>
      <c r="G18" s="697" t="s">
        <v>2142</v>
      </c>
      <c r="H18" s="695"/>
      <c r="I18" s="694">
        <v>2000</v>
      </c>
      <c r="J18" s="695">
        <v>3</v>
      </c>
      <c r="K18" s="696">
        <f t="shared" si="1"/>
        <v>6000</v>
      </c>
      <c r="L18" s="695"/>
    </row>
    <row r="19" spans="1:12" s="674" customFormat="1" ht="24.95" customHeight="1" outlineLevel="3">
      <c r="A19" s="695">
        <v>2</v>
      </c>
      <c r="B19" s="695" t="s">
        <v>1825</v>
      </c>
      <c r="C19" s="695" t="s">
        <v>374</v>
      </c>
      <c r="D19" s="692" t="s">
        <v>420</v>
      </c>
      <c r="E19" s="691" t="s">
        <v>2114</v>
      </c>
      <c r="F19" s="692" t="s">
        <v>1172</v>
      </c>
      <c r="G19" s="697" t="s">
        <v>2143</v>
      </c>
      <c r="H19" s="695"/>
      <c r="I19" s="694">
        <v>18000</v>
      </c>
      <c r="J19" s="695">
        <v>3</v>
      </c>
      <c r="K19" s="696">
        <f t="shared" si="1"/>
        <v>54000</v>
      </c>
      <c r="L19" s="695"/>
    </row>
    <row r="20" spans="1:12" s="674" customFormat="1" ht="24.95" customHeight="1" outlineLevel="3">
      <c r="A20" s="695">
        <v>2</v>
      </c>
      <c r="B20" s="695" t="s">
        <v>1825</v>
      </c>
      <c r="C20" s="695" t="s">
        <v>374</v>
      </c>
      <c r="D20" s="692" t="s">
        <v>420</v>
      </c>
      <c r="E20" s="691" t="s">
        <v>2114</v>
      </c>
      <c r="F20" s="703" t="s">
        <v>2138</v>
      </c>
      <c r="G20" s="697" t="s">
        <v>2139</v>
      </c>
      <c r="H20" s="695"/>
      <c r="I20" s="694">
        <v>5000</v>
      </c>
      <c r="J20" s="695">
        <v>4</v>
      </c>
      <c r="K20" s="696">
        <f t="shared" si="1"/>
        <v>20000</v>
      </c>
      <c r="L20" s="695"/>
    </row>
    <row r="21" spans="1:12" s="674" customFormat="1" ht="24.95" customHeight="1" outlineLevel="1">
      <c r="A21" s="687"/>
      <c r="B21" s="687"/>
      <c r="C21" s="687"/>
      <c r="D21" s="684" t="s">
        <v>2151</v>
      </c>
      <c r="E21" s="683"/>
      <c r="F21" s="684"/>
      <c r="G21" s="684"/>
      <c r="H21" s="687"/>
      <c r="I21" s="686"/>
      <c r="J21" s="687"/>
      <c r="K21" s="688">
        <f>SUBTOTAL(9,K22:K26)</f>
        <v>43500</v>
      </c>
      <c r="L21" s="687"/>
    </row>
    <row r="22" spans="1:12" s="674" customFormat="1" ht="24.95" customHeight="1" outlineLevel="3">
      <c r="A22" s="695">
        <v>3</v>
      </c>
      <c r="B22" s="695" t="s">
        <v>1825</v>
      </c>
      <c r="C22" s="695" t="s">
        <v>374</v>
      </c>
      <c r="D22" s="692" t="s">
        <v>417</v>
      </c>
      <c r="E22" s="691" t="s">
        <v>2114</v>
      </c>
      <c r="F22" s="692" t="s">
        <v>1169</v>
      </c>
      <c r="G22" s="692" t="s">
        <v>2115</v>
      </c>
      <c r="H22" s="695"/>
      <c r="I22" s="694">
        <v>400</v>
      </c>
      <c r="J22" s="695">
        <v>45</v>
      </c>
      <c r="K22" s="696">
        <f>I22*J22</f>
        <v>18000</v>
      </c>
      <c r="L22" s="695"/>
    </row>
    <row r="23" spans="1:12" s="674" customFormat="1" ht="24.95" customHeight="1" outlineLevel="3">
      <c r="A23" s="695">
        <v>3</v>
      </c>
      <c r="B23" s="695" t="s">
        <v>1825</v>
      </c>
      <c r="C23" s="695" t="s">
        <v>374</v>
      </c>
      <c r="D23" s="692" t="s">
        <v>417</v>
      </c>
      <c r="E23" s="691" t="s">
        <v>2114</v>
      </c>
      <c r="F23" s="692" t="s">
        <v>1169</v>
      </c>
      <c r="G23" s="697" t="s">
        <v>1868</v>
      </c>
      <c r="H23" s="695"/>
      <c r="I23" s="694">
        <v>2000</v>
      </c>
      <c r="J23" s="695">
        <v>1</v>
      </c>
      <c r="K23" s="696">
        <f>I23*J23</f>
        <v>2000</v>
      </c>
      <c r="L23" s="695"/>
    </row>
    <row r="24" spans="1:12" s="674" customFormat="1" ht="24.95" customHeight="1" outlineLevel="3">
      <c r="A24" s="695">
        <v>3</v>
      </c>
      <c r="B24" s="695" t="s">
        <v>1825</v>
      </c>
      <c r="C24" s="695" t="s">
        <v>374</v>
      </c>
      <c r="D24" s="692" t="s">
        <v>417</v>
      </c>
      <c r="E24" s="691" t="s">
        <v>2114</v>
      </c>
      <c r="F24" s="692" t="s">
        <v>1169</v>
      </c>
      <c r="G24" s="697" t="s">
        <v>2116</v>
      </c>
      <c r="H24" s="695"/>
      <c r="I24" s="694">
        <v>3500</v>
      </c>
      <c r="J24" s="695">
        <v>1</v>
      </c>
      <c r="K24" s="696">
        <f>I24*J24</f>
        <v>3500</v>
      </c>
      <c r="L24" s="695"/>
    </row>
    <row r="25" spans="1:12" s="674" customFormat="1" ht="24.95" customHeight="1" outlineLevel="3">
      <c r="A25" s="695">
        <v>3</v>
      </c>
      <c r="B25" s="695" t="s">
        <v>1825</v>
      </c>
      <c r="C25" s="695" t="s">
        <v>374</v>
      </c>
      <c r="D25" s="692" t="s">
        <v>417</v>
      </c>
      <c r="E25" s="691" t="s">
        <v>2114</v>
      </c>
      <c r="F25" s="692" t="s">
        <v>1169</v>
      </c>
      <c r="G25" s="697" t="s">
        <v>2142</v>
      </c>
      <c r="H25" s="695"/>
      <c r="I25" s="694">
        <v>2000</v>
      </c>
      <c r="J25" s="695">
        <v>1</v>
      </c>
      <c r="K25" s="696">
        <f>I25*J25</f>
        <v>2000</v>
      </c>
      <c r="L25" s="695"/>
    </row>
    <row r="26" spans="1:12" s="674" customFormat="1" ht="24.95" customHeight="1" outlineLevel="3">
      <c r="A26" s="695">
        <v>3</v>
      </c>
      <c r="B26" s="695" t="s">
        <v>1825</v>
      </c>
      <c r="C26" s="695" t="s">
        <v>374</v>
      </c>
      <c r="D26" s="692" t="s">
        <v>417</v>
      </c>
      <c r="E26" s="691" t="s">
        <v>2114</v>
      </c>
      <c r="F26" s="692" t="s">
        <v>1172</v>
      </c>
      <c r="G26" s="697" t="s">
        <v>2143</v>
      </c>
      <c r="H26" s="695"/>
      <c r="I26" s="694">
        <v>18000</v>
      </c>
      <c r="J26" s="695">
        <v>1</v>
      </c>
      <c r="K26" s="696">
        <f>I26*J26</f>
        <v>18000</v>
      </c>
      <c r="L26" s="695"/>
    </row>
    <row r="27" spans="1:12" s="674" customFormat="1" ht="24.95" customHeight="1" outlineLevel="1">
      <c r="A27" s="687"/>
      <c r="B27" s="687"/>
      <c r="C27" s="687"/>
      <c r="D27" s="684" t="s">
        <v>2152</v>
      </c>
      <c r="E27" s="683"/>
      <c r="F27" s="684"/>
      <c r="G27" s="684"/>
      <c r="H27" s="687"/>
      <c r="I27" s="686"/>
      <c r="J27" s="687"/>
      <c r="K27" s="688">
        <f>SUBTOTAL(9,K28:K32)</f>
        <v>43500</v>
      </c>
      <c r="L27" s="687"/>
    </row>
    <row r="28" spans="1:12" s="674" customFormat="1" ht="24.95" customHeight="1" outlineLevel="3">
      <c r="A28" s="695">
        <v>4</v>
      </c>
      <c r="B28" s="695" t="s">
        <v>1825</v>
      </c>
      <c r="C28" s="695" t="s">
        <v>374</v>
      </c>
      <c r="D28" s="692" t="s">
        <v>419</v>
      </c>
      <c r="E28" s="691" t="s">
        <v>2114</v>
      </c>
      <c r="F28" s="692" t="s">
        <v>1169</v>
      </c>
      <c r="G28" s="692" t="s">
        <v>2115</v>
      </c>
      <c r="H28" s="695"/>
      <c r="I28" s="694">
        <v>400</v>
      </c>
      <c r="J28" s="695">
        <v>45</v>
      </c>
      <c r="K28" s="696">
        <f>I28*J28</f>
        <v>18000</v>
      </c>
      <c r="L28" s="695"/>
    </row>
    <row r="29" spans="1:12" s="674" customFormat="1" ht="24.95" customHeight="1" outlineLevel="3">
      <c r="A29" s="695">
        <v>4</v>
      </c>
      <c r="B29" s="695" t="s">
        <v>1825</v>
      </c>
      <c r="C29" s="695" t="s">
        <v>374</v>
      </c>
      <c r="D29" s="692" t="s">
        <v>419</v>
      </c>
      <c r="E29" s="691" t="s">
        <v>2114</v>
      </c>
      <c r="F29" s="692" t="s">
        <v>1169</v>
      </c>
      <c r="G29" s="697" t="s">
        <v>1868</v>
      </c>
      <c r="H29" s="695"/>
      <c r="I29" s="694">
        <v>2000</v>
      </c>
      <c r="J29" s="695">
        <v>1</v>
      </c>
      <c r="K29" s="696">
        <f>I29*J29</f>
        <v>2000</v>
      </c>
      <c r="L29" s="695"/>
    </row>
    <row r="30" spans="1:12" s="674" customFormat="1" ht="24.95" customHeight="1" outlineLevel="3">
      <c r="A30" s="695">
        <v>4</v>
      </c>
      <c r="B30" s="695" t="s">
        <v>1825</v>
      </c>
      <c r="C30" s="695" t="s">
        <v>374</v>
      </c>
      <c r="D30" s="692" t="s">
        <v>419</v>
      </c>
      <c r="E30" s="691" t="s">
        <v>2114</v>
      </c>
      <c r="F30" s="692" t="s">
        <v>1169</v>
      </c>
      <c r="G30" s="697" t="s">
        <v>2116</v>
      </c>
      <c r="H30" s="695"/>
      <c r="I30" s="694">
        <v>3500</v>
      </c>
      <c r="J30" s="695">
        <v>1</v>
      </c>
      <c r="K30" s="696">
        <f>I30*J30</f>
        <v>3500</v>
      </c>
      <c r="L30" s="695"/>
    </row>
    <row r="31" spans="1:12" s="674" customFormat="1" ht="24.95" customHeight="1" outlineLevel="3">
      <c r="A31" s="695">
        <v>4</v>
      </c>
      <c r="B31" s="695" t="s">
        <v>1825</v>
      </c>
      <c r="C31" s="695" t="s">
        <v>374</v>
      </c>
      <c r="D31" s="692" t="s">
        <v>419</v>
      </c>
      <c r="E31" s="691" t="s">
        <v>2114</v>
      </c>
      <c r="F31" s="692" t="s">
        <v>1169</v>
      </c>
      <c r="G31" s="697" t="s">
        <v>2142</v>
      </c>
      <c r="H31" s="695"/>
      <c r="I31" s="694">
        <v>2000</v>
      </c>
      <c r="J31" s="695">
        <v>1</v>
      </c>
      <c r="K31" s="696">
        <f>I31*J31</f>
        <v>2000</v>
      </c>
      <c r="L31" s="695"/>
    </row>
    <row r="32" spans="1:12" s="674" customFormat="1" ht="24.95" customHeight="1" outlineLevel="3">
      <c r="A32" s="695">
        <v>4</v>
      </c>
      <c r="B32" s="695" t="s">
        <v>1825</v>
      </c>
      <c r="C32" s="695" t="s">
        <v>374</v>
      </c>
      <c r="D32" s="692" t="s">
        <v>419</v>
      </c>
      <c r="E32" s="691" t="s">
        <v>2114</v>
      </c>
      <c r="F32" s="692" t="s">
        <v>1172</v>
      </c>
      <c r="G32" s="697" t="s">
        <v>2143</v>
      </c>
      <c r="H32" s="695"/>
      <c r="I32" s="694">
        <v>18000</v>
      </c>
      <c r="J32" s="695">
        <v>1</v>
      </c>
      <c r="K32" s="696">
        <f>I32*J32</f>
        <v>18000</v>
      </c>
      <c r="L32" s="695"/>
    </row>
    <row r="33" spans="1:12" s="674" customFormat="1" ht="24.95" customHeight="1" outlineLevel="1">
      <c r="A33" s="687"/>
      <c r="B33" s="687"/>
      <c r="C33" s="687"/>
      <c r="D33" s="684" t="s">
        <v>2153</v>
      </c>
      <c r="E33" s="683"/>
      <c r="F33" s="684"/>
      <c r="G33" s="684"/>
      <c r="H33" s="687"/>
      <c r="I33" s="686"/>
      <c r="J33" s="687"/>
      <c r="K33" s="688">
        <f>SUBTOTAL(9,K34:K42)</f>
        <v>415600</v>
      </c>
      <c r="L33" s="687"/>
    </row>
    <row r="34" spans="1:12" s="674" customFormat="1" ht="24.95" customHeight="1" outlineLevel="3">
      <c r="A34" s="695">
        <v>5</v>
      </c>
      <c r="B34" s="695" t="s">
        <v>1825</v>
      </c>
      <c r="C34" s="695" t="s">
        <v>374</v>
      </c>
      <c r="D34" s="692" t="s">
        <v>435</v>
      </c>
      <c r="E34" s="691" t="s">
        <v>2114</v>
      </c>
      <c r="F34" s="692" t="s">
        <v>1169</v>
      </c>
      <c r="G34" s="692" t="s">
        <v>2115</v>
      </c>
      <c r="H34" s="695"/>
      <c r="I34" s="694">
        <v>400</v>
      </c>
      <c r="J34" s="695">
        <v>225</v>
      </c>
      <c r="K34" s="696">
        <f t="shared" ref="K34:K42" si="2">I34*J34</f>
        <v>90000</v>
      </c>
      <c r="L34" s="695"/>
    </row>
    <row r="35" spans="1:12" s="674" customFormat="1" ht="24.95" customHeight="1" outlineLevel="3">
      <c r="A35" s="695">
        <v>5</v>
      </c>
      <c r="B35" s="695" t="s">
        <v>1825</v>
      </c>
      <c r="C35" s="695" t="s">
        <v>374</v>
      </c>
      <c r="D35" s="692" t="s">
        <v>435</v>
      </c>
      <c r="E35" s="691" t="s">
        <v>2114</v>
      </c>
      <c r="F35" s="692" t="s">
        <v>1169</v>
      </c>
      <c r="G35" s="697" t="s">
        <v>1868</v>
      </c>
      <c r="H35" s="695"/>
      <c r="I35" s="694">
        <v>2000</v>
      </c>
      <c r="J35" s="695">
        <v>5</v>
      </c>
      <c r="K35" s="696">
        <f t="shared" si="2"/>
        <v>10000</v>
      </c>
      <c r="L35" s="695"/>
    </row>
    <row r="36" spans="1:12" s="674" customFormat="1" ht="24.95" customHeight="1" outlineLevel="3">
      <c r="A36" s="695">
        <v>5</v>
      </c>
      <c r="B36" s="695" t="s">
        <v>1825</v>
      </c>
      <c r="C36" s="695" t="s">
        <v>374</v>
      </c>
      <c r="D36" s="692" t="s">
        <v>435</v>
      </c>
      <c r="E36" s="691" t="s">
        <v>2114</v>
      </c>
      <c r="F36" s="692" t="s">
        <v>1169</v>
      </c>
      <c r="G36" s="697" t="s">
        <v>2116</v>
      </c>
      <c r="H36" s="695"/>
      <c r="I36" s="694">
        <v>3500</v>
      </c>
      <c r="J36" s="695">
        <v>5</v>
      </c>
      <c r="K36" s="696">
        <f t="shared" si="2"/>
        <v>17500</v>
      </c>
      <c r="L36" s="695"/>
    </row>
    <row r="37" spans="1:12" s="674" customFormat="1" ht="24.95" customHeight="1" outlineLevel="3">
      <c r="A37" s="695">
        <v>5</v>
      </c>
      <c r="B37" s="695" t="s">
        <v>1825</v>
      </c>
      <c r="C37" s="695" t="s">
        <v>374</v>
      </c>
      <c r="D37" s="692" t="s">
        <v>435</v>
      </c>
      <c r="E37" s="691" t="s">
        <v>2114</v>
      </c>
      <c r="F37" s="692" t="s">
        <v>1169</v>
      </c>
      <c r="G37" s="697" t="s">
        <v>2136</v>
      </c>
      <c r="H37" s="695"/>
      <c r="I37" s="694">
        <v>1600</v>
      </c>
      <c r="J37" s="695">
        <v>18</v>
      </c>
      <c r="K37" s="696">
        <f t="shared" si="2"/>
        <v>28800</v>
      </c>
      <c r="L37" s="695"/>
    </row>
    <row r="38" spans="1:12" s="674" customFormat="1" ht="24.95" customHeight="1" outlineLevel="3">
      <c r="A38" s="695">
        <v>5</v>
      </c>
      <c r="B38" s="695" t="s">
        <v>1825</v>
      </c>
      <c r="C38" s="695" t="s">
        <v>374</v>
      </c>
      <c r="D38" s="692" t="s">
        <v>435</v>
      </c>
      <c r="E38" s="691" t="s">
        <v>2114</v>
      </c>
      <c r="F38" s="692" t="s">
        <v>1169</v>
      </c>
      <c r="G38" s="697" t="s">
        <v>2137</v>
      </c>
      <c r="H38" s="695"/>
      <c r="I38" s="694">
        <v>700</v>
      </c>
      <c r="J38" s="695">
        <v>9</v>
      </c>
      <c r="K38" s="696">
        <f t="shared" si="2"/>
        <v>6300</v>
      </c>
      <c r="L38" s="695"/>
    </row>
    <row r="39" spans="1:12" s="674" customFormat="1" ht="24.95" customHeight="1" outlineLevel="3">
      <c r="A39" s="695">
        <v>5</v>
      </c>
      <c r="B39" s="695" t="s">
        <v>1825</v>
      </c>
      <c r="C39" s="695" t="s">
        <v>374</v>
      </c>
      <c r="D39" s="692" t="s">
        <v>435</v>
      </c>
      <c r="E39" s="691" t="s">
        <v>2114</v>
      </c>
      <c r="F39" s="692" t="s">
        <v>1169</v>
      </c>
      <c r="G39" s="697" t="s">
        <v>2142</v>
      </c>
      <c r="H39" s="695"/>
      <c r="I39" s="694">
        <v>2000</v>
      </c>
      <c r="J39" s="695">
        <v>5</v>
      </c>
      <c r="K39" s="696">
        <f t="shared" si="2"/>
        <v>10000</v>
      </c>
      <c r="L39" s="695"/>
    </row>
    <row r="40" spans="1:12" s="674" customFormat="1" ht="24.95" customHeight="1" outlineLevel="3">
      <c r="A40" s="695">
        <v>5</v>
      </c>
      <c r="B40" s="695" t="s">
        <v>1825</v>
      </c>
      <c r="C40" s="695" t="s">
        <v>374</v>
      </c>
      <c r="D40" s="692" t="s">
        <v>435</v>
      </c>
      <c r="E40" s="691" t="s">
        <v>2114</v>
      </c>
      <c r="F40" s="692" t="s">
        <v>1172</v>
      </c>
      <c r="G40" s="697" t="s">
        <v>2143</v>
      </c>
      <c r="H40" s="695"/>
      <c r="I40" s="694">
        <v>18000</v>
      </c>
      <c r="J40" s="695">
        <v>5</v>
      </c>
      <c r="K40" s="696">
        <f t="shared" si="2"/>
        <v>90000</v>
      </c>
      <c r="L40" s="695"/>
    </row>
    <row r="41" spans="1:12" s="674" customFormat="1" ht="24.95" customHeight="1" outlineLevel="3">
      <c r="A41" s="695">
        <v>5</v>
      </c>
      <c r="B41" s="695" t="s">
        <v>1825</v>
      </c>
      <c r="C41" s="695" t="s">
        <v>374</v>
      </c>
      <c r="D41" s="692" t="s">
        <v>435</v>
      </c>
      <c r="E41" s="691" t="s">
        <v>2114</v>
      </c>
      <c r="F41" s="703" t="s">
        <v>2138</v>
      </c>
      <c r="G41" s="697" t="s">
        <v>2139</v>
      </c>
      <c r="H41" s="695"/>
      <c r="I41" s="694">
        <v>5000</v>
      </c>
      <c r="J41" s="695">
        <v>18</v>
      </c>
      <c r="K41" s="696">
        <f t="shared" si="2"/>
        <v>90000</v>
      </c>
      <c r="L41" s="695"/>
    </row>
    <row r="42" spans="1:12" s="674" customFormat="1" ht="24.95" customHeight="1" outlineLevel="3">
      <c r="A42" s="695">
        <v>5</v>
      </c>
      <c r="B42" s="695" t="s">
        <v>1825</v>
      </c>
      <c r="C42" s="695" t="s">
        <v>374</v>
      </c>
      <c r="D42" s="692" t="s">
        <v>435</v>
      </c>
      <c r="E42" s="691" t="s">
        <v>2114</v>
      </c>
      <c r="F42" s="698" t="s">
        <v>2130</v>
      </c>
      <c r="G42" s="697" t="s">
        <v>2141</v>
      </c>
      <c r="H42" s="695"/>
      <c r="I42" s="694">
        <v>7300</v>
      </c>
      <c r="J42" s="695">
        <v>10</v>
      </c>
      <c r="K42" s="696">
        <f t="shared" si="2"/>
        <v>73000</v>
      </c>
      <c r="L42" s="695"/>
    </row>
    <row r="43" spans="1:12" s="674" customFormat="1" ht="24.95" customHeight="1" outlineLevel="1">
      <c r="A43" s="687"/>
      <c r="B43" s="687"/>
      <c r="C43" s="687"/>
      <c r="D43" s="684" t="s">
        <v>2154</v>
      </c>
      <c r="E43" s="683"/>
      <c r="F43" s="684"/>
      <c r="G43" s="684"/>
      <c r="H43" s="687"/>
      <c r="I43" s="686"/>
      <c r="J43" s="687"/>
      <c r="K43" s="688">
        <f>SUBTOTAL(9,K44:K52)</f>
        <v>177500</v>
      </c>
      <c r="L43" s="687"/>
    </row>
    <row r="44" spans="1:12" s="674" customFormat="1" ht="24.95" customHeight="1" outlineLevel="3">
      <c r="A44" s="695">
        <v>6</v>
      </c>
      <c r="B44" s="695" t="s">
        <v>1825</v>
      </c>
      <c r="C44" s="695" t="s">
        <v>379</v>
      </c>
      <c r="D44" s="692" t="s">
        <v>422</v>
      </c>
      <c r="E44" s="691" t="s">
        <v>2114</v>
      </c>
      <c r="F44" s="692" t="s">
        <v>1169</v>
      </c>
      <c r="G44" s="692" t="s">
        <v>2115</v>
      </c>
      <c r="H44" s="695"/>
      <c r="I44" s="694">
        <v>400</v>
      </c>
      <c r="J44" s="695">
        <v>135</v>
      </c>
      <c r="K44" s="696">
        <f t="shared" ref="K44:K52" si="3">I44*J44</f>
        <v>54000</v>
      </c>
      <c r="L44" s="695"/>
    </row>
    <row r="45" spans="1:12" s="674" customFormat="1" ht="24.95" customHeight="1" outlineLevel="3">
      <c r="A45" s="695">
        <v>6</v>
      </c>
      <c r="B45" s="695" t="s">
        <v>1825</v>
      </c>
      <c r="C45" s="695" t="s">
        <v>379</v>
      </c>
      <c r="D45" s="692" t="s">
        <v>422</v>
      </c>
      <c r="E45" s="691" t="s">
        <v>2114</v>
      </c>
      <c r="F45" s="692" t="s">
        <v>1169</v>
      </c>
      <c r="G45" s="697" t="s">
        <v>1868</v>
      </c>
      <c r="H45" s="695"/>
      <c r="I45" s="694">
        <v>2000</v>
      </c>
      <c r="J45" s="695">
        <v>3</v>
      </c>
      <c r="K45" s="696">
        <f t="shared" si="3"/>
        <v>6000</v>
      </c>
      <c r="L45" s="695"/>
    </row>
    <row r="46" spans="1:12" s="674" customFormat="1" ht="24.95" customHeight="1" outlineLevel="3">
      <c r="A46" s="695">
        <v>6</v>
      </c>
      <c r="B46" s="695" t="s">
        <v>1825</v>
      </c>
      <c r="C46" s="695" t="s">
        <v>379</v>
      </c>
      <c r="D46" s="692" t="s">
        <v>422</v>
      </c>
      <c r="E46" s="691" t="s">
        <v>2114</v>
      </c>
      <c r="F46" s="692" t="s">
        <v>1169</v>
      </c>
      <c r="G46" s="697" t="s">
        <v>2116</v>
      </c>
      <c r="H46" s="695"/>
      <c r="I46" s="694">
        <v>3500</v>
      </c>
      <c r="J46" s="695">
        <v>3</v>
      </c>
      <c r="K46" s="696">
        <f t="shared" si="3"/>
        <v>10500</v>
      </c>
      <c r="L46" s="695"/>
    </row>
    <row r="47" spans="1:12" s="674" customFormat="1" ht="24.95" customHeight="1" outlineLevel="3">
      <c r="A47" s="695">
        <v>6</v>
      </c>
      <c r="B47" s="695" t="s">
        <v>1825</v>
      </c>
      <c r="C47" s="695" t="s">
        <v>379</v>
      </c>
      <c r="D47" s="692" t="s">
        <v>422</v>
      </c>
      <c r="E47" s="691" t="s">
        <v>2114</v>
      </c>
      <c r="F47" s="692" t="s">
        <v>1169</v>
      </c>
      <c r="G47" s="697" t="s">
        <v>2136</v>
      </c>
      <c r="H47" s="695"/>
      <c r="I47" s="694">
        <v>1600</v>
      </c>
      <c r="J47" s="695">
        <v>3</v>
      </c>
      <c r="K47" s="696">
        <f t="shared" si="3"/>
        <v>4800</v>
      </c>
      <c r="L47" s="695"/>
    </row>
    <row r="48" spans="1:12" s="674" customFormat="1" ht="24.95" customHeight="1" outlineLevel="3">
      <c r="A48" s="695">
        <v>6</v>
      </c>
      <c r="B48" s="695" t="s">
        <v>1825</v>
      </c>
      <c r="C48" s="695" t="s">
        <v>379</v>
      </c>
      <c r="D48" s="692" t="s">
        <v>422</v>
      </c>
      <c r="E48" s="691" t="s">
        <v>2114</v>
      </c>
      <c r="F48" s="692" t="s">
        <v>1169</v>
      </c>
      <c r="G48" s="697" t="s">
        <v>2137</v>
      </c>
      <c r="H48" s="695"/>
      <c r="I48" s="694">
        <v>700</v>
      </c>
      <c r="J48" s="695">
        <v>2</v>
      </c>
      <c r="K48" s="696">
        <f t="shared" si="3"/>
        <v>1400</v>
      </c>
      <c r="L48" s="695"/>
    </row>
    <row r="49" spans="1:12" s="674" customFormat="1" ht="24.95" customHeight="1" outlineLevel="3">
      <c r="A49" s="695">
        <v>6</v>
      </c>
      <c r="B49" s="695" t="s">
        <v>1825</v>
      </c>
      <c r="C49" s="695" t="s">
        <v>379</v>
      </c>
      <c r="D49" s="692" t="s">
        <v>422</v>
      </c>
      <c r="E49" s="691" t="s">
        <v>2140</v>
      </c>
      <c r="F49" s="692" t="s">
        <v>1169</v>
      </c>
      <c r="G49" s="697" t="s">
        <v>2142</v>
      </c>
      <c r="H49" s="695"/>
      <c r="I49" s="694">
        <v>2000</v>
      </c>
      <c r="J49" s="695">
        <v>3</v>
      </c>
      <c r="K49" s="696">
        <f t="shared" si="3"/>
        <v>6000</v>
      </c>
      <c r="L49" s="695"/>
    </row>
    <row r="50" spans="1:12" s="674" customFormat="1" ht="24.95" customHeight="1" outlineLevel="3">
      <c r="A50" s="695">
        <v>6</v>
      </c>
      <c r="B50" s="695" t="s">
        <v>1825</v>
      </c>
      <c r="C50" s="695" t="s">
        <v>379</v>
      </c>
      <c r="D50" s="692" t="s">
        <v>422</v>
      </c>
      <c r="E50" s="691" t="s">
        <v>2114</v>
      </c>
      <c r="F50" s="692" t="s">
        <v>1172</v>
      </c>
      <c r="G50" s="697" t="s">
        <v>2144</v>
      </c>
      <c r="H50" s="695"/>
      <c r="I50" s="694">
        <v>12000</v>
      </c>
      <c r="J50" s="695">
        <v>3</v>
      </c>
      <c r="K50" s="696">
        <f t="shared" si="3"/>
        <v>36000</v>
      </c>
      <c r="L50" s="695"/>
    </row>
    <row r="51" spans="1:12" s="674" customFormat="1" ht="24.95" customHeight="1" outlineLevel="3">
      <c r="A51" s="695">
        <v>6</v>
      </c>
      <c r="B51" s="695" t="s">
        <v>1825</v>
      </c>
      <c r="C51" s="695" t="s">
        <v>379</v>
      </c>
      <c r="D51" s="692" t="s">
        <v>422</v>
      </c>
      <c r="E51" s="691" t="s">
        <v>2114</v>
      </c>
      <c r="F51" s="703" t="s">
        <v>2138</v>
      </c>
      <c r="G51" s="697" t="s">
        <v>2139</v>
      </c>
      <c r="H51" s="695"/>
      <c r="I51" s="694">
        <v>5000</v>
      </c>
      <c r="J51" s="695">
        <v>3</v>
      </c>
      <c r="K51" s="696">
        <f t="shared" si="3"/>
        <v>15000</v>
      </c>
      <c r="L51" s="695"/>
    </row>
    <row r="52" spans="1:12" s="674" customFormat="1" ht="24.95" customHeight="1" outlineLevel="3">
      <c r="A52" s="695">
        <v>6</v>
      </c>
      <c r="B52" s="695" t="s">
        <v>1825</v>
      </c>
      <c r="C52" s="695" t="s">
        <v>379</v>
      </c>
      <c r="D52" s="692" t="s">
        <v>422</v>
      </c>
      <c r="E52" s="691" t="s">
        <v>2114</v>
      </c>
      <c r="F52" s="698" t="s">
        <v>2130</v>
      </c>
      <c r="G52" s="697" t="s">
        <v>2141</v>
      </c>
      <c r="H52" s="695"/>
      <c r="I52" s="694">
        <v>7300</v>
      </c>
      <c r="J52" s="695">
        <v>6</v>
      </c>
      <c r="K52" s="696">
        <f t="shared" si="3"/>
        <v>43800</v>
      </c>
      <c r="L52" s="695"/>
    </row>
    <row r="53" spans="1:12" s="674" customFormat="1" ht="24.95" customHeight="1" outlineLevel="1">
      <c r="A53" s="687"/>
      <c r="B53" s="687"/>
      <c r="C53" s="687"/>
      <c r="D53" s="684" t="s">
        <v>2155</v>
      </c>
      <c r="E53" s="683"/>
      <c r="F53" s="684"/>
      <c r="G53" s="684"/>
      <c r="H53" s="687"/>
      <c r="I53" s="686"/>
      <c r="J53" s="687"/>
      <c r="K53" s="688">
        <f>SUBTOTAL(9,K54:K62)</f>
        <v>169700</v>
      </c>
      <c r="L53" s="687"/>
    </row>
    <row r="54" spans="1:12" s="674" customFormat="1" ht="24.95" customHeight="1" outlineLevel="3">
      <c r="A54" s="695">
        <v>7</v>
      </c>
      <c r="B54" s="695" t="s">
        <v>1825</v>
      </c>
      <c r="C54" s="695" t="s">
        <v>379</v>
      </c>
      <c r="D54" s="692" t="s">
        <v>425</v>
      </c>
      <c r="E54" s="691" t="s">
        <v>2114</v>
      </c>
      <c r="F54" s="692" t="s">
        <v>1169</v>
      </c>
      <c r="G54" s="692" t="s">
        <v>2115</v>
      </c>
      <c r="H54" s="695"/>
      <c r="I54" s="694">
        <v>400</v>
      </c>
      <c r="J54" s="695">
        <v>135</v>
      </c>
      <c r="K54" s="696">
        <f t="shared" ref="K54:K62" si="4">I54*J54</f>
        <v>54000</v>
      </c>
      <c r="L54" s="695"/>
    </row>
    <row r="55" spans="1:12" s="674" customFormat="1" ht="24.95" customHeight="1" outlineLevel="3">
      <c r="A55" s="695">
        <v>7</v>
      </c>
      <c r="B55" s="695" t="s">
        <v>1825</v>
      </c>
      <c r="C55" s="695" t="s">
        <v>379</v>
      </c>
      <c r="D55" s="692" t="s">
        <v>425</v>
      </c>
      <c r="E55" s="691" t="s">
        <v>2114</v>
      </c>
      <c r="F55" s="692" t="s">
        <v>1169</v>
      </c>
      <c r="G55" s="697" t="s">
        <v>1868</v>
      </c>
      <c r="H55" s="695"/>
      <c r="I55" s="694">
        <v>2000</v>
      </c>
      <c r="J55" s="695">
        <v>3</v>
      </c>
      <c r="K55" s="696">
        <f t="shared" si="4"/>
        <v>6000</v>
      </c>
      <c r="L55" s="695"/>
    </row>
    <row r="56" spans="1:12" s="674" customFormat="1" ht="24.95" customHeight="1" outlineLevel="3">
      <c r="A56" s="695">
        <v>7</v>
      </c>
      <c r="B56" s="695" t="s">
        <v>1825</v>
      </c>
      <c r="C56" s="695" t="s">
        <v>379</v>
      </c>
      <c r="D56" s="692" t="s">
        <v>425</v>
      </c>
      <c r="E56" s="691" t="s">
        <v>2114</v>
      </c>
      <c r="F56" s="692" t="s">
        <v>1169</v>
      </c>
      <c r="G56" s="697" t="s">
        <v>2116</v>
      </c>
      <c r="H56" s="695"/>
      <c r="I56" s="694">
        <v>3500</v>
      </c>
      <c r="J56" s="695">
        <v>3</v>
      </c>
      <c r="K56" s="696">
        <f t="shared" si="4"/>
        <v>10500</v>
      </c>
      <c r="L56" s="695"/>
    </row>
    <row r="57" spans="1:12" s="674" customFormat="1" ht="24.95" customHeight="1" outlineLevel="3">
      <c r="A57" s="695">
        <v>7</v>
      </c>
      <c r="B57" s="695" t="s">
        <v>1825</v>
      </c>
      <c r="C57" s="695" t="s">
        <v>379</v>
      </c>
      <c r="D57" s="692" t="s">
        <v>425</v>
      </c>
      <c r="E57" s="691" t="s">
        <v>2114</v>
      </c>
      <c r="F57" s="692" t="s">
        <v>1169</v>
      </c>
      <c r="G57" s="697" t="s">
        <v>2136</v>
      </c>
      <c r="H57" s="695"/>
      <c r="I57" s="694">
        <v>1600</v>
      </c>
      <c r="J57" s="695">
        <v>3</v>
      </c>
      <c r="K57" s="696">
        <f t="shared" si="4"/>
        <v>4800</v>
      </c>
      <c r="L57" s="695"/>
    </row>
    <row r="58" spans="1:12" s="674" customFormat="1" ht="24.95" customHeight="1" outlineLevel="3">
      <c r="A58" s="695">
        <v>7</v>
      </c>
      <c r="B58" s="695" t="s">
        <v>1825</v>
      </c>
      <c r="C58" s="695" t="s">
        <v>379</v>
      </c>
      <c r="D58" s="692" t="s">
        <v>425</v>
      </c>
      <c r="E58" s="691" t="s">
        <v>2114</v>
      </c>
      <c r="F58" s="692" t="s">
        <v>1169</v>
      </c>
      <c r="G58" s="697" t="s">
        <v>2137</v>
      </c>
      <c r="H58" s="695"/>
      <c r="I58" s="694">
        <v>700</v>
      </c>
      <c r="J58" s="695">
        <v>2</v>
      </c>
      <c r="K58" s="696">
        <f t="shared" si="4"/>
        <v>1400</v>
      </c>
      <c r="L58" s="695"/>
    </row>
    <row r="59" spans="1:12" s="674" customFormat="1" ht="24.95" customHeight="1" outlineLevel="3">
      <c r="A59" s="695">
        <v>7</v>
      </c>
      <c r="B59" s="695" t="s">
        <v>1825</v>
      </c>
      <c r="C59" s="695" t="s">
        <v>379</v>
      </c>
      <c r="D59" s="692" t="s">
        <v>425</v>
      </c>
      <c r="E59" s="691" t="s">
        <v>2114</v>
      </c>
      <c r="F59" s="692" t="s">
        <v>1169</v>
      </c>
      <c r="G59" s="697" t="s">
        <v>2142</v>
      </c>
      <c r="H59" s="695"/>
      <c r="I59" s="694">
        <v>2000</v>
      </c>
      <c r="J59" s="695">
        <v>3</v>
      </c>
      <c r="K59" s="696">
        <f t="shared" si="4"/>
        <v>6000</v>
      </c>
      <c r="L59" s="695"/>
    </row>
    <row r="60" spans="1:12" s="674" customFormat="1" ht="24.95" customHeight="1" outlineLevel="3">
      <c r="A60" s="695">
        <v>7</v>
      </c>
      <c r="B60" s="695" t="s">
        <v>1825</v>
      </c>
      <c r="C60" s="695" t="s">
        <v>379</v>
      </c>
      <c r="D60" s="692" t="s">
        <v>425</v>
      </c>
      <c r="E60" s="691" t="s">
        <v>2114</v>
      </c>
      <c r="F60" s="692" t="s">
        <v>1172</v>
      </c>
      <c r="G60" s="697" t="s">
        <v>2144</v>
      </c>
      <c r="H60" s="695"/>
      <c r="I60" s="694">
        <v>12000</v>
      </c>
      <c r="J60" s="695">
        <v>3</v>
      </c>
      <c r="K60" s="696">
        <f t="shared" si="4"/>
        <v>36000</v>
      </c>
      <c r="L60" s="695"/>
    </row>
    <row r="61" spans="1:12" s="674" customFormat="1" ht="24.95" customHeight="1" outlineLevel="3">
      <c r="A61" s="695">
        <v>7</v>
      </c>
      <c r="B61" s="695" t="s">
        <v>1825</v>
      </c>
      <c r="C61" s="695" t="s">
        <v>379</v>
      </c>
      <c r="D61" s="692" t="s">
        <v>425</v>
      </c>
      <c r="E61" s="691" t="s">
        <v>2114</v>
      </c>
      <c r="F61" s="703" t="s">
        <v>2138</v>
      </c>
      <c r="G61" s="697" t="s">
        <v>2139</v>
      </c>
      <c r="H61" s="695"/>
      <c r="I61" s="694">
        <v>5000</v>
      </c>
      <c r="J61" s="695">
        <v>3</v>
      </c>
      <c r="K61" s="696">
        <f t="shared" si="4"/>
        <v>15000</v>
      </c>
      <c r="L61" s="695"/>
    </row>
    <row r="62" spans="1:12" s="674" customFormat="1" ht="24.95" customHeight="1" outlineLevel="3">
      <c r="A62" s="695">
        <v>7</v>
      </c>
      <c r="B62" s="695" t="s">
        <v>1825</v>
      </c>
      <c r="C62" s="695" t="s">
        <v>379</v>
      </c>
      <c r="D62" s="692" t="s">
        <v>425</v>
      </c>
      <c r="E62" s="691" t="s">
        <v>2114</v>
      </c>
      <c r="F62" s="698" t="s">
        <v>2130</v>
      </c>
      <c r="G62" s="697" t="s">
        <v>2156</v>
      </c>
      <c r="H62" s="695"/>
      <c r="I62" s="694">
        <v>12000</v>
      </c>
      <c r="J62" s="695">
        <v>3</v>
      </c>
      <c r="K62" s="696">
        <f t="shared" si="4"/>
        <v>36000</v>
      </c>
      <c r="L62" s="695"/>
    </row>
    <row r="63" spans="1:12" s="674" customFormat="1" ht="24.95" customHeight="1" outlineLevel="1">
      <c r="A63" s="687"/>
      <c r="B63" s="687"/>
      <c r="C63" s="687"/>
      <c r="D63" s="684" t="s">
        <v>2157</v>
      </c>
      <c r="E63" s="683"/>
      <c r="F63" s="684"/>
      <c r="G63" s="684"/>
      <c r="H63" s="687"/>
      <c r="I63" s="686"/>
      <c r="J63" s="709"/>
      <c r="K63" s="688">
        <f>SUBTOTAL(9,K64:K69)</f>
        <v>104200</v>
      </c>
      <c r="L63" s="687"/>
    </row>
    <row r="64" spans="1:12" s="674" customFormat="1" ht="24.95" customHeight="1" outlineLevel="3">
      <c r="A64" s="695">
        <v>8</v>
      </c>
      <c r="B64" s="695" t="s">
        <v>1825</v>
      </c>
      <c r="C64" s="695" t="s">
        <v>379</v>
      </c>
      <c r="D64" s="692" t="s">
        <v>2158</v>
      </c>
      <c r="E64" s="691" t="s">
        <v>2114</v>
      </c>
      <c r="F64" s="692" t="s">
        <v>1169</v>
      </c>
      <c r="G64" s="692" t="s">
        <v>2115</v>
      </c>
      <c r="H64" s="695"/>
      <c r="I64" s="694">
        <v>400</v>
      </c>
      <c r="J64" s="710">
        <v>90</v>
      </c>
      <c r="K64" s="696">
        <f t="shared" ref="K64:K69" si="5">I64*J64</f>
        <v>36000</v>
      </c>
      <c r="L64" s="695"/>
    </row>
    <row r="65" spans="1:12" s="674" customFormat="1" ht="24.95" customHeight="1" outlineLevel="3">
      <c r="A65" s="695">
        <v>8</v>
      </c>
      <c r="B65" s="695" t="s">
        <v>1825</v>
      </c>
      <c r="C65" s="695" t="s">
        <v>379</v>
      </c>
      <c r="D65" s="692" t="s">
        <v>2158</v>
      </c>
      <c r="E65" s="691" t="s">
        <v>2114</v>
      </c>
      <c r="F65" s="692" t="s">
        <v>1169</v>
      </c>
      <c r="G65" s="697" t="s">
        <v>1868</v>
      </c>
      <c r="H65" s="695"/>
      <c r="I65" s="694">
        <v>2000</v>
      </c>
      <c r="J65" s="710">
        <v>2</v>
      </c>
      <c r="K65" s="696">
        <f t="shared" si="5"/>
        <v>4000</v>
      </c>
      <c r="L65" s="695"/>
    </row>
    <row r="66" spans="1:12" s="674" customFormat="1" ht="24.95" customHeight="1" outlineLevel="3">
      <c r="A66" s="695">
        <v>8</v>
      </c>
      <c r="B66" s="695" t="s">
        <v>1825</v>
      </c>
      <c r="C66" s="695" t="s">
        <v>379</v>
      </c>
      <c r="D66" s="692" t="s">
        <v>2158</v>
      </c>
      <c r="E66" s="691" t="s">
        <v>2114</v>
      </c>
      <c r="F66" s="692" t="s">
        <v>1169</v>
      </c>
      <c r="G66" s="697" t="s">
        <v>2116</v>
      </c>
      <c r="H66" s="695"/>
      <c r="I66" s="694">
        <v>3500</v>
      </c>
      <c r="J66" s="710">
        <v>2</v>
      </c>
      <c r="K66" s="696">
        <f t="shared" si="5"/>
        <v>7000</v>
      </c>
      <c r="L66" s="695"/>
    </row>
    <row r="67" spans="1:12" s="674" customFormat="1" ht="24.95" customHeight="1" outlineLevel="3">
      <c r="A67" s="695">
        <v>8</v>
      </c>
      <c r="B67" s="695" t="s">
        <v>1825</v>
      </c>
      <c r="C67" s="695" t="s">
        <v>379</v>
      </c>
      <c r="D67" s="692" t="s">
        <v>2158</v>
      </c>
      <c r="E67" s="691" t="s">
        <v>2114</v>
      </c>
      <c r="F67" s="692" t="s">
        <v>1169</v>
      </c>
      <c r="G67" s="697" t="s">
        <v>2142</v>
      </c>
      <c r="H67" s="695"/>
      <c r="I67" s="694">
        <v>2000</v>
      </c>
      <c r="J67" s="710">
        <v>2</v>
      </c>
      <c r="K67" s="696">
        <f t="shared" si="5"/>
        <v>4000</v>
      </c>
      <c r="L67" s="695"/>
    </row>
    <row r="68" spans="1:12" s="674" customFormat="1" ht="24.95" customHeight="1" outlineLevel="3">
      <c r="A68" s="695">
        <v>8</v>
      </c>
      <c r="B68" s="695" t="s">
        <v>1825</v>
      </c>
      <c r="C68" s="695" t="s">
        <v>379</v>
      </c>
      <c r="D68" s="692" t="s">
        <v>2158</v>
      </c>
      <c r="E68" s="691" t="s">
        <v>2114</v>
      </c>
      <c r="F68" s="692" t="s">
        <v>1172</v>
      </c>
      <c r="G68" s="697" t="s">
        <v>2144</v>
      </c>
      <c r="H68" s="695"/>
      <c r="I68" s="694">
        <v>12000</v>
      </c>
      <c r="J68" s="710">
        <v>2</v>
      </c>
      <c r="K68" s="696">
        <f t="shared" si="5"/>
        <v>24000</v>
      </c>
      <c r="L68" s="695"/>
    </row>
    <row r="69" spans="1:12" s="674" customFormat="1" ht="24.95" customHeight="1" outlineLevel="3">
      <c r="A69" s="695">
        <v>8</v>
      </c>
      <c r="B69" s="695" t="s">
        <v>1825</v>
      </c>
      <c r="C69" s="695" t="s">
        <v>379</v>
      </c>
      <c r="D69" s="692" t="s">
        <v>2158</v>
      </c>
      <c r="E69" s="691" t="s">
        <v>2114</v>
      </c>
      <c r="F69" s="698" t="s">
        <v>2130</v>
      </c>
      <c r="G69" s="697" t="s">
        <v>2141</v>
      </c>
      <c r="H69" s="695"/>
      <c r="I69" s="694">
        <v>7300</v>
      </c>
      <c r="J69" s="695">
        <v>4</v>
      </c>
      <c r="K69" s="696">
        <f t="shared" si="5"/>
        <v>29200</v>
      </c>
      <c r="L69" s="695"/>
    </row>
    <row r="70" spans="1:12" s="674" customFormat="1" ht="24.95" customHeight="1" outlineLevel="1">
      <c r="A70" s="681"/>
      <c r="B70" s="681"/>
      <c r="C70" s="681"/>
      <c r="D70" s="682" t="s">
        <v>2159</v>
      </c>
      <c r="E70" s="683"/>
      <c r="F70" s="699"/>
      <c r="G70" s="700"/>
      <c r="H70" s="685"/>
      <c r="I70" s="701"/>
      <c r="J70" s="702"/>
      <c r="K70" s="688">
        <f>SUBTOTAL(9,K71:K86)</f>
        <v>256600</v>
      </c>
      <c r="L70" s="684"/>
    </row>
    <row r="71" spans="1:12" s="674" customFormat="1" ht="24.95" customHeight="1" outlineLevel="3">
      <c r="A71" s="689">
        <v>9</v>
      </c>
      <c r="B71" s="689" t="s">
        <v>1825</v>
      </c>
      <c r="C71" s="689" t="s">
        <v>382</v>
      </c>
      <c r="D71" s="690" t="s">
        <v>430</v>
      </c>
      <c r="E71" s="691" t="s">
        <v>2114</v>
      </c>
      <c r="F71" s="703" t="s">
        <v>1169</v>
      </c>
      <c r="G71" s="698" t="s">
        <v>2118</v>
      </c>
      <c r="H71" s="693" t="s">
        <v>2119</v>
      </c>
      <c r="I71" s="704">
        <v>650</v>
      </c>
      <c r="J71" s="705">
        <v>15</v>
      </c>
      <c r="K71" s="696">
        <f t="shared" ref="K71:K86" si="6">I71*J71</f>
        <v>9750</v>
      </c>
      <c r="L71" s="692"/>
    </row>
    <row r="72" spans="1:12" s="674" customFormat="1" ht="24.95" customHeight="1" outlineLevel="3">
      <c r="A72" s="689">
        <v>9</v>
      </c>
      <c r="B72" s="689" t="s">
        <v>1825</v>
      </c>
      <c r="C72" s="689" t="s">
        <v>382</v>
      </c>
      <c r="D72" s="690" t="s">
        <v>430</v>
      </c>
      <c r="E72" s="691" t="s">
        <v>2114</v>
      </c>
      <c r="F72" s="703" t="s">
        <v>1169</v>
      </c>
      <c r="G72" s="698" t="s">
        <v>2120</v>
      </c>
      <c r="H72" s="693" t="s">
        <v>2119</v>
      </c>
      <c r="I72" s="704">
        <v>650</v>
      </c>
      <c r="J72" s="705">
        <v>15</v>
      </c>
      <c r="K72" s="696">
        <f t="shared" si="6"/>
        <v>9750</v>
      </c>
      <c r="L72" s="692"/>
    </row>
    <row r="73" spans="1:12" s="674" customFormat="1" ht="24.95" customHeight="1" outlineLevel="3">
      <c r="A73" s="689">
        <v>9</v>
      </c>
      <c r="B73" s="689" t="s">
        <v>1825</v>
      </c>
      <c r="C73" s="689" t="s">
        <v>382</v>
      </c>
      <c r="D73" s="690" t="s">
        <v>430</v>
      </c>
      <c r="E73" s="691" t="s">
        <v>2114</v>
      </c>
      <c r="F73" s="703" t="s">
        <v>1169</v>
      </c>
      <c r="G73" s="698" t="s">
        <v>2145</v>
      </c>
      <c r="H73" s="698" t="s">
        <v>2146</v>
      </c>
      <c r="I73" s="704">
        <v>380</v>
      </c>
      <c r="J73" s="705">
        <v>90</v>
      </c>
      <c r="K73" s="696">
        <f t="shared" si="6"/>
        <v>34200</v>
      </c>
      <c r="L73" s="692"/>
    </row>
    <row r="74" spans="1:12" s="674" customFormat="1" ht="24.95" customHeight="1" outlineLevel="3">
      <c r="A74" s="689">
        <v>9</v>
      </c>
      <c r="B74" s="689" t="s">
        <v>1825</v>
      </c>
      <c r="C74" s="689" t="s">
        <v>382</v>
      </c>
      <c r="D74" s="690" t="s">
        <v>430</v>
      </c>
      <c r="E74" s="691" t="s">
        <v>2114</v>
      </c>
      <c r="F74" s="703" t="s">
        <v>1169</v>
      </c>
      <c r="G74" s="698" t="s">
        <v>2121</v>
      </c>
      <c r="H74" s="698" t="s">
        <v>2122</v>
      </c>
      <c r="I74" s="706">
        <v>2400</v>
      </c>
      <c r="J74" s="705">
        <v>3</v>
      </c>
      <c r="K74" s="696">
        <f t="shared" si="6"/>
        <v>7200</v>
      </c>
      <c r="L74" s="692"/>
    </row>
    <row r="75" spans="1:12" s="674" customFormat="1" ht="24.95" customHeight="1" outlineLevel="3">
      <c r="A75" s="689">
        <v>9</v>
      </c>
      <c r="B75" s="689" t="s">
        <v>1825</v>
      </c>
      <c r="C75" s="689" t="s">
        <v>382</v>
      </c>
      <c r="D75" s="690" t="s">
        <v>430</v>
      </c>
      <c r="E75" s="691" t="s">
        <v>2114</v>
      </c>
      <c r="F75" s="703" t="s">
        <v>1169</v>
      </c>
      <c r="G75" s="698" t="s">
        <v>2123</v>
      </c>
      <c r="H75" s="698" t="s">
        <v>2124</v>
      </c>
      <c r="I75" s="704">
        <v>700</v>
      </c>
      <c r="J75" s="705">
        <v>3</v>
      </c>
      <c r="K75" s="696">
        <f t="shared" si="6"/>
        <v>2100</v>
      </c>
      <c r="L75" s="692"/>
    </row>
    <row r="76" spans="1:12" s="674" customFormat="1" ht="24.95" customHeight="1" outlineLevel="3">
      <c r="A76" s="689">
        <v>9</v>
      </c>
      <c r="B76" s="689" t="s">
        <v>1825</v>
      </c>
      <c r="C76" s="689" t="s">
        <v>382</v>
      </c>
      <c r="D76" s="690" t="s">
        <v>430</v>
      </c>
      <c r="E76" s="691" t="s">
        <v>2114</v>
      </c>
      <c r="F76" s="703" t="s">
        <v>1169</v>
      </c>
      <c r="G76" s="698" t="s">
        <v>2125</v>
      </c>
      <c r="H76" s="698" t="s">
        <v>2126</v>
      </c>
      <c r="I76" s="704">
        <v>6000</v>
      </c>
      <c r="J76" s="705">
        <v>3</v>
      </c>
      <c r="K76" s="696">
        <f t="shared" si="6"/>
        <v>18000</v>
      </c>
      <c r="L76" s="692"/>
    </row>
    <row r="77" spans="1:12" s="674" customFormat="1" ht="24.95" customHeight="1" outlineLevel="3">
      <c r="A77" s="689">
        <v>9</v>
      </c>
      <c r="B77" s="689" t="s">
        <v>1825</v>
      </c>
      <c r="C77" s="689" t="s">
        <v>382</v>
      </c>
      <c r="D77" s="690" t="s">
        <v>430</v>
      </c>
      <c r="E77" s="691" t="s">
        <v>2114</v>
      </c>
      <c r="F77" s="703" t="s">
        <v>1169</v>
      </c>
      <c r="G77" s="698" t="s">
        <v>2136</v>
      </c>
      <c r="H77" s="698"/>
      <c r="I77" s="704">
        <v>1600</v>
      </c>
      <c r="J77" s="705">
        <v>2</v>
      </c>
      <c r="K77" s="696">
        <f t="shared" si="6"/>
        <v>3200</v>
      </c>
      <c r="L77" s="692"/>
    </row>
    <row r="78" spans="1:12" s="674" customFormat="1" ht="24.95" customHeight="1" outlineLevel="3">
      <c r="A78" s="689">
        <v>9</v>
      </c>
      <c r="B78" s="689" t="s">
        <v>1825</v>
      </c>
      <c r="C78" s="689" t="s">
        <v>382</v>
      </c>
      <c r="D78" s="690" t="s">
        <v>430</v>
      </c>
      <c r="E78" s="691" t="s">
        <v>2114</v>
      </c>
      <c r="F78" s="703" t="s">
        <v>1169</v>
      </c>
      <c r="G78" s="698" t="s">
        <v>2148</v>
      </c>
      <c r="H78" s="698"/>
      <c r="I78" s="704">
        <v>700</v>
      </c>
      <c r="J78" s="705">
        <v>1</v>
      </c>
      <c r="K78" s="696">
        <f t="shared" si="6"/>
        <v>700</v>
      </c>
      <c r="L78" s="692"/>
    </row>
    <row r="79" spans="1:12" s="674" customFormat="1" ht="24.95" customHeight="1" outlineLevel="3">
      <c r="A79" s="689">
        <v>9</v>
      </c>
      <c r="B79" s="689" t="s">
        <v>1825</v>
      </c>
      <c r="C79" s="689" t="s">
        <v>382</v>
      </c>
      <c r="D79" s="690" t="s">
        <v>430</v>
      </c>
      <c r="E79" s="691" t="s">
        <v>2114</v>
      </c>
      <c r="F79" s="703" t="s">
        <v>1175</v>
      </c>
      <c r="G79" s="698" t="s">
        <v>1175</v>
      </c>
      <c r="H79" s="698" t="s">
        <v>2127</v>
      </c>
      <c r="I79" s="704">
        <v>13000</v>
      </c>
      <c r="J79" s="705">
        <v>3</v>
      </c>
      <c r="K79" s="696">
        <f t="shared" si="6"/>
        <v>39000</v>
      </c>
      <c r="L79" s="692"/>
    </row>
    <row r="80" spans="1:12" s="674" customFormat="1" ht="24.95" customHeight="1" outlineLevel="3">
      <c r="A80" s="689">
        <v>9</v>
      </c>
      <c r="B80" s="689" t="s">
        <v>1825</v>
      </c>
      <c r="C80" s="689" t="s">
        <v>382</v>
      </c>
      <c r="D80" s="690" t="s">
        <v>430</v>
      </c>
      <c r="E80" s="691" t="s">
        <v>2114</v>
      </c>
      <c r="F80" s="703" t="s">
        <v>2128</v>
      </c>
      <c r="G80" s="698" t="s">
        <v>2128</v>
      </c>
      <c r="H80" s="707" t="s">
        <v>2129</v>
      </c>
      <c r="I80" s="706">
        <v>9000</v>
      </c>
      <c r="J80" s="705">
        <v>3</v>
      </c>
      <c r="K80" s="696">
        <f t="shared" si="6"/>
        <v>27000</v>
      </c>
      <c r="L80" s="692"/>
    </row>
    <row r="81" spans="1:12" s="674" customFormat="1" ht="24.95" customHeight="1" outlineLevel="3">
      <c r="A81" s="689">
        <v>9</v>
      </c>
      <c r="B81" s="689" t="s">
        <v>1825</v>
      </c>
      <c r="C81" s="689" t="s">
        <v>382</v>
      </c>
      <c r="D81" s="690" t="s">
        <v>430</v>
      </c>
      <c r="E81" s="691" t="s">
        <v>2114</v>
      </c>
      <c r="F81" s="703" t="s">
        <v>2138</v>
      </c>
      <c r="G81" s="698" t="s">
        <v>2138</v>
      </c>
      <c r="H81" s="698"/>
      <c r="I81" s="704">
        <v>5000</v>
      </c>
      <c r="J81" s="705">
        <v>2</v>
      </c>
      <c r="K81" s="696">
        <f t="shared" si="6"/>
        <v>10000</v>
      </c>
      <c r="L81" s="692"/>
    </row>
    <row r="82" spans="1:12" s="674" customFormat="1" ht="24.95" customHeight="1" outlineLevel="3">
      <c r="A82" s="689">
        <v>9</v>
      </c>
      <c r="B82" s="689" t="s">
        <v>1825</v>
      </c>
      <c r="C82" s="689" t="s">
        <v>382</v>
      </c>
      <c r="D82" s="690" t="s">
        <v>430</v>
      </c>
      <c r="E82" s="691" t="s">
        <v>2114</v>
      </c>
      <c r="F82" s="698" t="s">
        <v>2130</v>
      </c>
      <c r="G82" s="698" t="s">
        <v>2131</v>
      </c>
      <c r="H82" s="698"/>
      <c r="I82" s="704">
        <v>7300</v>
      </c>
      <c r="J82" s="705">
        <v>3</v>
      </c>
      <c r="K82" s="696">
        <f t="shared" si="6"/>
        <v>21900</v>
      </c>
      <c r="L82" s="692"/>
    </row>
    <row r="83" spans="1:12" s="674" customFormat="1" ht="24.95" customHeight="1" outlineLevel="3">
      <c r="A83" s="689">
        <v>9</v>
      </c>
      <c r="B83" s="689" t="s">
        <v>1825</v>
      </c>
      <c r="C83" s="689" t="s">
        <v>382</v>
      </c>
      <c r="D83" s="690" t="s">
        <v>430</v>
      </c>
      <c r="E83" s="691" t="s">
        <v>2114</v>
      </c>
      <c r="F83" s="698" t="s">
        <v>2130</v>
      </c>
      <c r="G83" s="698" t="s">
        <v>2132</v>
      </c>
      <c r="H83" s="698"/>
      <c r="I83" s="704">
        <v>12000</v>
      </c>
      <c r="J83" s="705">
        <v>3</v>
      </c>
      <c r="K83" s="696">
        <f t="shared" si="6"/>
        <v>36000</v>
      </c>
      <c r="L83" s="692"/>
    </row>
    <row r="84" spans="1:12" s="674" customFormat="1" ht="24.95" customHeight="1" outlineLevel="3">
      <c r="A84" s="689">
        <v>9</v>
      </c>
      <c r="B84" s="689" t="s">
        <v>1825</v>
      </c>
      <c r="C84" s="689" t="s">
        <v>382</v>
      </c>
      <c r="D84" s="690" t="s">
        <v>430</v>
      </c>
      <c r="E84" s="691" t="s">
        <v>2114</v>
      </c>
      <c r="F84" s="708" t="s">
        <v>1172</v>
      </c>
      <c r="G84" s="698" t="s">
        <v>2133</v>
      </c>
      <c r="H84" s="698"/>
      <c r="I84" s="706">
        <v>10000</v>
      </c>
      <c r="J84" s="705">
        <v>3</v>
      </c>
      <c r="K84" s="696">
        <f t="shared" si="6"/>
        <v>30000</v>
      </c>
      <c r="L84" s="692"/>
    </row>
    <row r="85" spans="1:12" s="674" customFormat="1" ht="24.95" customHeight="1" outlineLevel="3">
      <c r="A85" s="689">
        <v>9</v>
      </c>
      <c r="B85" s="689" t="s">
        <v>1825</v>
      </c>
      <c r="C85" s="689" t="s">
        <v>382</v>
      </c>
      <c r="D85" s="690" t="s">
        <v>430</v>
      </c>
      <c r="E85" s="691" t="s">
        <v>2114</v>
      </c>
      <c r="F85" s="698" t="s">
        <v>2134</v>
      </c>
      <c r="G85" s="698" t="s">
        <v>2134</v>
      </c>
      <c r="H85" s="698"/>
      <c r="I85" s="706">
        <v>1200</v>
      </c>
      <c r="J85" s="705">
        <v>3</v>
      </c>
      <c r="K85" s="696">
        <f t="shared" si="6"/>
        <v>3600</v>
      </c>
      <c r="L85" s="692"/>
    </row>
    <row r="86" spans="1:12" s="674" customFormat="1" ht="24.95" customHeight="1" outlineLevel="3">
      <c r="A86" s="689">
        <v>9</v>
      </c>
      <c r="B86" s="689" t="s">
        <v>1825</v>
      </c>
      <c r="C86" s="689" t="s">
        <v>382</v>
      </c>
      <c r="D86" s="690" t="s">
        <v>430</v>
      </c>
      <c r="E86" s="691" t="s">
        <v>2114</v>
      </c>
      <c r="F86" s="698" t="s">
        <v>2135</v>
      </c>
      <c r="G86" s="698" t="s">
        <v>2135</v>
      </c>
      <c r="H86" s="698"/>
      <c r="I86" s="706">
        <v>1400</v>
      </c>
      <c r="J86" s="705">
        <v>3</v>
      </c>
      <c r="K86" s="696">
        <f t="shared" si="6"/>
        <v>4200</v>
      </c>
      <c r="L86" s="692"/>
    </row>
    <row r="87" spans="1:12" s="674" customFormat="1" ht="24.95" customHeight="1" outlineLevel="1">
      <c r="A87" s="681"/>
      <c r="B87" s="681"/>
      <c r="C87" s="681"/>
      <c r="D87" s="682" t="s">
        <v>2160</v>
      </c>
      <c r="E87" s="683"/>
      <c r="F87" s="699"/>
      <c r="G87" s="700"/>
      <c r="H87" s="685"/>
      <c r="I87" s="701"/>
      <c r="J87" s="702"/>
      <c r="K87" s="688">
        <f>SUBTOTAL(9,K88:K103)</f>
        <v>258700</v>
      </c>
      <c r="L87" s="684"/>
    </row>
    <row r="88" spans="1:12" s="674" customFormat="1" ht="24.95" customHeight="1" outlineLevel="3">
      <c r="A88" s="689">
        <v>10</v>
      </c>
      <c r="B88" s="689" t="s">
        <v>1825</v>
      </c>
      <c r="C88" s="689" t="s">
        <v>382</v>
      </c>
      <c r="D88" s="690" t="s">
        <v>431</v>
      </c>
      <c r="E88" s="691" t="s">
        <v>2114</v>
      </c>
      <c r="F88" s="703" t="s">
        <v>1169</v>
      </c>
      <c r="G88" s="698" t="s">
        <v>2118</v>
      </c>
      <c r="H88" s="693" t="s">
        <v>2119</v>
      </c>
      <c r="I88" s="704">
        <v>650</v>
      </c>
      <c r="J88" s="705">
        <v>15</v>
      </c>
      <c r="K88" s="696">
        <f t="shared" ref="K88:K103" si="7">I88*J88</f>
        <v>9750</v>
      </c>
      <c r="L88" s="692"/>
    </row>
    <row r="89" spans="1:12" s="674" customFormat="1" ht="24.95" customHeight="1" outlineLevel="3">
      <c r="A89" s="689">
        <v>10</v>
      </c>
      <c r="B89" s="689" t="s">
        <v>1825</v>
      </c>
      <c r="C89" s="689" t="s">
        <v>382</v>
      </c>
      <c r="D89" s="690" t="s">
        <v>431</v>
      </c>
      <c r="E89" s="691" t="s">
        <v>2114</v>
      </c>
      <c r="F89" s="703" t="s">
        <v>1169</v>
      </c>
      <c r="G89" s="698" t="s">
        <v>2120</v>
      </c>
      <c r="H89" s="693" t="s">
        <v>2119</v>
      </c>
      <c r="I89" s="704">
        <v>650</v>
      </c>
      <c r="J89" s="705">
        <v>15</v>
      </c>
      <c r="K89" s="696">
        <f t="shared" si="7"/>
        <v>9750</v>
      </c>
      <c r="L89" s="692"/>
    </row>
    <row r="90" spans="1:12" s="674" customFormat="1" ht="24.95" customHeight="1" outlineLevel="3">
      <c r="A90" s="689">
        <v>10</v>
      </c>
      <c r="B90" s="689" t="s">
        <v>1825</v>
      </c>
      <c r="C90" s="689" t="s">
        <v>382</v>
      </c>
      <c r="D90" s="690" t="s">
        <v>431</v>
      </c>
      <c r="E90" s="691" t="s">
        <v>2114</v>
      </c>
      <c r="F90" s="703" t="s">
        <v>1169</v>
      </c>
      <c r="G90" s="698" t="s">
        <v>2145</v>
      </c>
      <c r="H90" s="698" t="s">
        <v>2146</v>
      </c>
      <c r="I90" s="704">
        <v>380</v>
      </c>
      <c r="J90" s="705">
        <v>90</v>
      </c>
      <c r="K90" s="696">
        <f t="shared" si="7"/>
        <v>34200</v>
      </c>
      <c r="L90" s="692"/>
    </row>
    <row r="91" spans="1:12" s="674" customFormat="1" ht="24.95" customHeight="1" outlineLevel="3">
      <c r="A91" s="689">
        <v>10</v>
      </c>
      <c r="B91" s="689" t="s">
        <v>1825</v>
      </c>
      <c r="C91" s="689" t="s">
        <v>382</v>
      </c>
      <c r="D91" s="690" t="s">
        <v>431</v>
      </c>
      <c r="E91" s="691" t="s">
        <v>2114</v>
      </c>
      <c r="F91" s="703" t="s">
        <v>1169</v>
      </c>
      <c r="G91" s="698" t="s">
        <v>2121</v>
      </c>
      <c r="H91" s="698" t="s">
        <v>2122</v>
      </c>
      <c r="I91" s="706">
        <v>2400</v>
      </c>
      <c r="J91" s="705">
        <v>3</v>
      </c>
      <c r="K91" s="696">
        <f t="shared" si="7"/>
        <v>7200</v>
      </c>
      <c r="L91" s="692"/>
    </row>
    <row r="92" spans="1:12" s="674" customFormat="1" ht="24.95" customHeight="1" outlineLevel="3">
      <c r="A92" s="689">
        <v>10</v>
      </c>
      <c r="B92" s="689" t="s">
        <v>1825</v>
      </c>
      <c r="C92" s="689" t="s">
        <v>382</v>
      </c>
      <c r="D92" s="690" t="s">
        <v>431</v>
      </c>
      <c r="E92" s="691" t="s">
        <v>2114</v>
      </c>
      <c r="F92" s="703" t="s">
        <v>1169</v>
      </c>
      <c r="G92" s="698" t="s">
        <v>2123</v>
      </c>
      <c r="H92" s="698" t="s">
        <v>2124</v>
      </c>
      <c r="I92" s="704">
        <v>700</v>
      </c>
      <c r="J92" s="705">
        <v>3</v>
      </c>
      <c r="K92" s="696">
        <f t="shared" si="7"/>
        <v>2100</v>
      </c>
      <c r="L92" s="692"/>
    </row>
    <row r="93" spans="1:12" s="674" customFormat="1" ht="24.95" customHeight="1" outlineLevel="3">
      <c r="A93" s="689">
        <v>10</v>
      </c>
      <c r="B93" s="689" t="s">
        <v>1825</v>
      </c>
      <c r="C93" s="689" t="s">
        <v>382</v>
      </c>
      <c r="D93" s="690" t="s">
        <v>431</v>
      </c>
      <c r="E93" s="691" t="s">
        <v>2114</v>
      </c>
      <c r="F93" s="703" t="s">
        <v>1169</v>
      </c>
      <c r="G93" s="698" t="s">
        <v>2125</v>
      </c>
      <c r="H93" s="698" t="s">
        <v>2126</v>
      </c>
      <c r="I93" s="704">
        <v>6000</v>
      </c>
      <c r="J93" s="705">
        <v>3</v>
      </c>
      <c r="K93" s="696">
        <f t="shared" si="7"/>
        <v>18000</v>
      </c>
      <c r="L93" s="692"/>
    </row>
    <row r="94" spans="1:12" s="674" customFormat="1" ht="24.95" customHeight="1" outlineLevel="3">
      <c r="A94" s="689">
        <v>10</v>
      </c>
      <c r="B94" s="689" t="s">
        <v>1825</v>
      </c>
      <c r="C94" s="689" t="s">
        <v>382</v>
      </c>
      <c r="D94" s="690" t="s">
        <v>431</v>
      </c>
      <c r="E94" s="691" t="s">
        <v>2114</v>
      </c>
      <c r="F94" s="703" t="s">
        <v>1169</v>
      </c>
      <c r="G94" s="698" t="s">
        <v>2136</v>
      </c>
      <c r="H94" s="698"/>
      <c r="I94" s="704">
        <v>1600</v>
      </c>
      <c r="J94" s="705">
        <v>2</v>
      </c>
      <c r="K94" s="696">
        <f t="shared" si="7"/>
        <v>3200</v>
      </c>
      <c r="L94" s="692"/>
    </row>
    <row r="95" spans="1:12" s="674" customFormat="1" ht="24.95" customHeight="1" outlineLevel="3">
      <c r="A95" s="689">
        <v>10</v>
      </c>
      <c r="B95" s="689" t="s">
        <v>1825</v>
      </c>
      <c r="C95" s="689" t="s">
        <v>382</v>
      </c>
      <c r="D95" s="690" t="s">
        <v>431</v>
      </c>
      <c r="E95" s="691" t="s">
        <v>2114</v>
      </c>
      <c r="F95" s="703" t="s">
        <v>1169</v>
      </c>
      <c r="G95" s="698" t="s">
        <v>2148</v>
      </c>
      <c r="H95" s="698"/>
      <c r="I95" s="704">
        <v>700</v>
      </c>
      <c r="J95" s="705">
        <v>1</v>
      </c>
      <c r="K95" s="696">
        <f t="shared" si="7"/>
        <v>700</v>
      </c>
      <c r="L95" s="692"/>
    </row>
    <row r="96" spans="1:12" s="674" customFormat="1" ht="24.95" customHeight="1" outlineLevel="3">
      <c r="A96" s="689">
        <v>10</v>
      </c>
      <c r="B96" s="689" t="s">
        <v>1825</v>
      </c>
      <c r="C96" s="689" t="s">
        <v>382</v>
      </c>
      <c r="D96" s="690" t="s">
        <v>431</v>
      </c>
      <c r="E96" s="691" t="s">
        <v>2114</v>
      </c>
      <c r="F96" s="703" t="s">
        <v>1175</v>
      </c>
      <c r="G96" s="698" t="s">
        <v>1175</v>
      </c>
      <c r="H96" s="698" t="s">
        <v>2127</v>
      </c>
      <c r="I96" s="704">
        <v>13000</v>
      </c>
      <c r="J96" s="705">
        <v>3</v>
      </c>
      <c r="K96" s="696">
        <f t="shared" si="7"/>
        <v>39000</v>
      </c>
      <c r="L96" s="692"/>
    </row>
    <row r="97" spans="1:12" s="674" customFormat="1" ht="24.95" customHeight="1" outlineLevel="3">
      <c r="A97" s="689">
        <v>10</v>
      </c>
      <c r="B97" s="689" t="s">
        <v>1825</v>
      </c>
      <c r="C97" s="689" t="s">
        <v>382</v>
      </c>
      <c r="D97" s="690" t="s">
        <v>431</v>
      </c>
      <c r="E97" s="691" t="s">
        <v>2114</v>
      </c>
      <c r="F97" s="703" t="s">
        <v>2128</v>
      </c>
      <c r="G97" s="698" t="s">
        <v>2128</v>
      </c>
      <c r="H97" s="707" t="s">
        <v>2129</v>
      </c>
      <c r="I97" s="706">
        <v>9000</v>
      </c>
      <c r="J97" s="705">
        <v>3</v>
      </c>
      <c r="K97" s="696">
        <f t="shared" si="7"/>
        <v>27000</v>
      </c>
      <c r="L97" s="692"/>
    </row>
    <row r="98" spans="1:12" s="674" customFormat="1" ht="24.95" customHeight="1" outlineLevel="3">
      <c r="A98" s="689">
        <v>10</v>
      </c>
      <c r="B98" s="689" t="s">
        <v>1825</v>
      </c>
      <c r="C98" s="689" t="s">
        <v>382</v>
      </c>
      <c r="D98" s="690" t="s">
        <v>431</v>
      </c>
      <c r="E98" s="691" t="s">
        <v>2114</v>
      </c>
      <c r="F98" s="703" t="s">
        <v>2138</v>
      </c>
      <c r="G98" s="698" t="s">
        <v>2138</v>
      </c>
      <c r="H98" s="698"/>
      <c r="I98" s="704">
        <v>5000</v>
      </c>
      <c r="J98" s="705">
        <v>2</v>
      </c>
      <c r="K98" s="696">
        <f t="shared" si="7"/>
        <v>10000</v>
      </c>
      <c r="L98" s="692"/>
    </row>
    <row r="99" spans="1:12" s="674" customFormat="1" ht="24.95" customHeight="1" outlineLevel="3">
      <c r="A99" s="689">
        <v>10</v>
      </c>
      <c r="B99" s="689" t="s">
        <v>1825</v>
      </c>
      <c r="C99" s="689" t="s">
        <v>382</v>
      </c>
      <c r="D99" s="690" t="s">
        <v>431</v>
      </c>
      <c r="E99" s="691" t="s">
        <v>2114</v>
      </c>
      <c r="F99" s="698" t="s">
        <v>2130</v>
      </c>
      <c r="G99" s="698" t="s">
        <v>2147</v>
      </c>
      <c r="H99" s="698"/>
      <c r="I99" s="704">
        <v>8000</v>
      </c>
      <c r="J99" s="705">
        <v>3</v>
      </c>
      <c r="K99" s="696">
        <f t="shared" si="7"/>
        <v>24000</v>
      </c>
      <c r="L99" s="692"/>
    </row>
    <row r="100" spans="1:12" s="674" customFormat="1" ht="24.95" customHeight="1" outlineLevel="3">
      <c r="A100" s="689">
        <v>10</v>
      </c>
      <c r="B100" s="689" t="s">
        <v>1825</v>
      </c>
      <c r="C100" s="689" t="s">
        <v>382</v>
      </c>
      <c r="D100" s="690" t="s">
        <v>431</v>
      </c>
      <c r="E100" s="691" t="s">
        <v>2114</v>
      </c>
      <c r="F100" s="698" t="s">
        <v>2130</v>
      </c>
      <c r="G100" s="698" t="s">
        <v>2132</v>
      </c>
      <c r="H100" s="698"/>
      <c r="I100" s="704">
        <v>12000</v>
      </c>
      <c r="J100" s="705">
        <v>3</v>
      </c>
      <c r="K100" s="696">
        <f t="shared" si="7"/>
        <v>36000</v>
      </c>
      <c r="L100" s="692"/>
    </row>
    <row r="101" spans="1:12" s="674" customFormat="1" ht="24.95" customHeight="1" outlineLevel="3">
      <c r="A101" s="689">
        <v>10</v>
      </c>
      <c r="B101" s="689" t="s">
        <v>1825</v>
      </c>
      <c r="C101" s="689" t="s">
        <v>382</v>
      </c>
      <c r="D101" s="690" t="s">
        <v>431</v>
      </c>
      <c r="E101" s="691" t="s">
        <v>2114</v>
      </c>
      <c r="F101" s="708" t="s">
        <v>1172</v>
      </c>
      <c r="G101" s="698" t="s">
        <v>2133</v>
      </c>
      <c r="H101" s="698"/>
      <c r="I101" s="706">
        <v>10000</v>
      </c>
      <c r="J101" s="705">
        <v>3</v>
      </c>
      <c r="K101" s="696">
        <f t="shared" si="7"/>
        <v>30000</v>
      </c>
      <c r="L101" s="692"/>
    </row>
    <row r="102" spans="1:12" s="674" customFormat="1" ht="24.95" customHeight="1" outlineLevel="3">
      <c r="A102" s="689">
        <v>10</v>
      </c>
      <c r="B102" s="689" t="s">
        <v>1825</v>
      </c>
      <c r="C102" s="689" t="s">
        <v>382</v>
      </c>
      <c r="D102" s="690" t="s">
        <v>431</v>
      </c>
      <c r="E102" s="691" t="s">
        <v>2114</v>
      </c>
      <c r="F102" s="698" t="s">
        <v>2134</v>
      </c>
      <c r="G102" s="698" t="s">
        <v>2134</v>
      </c>
      <c r="H102" s="698"/>
      <c r="I102" s="706">
        <v>1200</v>
      </c>
      <c r="J102" s="705">
        <v>3</v>
      </c>
      <c r="K102" s="696">
        <f t="shared" si="7"/>
        <v>3600</v>
      </c>
      <c r="L102" s="692"/>
    </row>
    <row r="103" spans="1:12" s="674" customFormat="1" ht="24.95" customHeight="1" outlineLevel="3">
      <c r="A103" s="689">
        <v>10</v>
      </c>
      <c r="B103" s="689" t="s">
        <v>1825</v>
      </c>
      <c r="C103" s="689" t="s">
        <v>382</v>
      </c>
      <c r="D103" s="690" t="s">
        <v>431</v>
      </c>
      <c r="E103" s="691" t="s">
        <v>2114</v>
      </c>
      <c r="F103" s="698" t="s">
        <v>2135</v>
      </c>
      <c r="G103" s="698" t="s">
        <v>2135</v>
      </c>
      <c r="H103" s="698"/>
      <c r="I103" s="706">
        <v>1400</v>
      </c>
      <c r="J103" s="705">
        <v>3</v>
      </c>
      <c r="K103" s="696">
        <f t="shared" si="7"/>
        <v>4200</v>
      </c>
      <c r="L103" s="692"/>
    </row>
    <row r="104" spans="1:12" s="674" customFormat="1" ht="24.95" customHeight="1" outlineLevel="1">
      <c r="A104" s="681"/>
      <c r="B104" s="681"/>
      <c r="C104" s="681"/>
      <c r="D104" s="682" t="s">
        <v>2161</v>
      </c>
      <c r="E104" s="683"/>
      <c r="F104" s="699"/>
      <c r="G104" s="700"/>
      <c r="H104" s="685"/>
      <c r="I104" s="701"/>
      <c r="J104" s="702"/>
      <c r="K104" s="688">
        <f>SUBTOTAL(9,K105:K117)</f>
        <v>80900</v>
      </c>
      <c r="L104" s="684"/>
    </row>
    <row r="105" spans="1:12" s="674" customFormat="1" ht="24.95" customHeight="1" outlineLevel="3">
      <c r="A105" s="689">
        <v>11</v>
      </c>
      <c r="B105" s="689" t="s">
        <v>1825</v>
      </c>
      <c r="C105" s="689" t="s">
        <v>382</v>
      </c>
      <c r="D105" s="690" t="s">
        <v>433</v>
      </c>
      <c r="E105" s="691" t="s">
        <v>2114</v>
      </c>
      <c r="F105" s="703" t="s">
        <v>1169</v>
      </c>
      <c r="G105" s="698" t="s">
        <v>2118</v>
      </c>
      <c r="H105" s="693" t="s">
        <v>2119</v>
      </c>
      <c r="I105" s="704">
        <v>650</v>
      </c>
      <c r="J105" s="705">
        <v>5</v>
      </c>
      <c r="K105" s="696">
        <f t="shared" ref="K105:K117" si="8">I105*J105</f>
        <v>3250</v>
      </c>
      <c r="L105" s="692"/>
    </row>
    <row r="106" spans="1:12" s="674" customFormat="1" ht="24.95" customHeight="1" outlineLevel="3">
      <c r="A106" s="689">
        <v>11</v>
      </c>
      <c r="B106" s="689" t="s">
        <v>1825</v>
      </c>
      <c r="C106" s="689" t="s">
        <v>382</v>
      </c>
      <c r="D106" s="690" t="s">
        <v>433</v>
      </c>
      <c r="E106" s="691" t="s">
        <v>2114</v>
      </c>
      <c r="F106" s="703" t="s">
        <v>1169</v>
      </c>
      <c r="G106" s="698" t="s">
        <v>2120</v>
      </c>
      <c r="H106" s="693" t="s">
        <v>2119</v>
      </c>
      <c r="I106" s="704">
        <v>650</v>
      </c>
      <c r="J106" s="705">
        <v>5</v>
      </c>
      <c r="K106" s="696">
        <f t="shared" si="8"/>
        <v>3250</v>
      </c>
      <c r="L106" s="692"/>
    </row>
    <row r="107" spans="1:12" s="674" customFormat="1" ht="24.95" customHeight="1" outlineLevel="3">
      <c r="A107" s="689">
        <v>11</v>
      </c>
      <c r="B107" s="689" t="s">
        <v>1825</v>
      </c>
      <c r="C107" s="689" t="s">
        <v>382</v>
      </c>
      <c r="D107" s="690" t="s">
        <v>433</v>
      </c>
      <c r="E107" s="691" t="s">
        <v>2114</v>
      </c>
      <c r="F107" s="703" t="s">
        <v>1169</v>
      </c>
      <c r="G107" s="698" t="s">
        <v>2145</v>
      </c>
      <c r="H107" s="698" t="s">
        <v>2146</v>
      </c>
      <c r="I107" s="704">
        <v>380</v>
      </c>
      <c r="J107" s="705">
        <v>30</v>
      </c>
      <c r="K107" s="696">
        <f t="shared" si="8"/>
        <v>11400</v>
      </c>
      <c r="L107" s="692"/>
    </row>
    <row r="108" spans="1:12" s="674" customFormat="1" ht="24.95" customHeight="1" outlineLevel="3">
      <c r="A108" s="689">
        <v>11</v>
      </c>
      <c r="B108" s="689" t="s">
        <v>1825</v>
      </c>
      <c r="C108" s="689" t="s">
        <v>382</v>
      </c>
      <c r="D108" s="690" t="s">
        <v>433</v>
      </c>
      <c r="E108" s="691" t="s">
        <v>2114</v>
      </c>
      <c r="F108" s="703" t="s">
        <v>1169</v>
      </c>
      <c r="G108" s="698" t="s">
        <v>2121</v>
      </c>
      <c r="H108" s="698" t="s">
        <v>2122</v>
      </c>
      <c r="I108" s="706">
        <v>2400</v>
      </c>
      <c r="J108" s="705">
        <v>1</v>
      </c>
      <c r="K108" s="696">
        <f t="shared" si="8"/>
        <v>2400</v>
      </c>
      <c r="L108" s="692"/>
    </row>
    <row r="109" spans="1:12" s="674" customFormat="1" ht="24.95" customHeight="1" outlineLevel="3">
      <c r="A109" s="689">
        <v>11</v>
      </c>
      <c r="B109" s="689" t="s">
        <v>1825</v>
      </c>
      <c r="C109" s="689" t="s">
        <v>382</v>
      </c>
      <c r="D109" s="690" t="s">
        <v>433</v>
      </c>
      <c r="E109" s="691" t="s">
        <v>2114</v>
      </c>
      <c r="F109" s="703" t="s">
        <v>1169</v>
      </c>
      <c r="G109" s="698" t="s">
        <v>2123</v>
      </c>
      <c r="H109" s="698" t="s">
        <v>2124</v>
      </c>
      <c r="I109" s="704">
        <v>700</v>
      </c>
      <c r="J109" s="705">
        <v>1</v>
      </c>
      <c r="K109" s="696">
        <f t="shared" si="8"/>
        <v>700</v>
      </c>
      <c r="L109" s="692"/>
    </row>
    <row r="110" spans="1:12" s="674" customFormat="1" ht="24.95" customHeight="1" outlineLevel="3">
      <c r="A110" s="689">
        <v>11</v>
      </c>
      <c r="B110" s="689" t="s">
        <v>1825</v>
      </c>
      <c r="C110" s="689" t="s">
        <v>382</v>
      </c>
      <c r="D110" s="690" t="s">
        <v>433</v>
      </c>
      <c r="E110" s="691" t="s">
        <v>2114</v>
      </c>
      <c r="F110" s="703" t="s">
        <v>1169</v>
      </c>
      <c r="G110" s="698" t="s">
        <v>2125</v>
      </c>
      <c r="H110" s="698" t="s">
        <v>2126</v>
      </c>
      <c r="I110" s="704">
        <v>6000</v>
      </c>
      <c r="J110" s="705">
        <v>1</v>
      </c>
      <c r="K110" s="696">
        <f t="shared" si="8"/>
        <v>6000</v>
      </c>
      <c r="L110" s="692"/>
    </row>
    <row r="111" spans="1:12" s="674" customFormat="1" ht="24.95" customHeight="1" outlineLevel="3">
      <c r="A111" s="689">
        <v>11</v>
      </c>
      <c r="B111" s="689" t="s">
        <v>1825</v>
      </c>
      <c r="C111" s="689" t="s">
        <v>382</v>
      </c>
      <c r="D111" s="690" t="s">
        <v>433</v>
      </c>
      <c r="E111" s="691" t="s">
        <v>2114</v>
      </c>
      <c r="F111" s="703" t="s">
        <v>1175</v>
      </c>
      <c r="G111" s="698" t="s">
        <v>1175</v>
      </c>
      <c r="H111" s="698" t="s">
        <v>2127</v>
      </c>
      <c r="I111" s="704">
        <v>13000</v>
      </c>
      <c r="J111" s="705">
        <v>1</v>
      </c>
      <c r="K111" s="696">
        <f t="shared" si="8"/>
        <v>13000</v>
      </c>
      <c r="L111" s="692"/>
    </row>
    <row r="112" spans="1:12" s="674" customFormat="1" ht="24.95" customHeight="1" outlineLevel="3">
      <c r="A112" s="689">
        <v>11</v>
      </c>
      <c r="B112" s="689" t="s">
        <v>1825</v>
      </c>
      <c r="C112" s="689" t="s">
        <v>382</v>
      </c>
      <c r="D112" s="690" t="s">
        <v>433</v>
      </c>
      <c r="E112" s="691" t="s">
        <v>2114</v>
      </c>
      <c r="F112" s="703" t="s">
        <v>2128</v>
      </c>
      <c r="G112" s="698" t="s">
        <v>2128</v>
      </c>
      <c r="H112" s="707" t="s">
        <v>2129</v>
      </c>
      <c r="I112" s="706">
        <v>9000</v>
      </c>
      <c r="J112" s="705">
        <v>1</v>
      </c>
      <c r="K112" s="696">
        <f t="shared" si="8"/>
        <v>9000</v>
      </c>
      <c r="L112" s="692"/>
    </row>
    <row r="113" spans="1:12" s="674" customFormat="1" ht="24.95" customHeight="1" outlineLevel="3">
      <c r="A113" s="689">
        <v>11</v>
      </c>
      <c r="B113" s="689" t="s">
        <v>1825</v>
      </c>
      <c r="C113" s="689" t="s">
        <v>382</v>
      </c>
      <c r="D113" s="690" t="s">
        <v>433</v>
      </c>
      <c r="E113" s="691" t="s">
        <v>2114</v>
      </c>
      <c r="F113" s="698" t="s">
        <v>2130</v>
      </c>
      <c r="G113" s="698" t="s">
        <v>2131</v>
      </c>
      <c r="H113" s="698"/>
      <c r="I113" s="704">
        <v>7300</v>
      </c>
      <c r="J113" s="705">
        <v>1</v>
      </c>
      <c r="K113" s="696">
        <f t="shared" si="8"/>
        <v>7300</v>
      </c>
      <c r="L113" s="692"/>
    </row>
    <row r="114" spans="1:12" s="674" customFormat="1" ht="24.95" customHeight="1" outlineLevel="3">
      <c r="A114" s="689">
        <v>11</v>
      </c>
      <c r="B114" s="689" t="s">
        <v>1825</v>
      </c>
      <c r="C114" s="689" t="s">
        <v>382</v>
      </c>
      <c r="D114" s="690" t="s">
        <v>433</v>
      </c>
      <c r="E114" s="691" t="s">
        <v>2114</v>
      </c>
      <c r="F114" s="698" t="s">
        <v>2130</v>
      </c>
      <c r="G114" s="698" t="s">
        <v>2132</v>
      </c>
      <c r="H114" s="698"/>
      <c r="I114" s="704">
        <v>12000</v>
      </c>
      <c r="J114" s="705">
        <v>1</v>
      </c>
      <c r="K114" s="696">
        <f t="shared" si="8"/>
        <v>12000</v>
      </c>
      <c r="L114" s="692"/>
    </row>
    <row r="115" spans="1:12" s="674" customFormat="1" ht="24.95" customHeight="1" outlineLevel="3">
      <c r="A115" s="689">
        <v>11</v>
      </c>
      <c r="B115" s="689" t="s">
        <v>1825</v>
      </c>
      <c r="C115" s="689" t="s">
        <v>382</v>
      </c>
      <c r="D115" s="690" t="s">
        <v>433</v>
      </c>
      <c r="E115" s="691" t="s">
        <v>2114</v>
      </c>
      <c r="F115" s="708" t="s">
        <v>1172</v>
      </c>
      <c r="G115" s="698" t="s">
        <v>2133</v>
      </c>
      <c r="H115" s="698"/>
      <c r="I115" s="706">
        <v>10000</v>
      </c>
      <c r="J115" s="705">
        <v>1</v>
      </c>
      <c r="K115" s="696">
        <f t="shared" si="8"/>
        <v>10000</v>
      </c>
      <c r="L115" s="692"/>
    </row>
    <row r="116" spans="1:12" s="674" customFormat="1" ht="24.95" customHeight="1" outlineLevel="3">
      <c r="A116" s="689">
        <v>11</v>
      </c>
      <c r="B116" s="689" t="s">
        <v>1825</v>
      </c>
      <c r="C116" s="689" t="s">
        <v>382</v>
      </c>
      <c r="D116" s="690" t="s">
        <v>433</v>
      </c>
      <c r="E116" s="691" t="s">
        <v>2114</v>
      </c>
      <c r="F116" s="698" t="s">
        <v>2134</v>
      </c>
      <c r="G116" s="698" t="s">
        <v>2134</v>
      </c>
      <c r="H116" s="698"/>
      <c r="I116" s="706">
        <v>1200</v>
      </c>
      <c r="J116" s="705">
        <v>1</v>
      </c>
      <c r="K116" s="696">
        <f t="shared" si="8"/>
        <v>1200</v>
      </c>
      <c r="L116" s="692"/>
    </row>
    <row r="117" spans="1:12" s="674" customFormat="1" ht="24.95" customHeight="1" outlineLevel="3">
      <c r="A117" s="689">
        <v>11</v>
      </c>
      <c r="B117" s="689" t="s">
        <v>1825</v>
      </c>
      <c r="C117" s="689" t="s">
        <v>382</v>
      </c>
      <c r="D117" s="690" t="s">
        <v>433</v>
      </c>
      <c r="E117" s="691" t="s">
        <v>2114</v>
      </c>
      <c r="F117" s="698" t="s">
        <v>2135</v>
      </c>
      <c r="G117" s="698" t="s">
        <v>2135</v>
      </c>
      <c r="H117" s="698"/>
      <c r="I117" s="706">
        <v>1400</v>
      </c>
      <c r="J117" s="705">
        <v>1</v>
      </c>
      <c r="K117" s="696">
        <f t="shared" si="8"/>
        <v>1400</v>
      </c>
      <c r="L117" s="692"/>
    </row>
    <row r="118" spans="1:12" s="674" customFormat="1" ht="24.95" customHeight="1" outlineLevel="1">
      <c r="A118" s="681"/>
      <c r="B118" s="681"/>
      <c r="C118" s="681"/>
      <c r="D118" s="682" t="s">
        <v>2162</v>
      </c>
      <c r="E118" s="683"/>
      <c r="F118" s="699"/>
      <c r="G118" s="700"/>
      <c r="H118" s="685"/>
      <c r="I118" s="701"/>
      <c r="J118" s="702"/>
      <c r="K118" s="688">
        <f>SUBTOTAL(9,K119:K131)</f>
        <v>80900</v>
      </c>
      <c r="L118" s="684"/>
    </row>
    <row r="119" spans="1:12" s="674" customFormat="1" ht="24.95" customHeight="1" outlineLevel="3">
      <c r="A119" s="689">
        <v>12</v>
      </c>
      <c r="B119" s="689" t="s">
        <v>1825</v>
      </c>
      <c r="C119" s="689" t="s">
        <v>382</v>
      </c>
      <c r="D119" s="690" t="s">
        <v>432</v>
      </c>
      <c r="E119" s="691" t="s">
        <v>2114</v>
      </c>
      <c r="F119" s="703" t="s">
        <v>1169</v>
      </c>
      <c r="G119" s="698" t="s">
        <v>2118</v>
      </c>
      <c r="H119" s="693" t="s">
        <v>2119</v>
      </c>
      <c r="I119" s="704">
        <v>650</v>
      </c>
      <c r="J119" s="705">
        <v>5</v>
      </c>
      <c r="K119" s="696">
        <f t="shared" ref="K119:K131" si="9">I119*J119</f>
        <v>3250</v>
      </c>
      <c r="L119" s="692"/>
    </row>
    <row r="120" spans="1:12" s="674" customFormat="1" ht="24.95" customHeight="1" outlineLevel="3">
      <c r="A120" s="689">
        <v>12</v>
      </c>
      <c r="B120" s="689" t="s">
        <v>1825</v>
      </c>
      <c r="C120" s="689" t="s">
        <v>382</v>
      </c>
      <c r="D120" s="690" t="s">
        <v>432</v>
      </c>
      <c r="E120" s="691" t="s">
        <v>2114</v>
      </c>
      <c r="F120" s="703" t="s">
        <v>1169</v>
      </c>
      <c r="G120" s="698" t="s">
        <v>2120</v>
      </c>
      <c r="H120" s="693" t="s">
        <v>2119</v>
      </c>
      <c r="I120" s="704">
        <v>650</v>
      </c>
      <c r="J120" s="705">
        <v>5</v>
      </c>
      <c r="K120" s="696">
        <f t="shared" si="9"/>
        <v>3250</v>
      </c>
      <c r="L120" s="692"/>
    </row>
    <row r="121" spans="1:12" s="674" customFormat="1" ht="24.95" customHeight="1" outlineLevel="3">
      <c r="A121" s="689">
        <v>12</v>
      </c>
      <c r="B121" s="689" t="s">
        <v>1825</v>
      </c>
      <c r="C121" s="689" t="s">
        <v>382</v>
      </c>
      <c r="D121" s="690" t="s">
        <v>432</v>
      </c>
      <c r="E121" s="691" t="s">
        <v>2114</v>
      </c>
      <c r="F121" s="703" t="s">
        <v>1169</v>
      </c>
      <c r="G121" s="698" t="s">
        <v>2145</v>
      </c>
      <c r="H121" s="698" t="s">
        <v>2146</v>
      </c>
      <c r="I121" s="704">
        <v>380</v>
      </c>
      <c r="J121" s="705">
        <v>30</v>
      </c>
      <c r="K121" s="696">
        <f t="shared" si="9"/>
        <v>11400</v>
      </c>
      <c r="L121" s="692"/>
    </row>
    <row r="122" spans="1:12" s="674" customFormat="1" ht="24.95" customHeight="1" outlineLevel="3">
      <c r="A122" s="689">
        <v>12</v>
      </c>
      <c r="B122" s="689" t="s">
        <v>1825</v>
      </c>
      <c r="C122" s="689" t="s">
        <v>382</v>
      </c>
      <c r="D122" s="690" t="s">
        <v>432</v>
      </c>
      <c r="E122" s="691" t="s">
        <v>2114</v>
      </c>
      <c r="F122" s="703" t="s">
        <v>1169</v>
      </c>
      <c r="G122" s="698" t="s">
        <v>2121</v>
      </c>
      <c r="H122" s="698" t="s">
        <v>2122</v>
      </c>
      <c r="I122" s="706">
        <v>2400</v>
      </c>
      <c r="J122" s="705">
        <v>1</v>
      </c>
      <c r="K122" s="696">
        <f t="shared" si="9"/>
        <v>2400</v>
      </c>
      <c r="L122" s="692"/>
    </row>
    <row r="123" spans="1:12" s="674" customFormat="1" ht="24.95" customHeight="1" outlineLevel="3">
      <c r="A123" s="689">
        <v>12</v>
      </c>
      <c r="B123" s="689" t="s">
        <v>1825</v>
      </c>
      <c r="C123" s="689" t="s">
        <v>382</v>
      </c>
      <c r="D123" s="690" t="s">
        <v>432</v>
      </c>
      <c r="E123" s="691" t="s">
        <v>2114</v>
      </c>
      <c r="F123" s="703" t="s">
        <v>1169</v>
      </c>
      <c r="G123" s="698" t="s">
        <v>2123</v>
      </c>
      <c r="H123" s="698" t="s">
        <v>2124</v>
      </c>
      <c r="I123" s="704">
        <v>700</v>
      </c>
      <c r="J123" s="705">
        <v>1</v>
      </c>
      <c r="K123" s="696">
        <f t="shared" si="9"/>
        <v>700</v>
      </c>
      <c r="L123" s="692"/>
    </row>
    <row r="124" spans="1:12" s="674" customFormat="1" ht="24.95" customHeight="1" outlineLevel="3">
      <c r="A124" s="689">
        <v>12</v>
      </c>
      <c r="B124" s="689" t="s">
        <v>1825</v>
      </c>
      <c r="C124" s="689" t="s">
        <v>382</v>
      </c>
      <c r="D124" s="690" t="s">
        <v>432</v>
      </c>
      <c r="E124" s="691" t="s">
        <v>2114</v>
      </c>
      <c r="F124" s="703" t="s">
        <v>1169</v>
      </c>
      <c r="G124" s="698" t="s">
        <v>2125</v>
      </c>
      <c r="H124" s="698" t="s">
        <v>2126</v>
      </c>
      <c r="I124" s="704">
        <v>6000</v>
      </c>
      <c r="J124" s="705">
        <v>1</v>
      </c>
      <c r="K124" s="696">
        <f t="shared" si="9"/>
        <v>6000</v>
      </c>
      <c r="L124" s="692"/>
    </row>
    <row r="125" spans="1:12" s="674" customFormat="1" ht="24.95" customHeight="1" outlineLevel="3">
      <c r="A125" s="689">
        <v>12</v>
      </c>
      <c r="B125" s="689" t="s">
        <v>1825</v>
      </c>
      <c r="C125" s="689" t="s">
        <v>382</v>
      </c>
      <c r="D125" s="690" t="s">
        <v>432</v>
      </c>
      <c r="E125" s="691" t="s">
        <v>2114</v>
      </c>
      <c r="F125" s="703" t="s">
        <v>1175</v>
      </c>
      <c r="G125" s="698" t="s">
        <v>1175</v>
      </c>
      <c r="H125" s="698" t="s">
        <v>2127</v>
      </c>
      <c r="I125" s="704">
        <v>13000</v>
      </c>
      <c r="J125" s="705">
        <v>1</v>
      </c>
      <c r="K125" s="696">
        <f t="shared" si="9"/>
        <v>13000</v>
      </c>
      <c r="L125" s="692"/>
    </row>
    <row r="126" spans="1:12" s="674" customFormat="1" ht="24.95" customHeight="1" outlineLevel="3">
      <c r="A126" s="689">
        <v>12</v>
      </c>
      <c r="B126" s="689" t="s">
        <v>1825</v>
      </c>
      <c r="C126" s="689" t="s">
        <v>382</v>
      </c>
      <c r="D126" s="690" t="s">
        <v>432</v>
      </c>
      <c r="E126" s="691" t="s">
        <v>2114</v>
      </c>
      <c r="F126" s="703" t="s">
        <v>2128</v>
      </c>
      <c r="G126" s="698" t="s">
        <v>2128</v>
      </c>
      <c r="H126" s="707" t="s">
        <v>2129</v>
      </c>
      <c r="I126" s="706">
        <v>9000</v>
      </c>
      <c r="J126" s="705">
        <v>1</v>
      </c>
      <c r="K126" s="696">
        <f t="shared" si="9"/>
        <v>9000</v>
      </c>
      <c r="L126" s="692"/>
    </row>
    <row r="127" spans="1:12" s="674" customFormat="1" ht="24.95" customHeight="1" outlineLevel="3">
      <c r="A127" s="689">
        <v>12</v>
      </c>
      <c r="B127" s="689" t="s">
        <v>1825</v>
      </c>
      <c r="C127" s="689" t="s">
        <v>382</v>
      </c>
      <c r="D127" s="690" t="s">
        <v>432</v>
      </c>
      <c r="E127" s="691" t="s">
        <v>2114</v>
      </c>
      <c r="F127" s="698" t="s">
        <v>2130</v>
      </c>
      <c r="G127" s="698" t="s">
        <v>2131</v>
      </c>
      <c r="H127" s="698"/>
      <c r="I127" s="704">
        <v>7300</v>
      </c>
      <c r="J127" s="705">
        <v>1</v>
      </c>
      <c r="K127" s="696">
        <f t="shared" si="9"/>
        <v>7300</v>
      </c>
      <c r="L127" s="692"/>
    </row>
    <row r="128" spans="1:12" s="674" customFormat="1" ht="24.95" customHeight="1" outlineLevel="3">
      <c r="A128" s="689">
        <v>12</v>
      </c>
      <c r="B128" s="689" t="s">
        <v>1825</v>
      </c>
      <c r="C128" s="689" t="s">
        <v>382</v>
      </c>
      <c r="D128" s="690" t="s">
        <v>432</v>
      </c>
      <c r="E128" s="691" t="s">
        <v>2114</v>
      </c>
      <c r="F128" s="698" t="s">
        <v>2130</v>
      </c>
      <c r="G128" s="698" t="s">
        <v>2132</v>
      </c>
      <c r="H128" s="698"/>
      <c r="I128" s="704">
        <v>12000</v>
      </c>
      <c r="J128" s="705">
        <v>1</v>
      </c>
      <c r="K128" s="696">
        <f t="shared" si="9"/>
        <v>12000</v>
      </c>
      <c r="L128" s="692"/>
    </row>
    <row r="129" spans="1:12" s="674" customFormat="1" ht="24.95" customHeight="1" outlineLevel="3">
      <c r="A129" s="689">
        <v>12</v>
      </c>
      <c r="B129" s="689" t="s">
        <v>1825</v>
      </c>
      <c r="C129" s="689" t="s">
        <v>382</v>
      </c>
      <c r="D129" s="690" t="s">
        <v>432</v>
      </c>
      <c r="E129" s="691" t="s">
        <v>2114</v>
      </c>
      <c r="F129" s="708" t="s">
        <v>1172</v>
      </c>
      <c r="G129" s="698" t="s">
        <v>2133</v>
      </c>
      <c r="H129" s="698"/>
      <c r="I129" s="706">
        <v>10000</v>
      </c>
      <c r="J129" s="705">
        <v>1</v>
      </c>
      <c r="K129" s="696">
        <f t="shared" si="9"/>
        <v>10000</v>
      </c>
      <c r="L129" s="692"/>
    </row>
    <row r="130" spans="1:12" s="674" customFormat="1" ht="24.95" customHeight="1" outlineLevel="3">
      <c r="A130" s="689">
        <v>12</v>
      </c>
      <c r="B130" s="689" t="s">
        <v>1825</v>
      </c>
      <c r="C130" s="689" t="s">
        <v>382</v>
      </c>
      <c r="D130" s="690" t="s">
        <v>432</v>
      </c>
      <c r="E130" s="691" t="s">
        <v>2114</v>
      </c>
      <c r="F130" s="698" t="s">
        <v>2134</v>
      </c>
      <c r="G130" s="698" t="s">
        <v>2134</v>
      </c>
      <c r="H130" s="698"/>
      <c r="I130" s="706">
        <v>1200</v>
      </c>
      <c r="J130" s="705">
        <v>1</v>
      </c>
      <c r="K130" s="696">
        <f t="shared" si="9"/>
        <v>1200</v>
      </c>
      <c r="L130" s="692"/>
    </row>
    <row r="131" spans="1:12" s="674" customFormat="1" ht="24.95" customHeight="1" outlineLevel="3">
      <c r="A131" s="689">
        <v>12</v>
      </c>
      <c r="B131" s="689" t="s">
        <v>1825</v>
      </c>
      <c r="C131" s="689" t="s">
        <v>382</v>
      </c>
      <c r="D131" s="690" t="s">
        <v>432</v>
      </c>
      <c r="E131" s="691" t="s">
        <v>2114</v>
      </c>
      <c r="F131" s="698" t="s">
        <v>2135</v>
      </c>
      <c r="G131" s="698" t="s">
        <v>2135</v>
      </c>
      <c r="H131" s="698"/>
      <c r="I131" s="706">
        <v>1400</v>
      </c>
      <c r="J131" s="705">
        <v>1</v>
      </c>
      <c r="K131" s="696">
        <f t="shared" si="9"/>
        <v>1400</v>
      </c>
      <c r="L131" s="692"/>
    </row>
    <row r="132" spans="1:12" s="674" customFormat="1" ht="24.95" customHeight="1" outlineLevel="1">
      <c r="A132" s="681"/>
      <c r="B132" s="681"/>
      <c r="C132" s="681"/>
      <c r="D132" s="682" t="s">
        <v>2163</v>
      </c>
      <c r="E132" s="683"/>
      <c r="F132" s="699"/>
      <c r="G132" s="700"/>
      <c r="H132" s="685"/>
      <c r="I132" s="701"/>
      <c r="J132" s="702"/>
      <c r="K132" s="688">
        <f>SUBTOTAL(9,K133:K148)</f>
        <v>351400</v>
      </c>
      <c r="L132" s="684"/>
    </row>
    <row r="133" spans="1:12" s="674" customFormat="1" ht="24.95" customHeight="1" outlineLevel="3">
      <c r="A133" s="689">
        <v>13</v>
      </c>
      <c r="B133" s="689" t="s">
        <v>1825</v>
      </c>
      <c r="C133" s="689" t="s">
        <v>382</v>
      </c>
      <c r="D133" s="690" t="s">
        <v>434</v>
      </c>
      <c r="E133" s="691" t="s">
        <v>2114</v>
      </c>
      <c r="F133" s="703" t="s">
        <v>1169</v>
      </c>
      <c r="G133" s="698" t="s">
        <v>2118</v>
      </c>
      <c r="H133" s="693" t="s">
        <v>2119</v>
      </c>
      <c r="I133" s="704">
        <v>650</v>
      </c>
      <c r="J133" s="705">
        <v>20</v>
      </c>
      <c r="K133" s="696">
        <f t="shared" ref="K133:K148" si="10">I133*J133</f>
        <v>13000</v>
      </c>
      <c r="L133" s="692"/>
    </row>
    <row r="134" spans="1:12" s="674" customFormat="1" ht="24.95" customHeight="1" outlineLevel="3">
      <c r="A134" s="689">
        <v>13</v>
      </c>
      <c r="B134" s="689" t="s">
        <v>1825</v>
      </c>
      <c r="C134" s="689" t="s">
        <v>382</v>
      </c>
      <c r="D134" s="690" t="s">
        <v>434</v>
      </c>
      <c r="E134" s="691" t="s">
        <v>2114</v>
      </c>
      <c r="F134" s="703" t="s">
        <v>1169</v>
      </c>
      <c r="G134" s="698" t="s">
        <v>2120</v>
      </c>
      <c r="H134" s="693" t="s">
        <v>2119</v>
      </c>
      <c r="I134" s="704">
        <v>650</v>
      </c>
      <c r="J134" s="705">
        <v>20</v>
      </c>
      <c r="K134" s="696">
        <f t="shared" si="10"/>
        <v>13000</v>
      </c>
      <c r="L134" s="692"/>
    </row>
    <row r="135" spans="1:12" s="674" customFormat="1" ht="24.95" customHeight="1" outlineLevel="3">
      <c r="A135" s="689">
        <v>13</v>
      </c>
      <c r="B135" s="689" t="s">
        <v>1825</v>
      </c>
      <c r="C135" s="689" t="s">
        <v>382</v>
      </c>
      <c r="D135" s="690" t="s">
        <v>434</v>
      </c>
      <c r="E135" s="691" t="s">
        <v>2114</v>
      </c>
      <c r="F135" s="703" t="s">
        <v>1169</v>
      </c>
      <c r="G135" s="698" t="s">
        <v>2145</v>
      </c>
      <c r="H135" s="698" t="s">
        <v>2146</v>
      </c>
      <c r="I135" s="704">
        <v>380</v>
      </c>
      <c r="J135" s="705">
        <v>120</v>
      </c>
      <c r="K135" s="696">
        <f t="shared" si="10"/>
        <v>45600</v>
      </c>
      <c r="L135" s="692"/>
    </row>
    <row r="136" spans="1:12" s="674" customFormat="1" ht="24.95" customHeight="1" outlineLevel="3">
      <c r="A136" s="689">
        <v>13</v>
      </c>
      <c r="B136" s="689" t="s">
        <v>1825</v>
      </c>
      <c r="C136" s="689" t="s">
        <v>382</v>
      </c>
      <c r="D136" s="690" t="s">
        <v>434</v>
      </c>
      <c r="E136" s="691" t="s">
        <v>2114</v>
      </c>
      <c r="F136" s="703" t="s">
        <v>1169</v>
      </c>
      <c r="G136" s="698" t="s">
        <v>2121</v>
      </c>
      <c r="H136" s="698" t="s">
        <v>2122</v>
      </c>
      <c r="I136" s="706">
        <v>2400</v>
      </c>
      <c r="J136" s="705">
        <v>4</v>
      </c>
      <c r="K136" s="696">
        <f t="shared" si="10"/>
        <v>9600</v>
      </c>
      <c r="L136" s="692"/>
    </row>
    <row r="137" spans="1:12" s="674" customFormat="1" ht="24.95" customHeight="1" outlineLevel="3">
      <c r="A137" s="689">
        <v>13</v>
      </c>
      <c r="B137" s="689" t="s">
        <v>1825</v>
      </c>
      <c r="C137" s="689" t="s">
        <v>382</v>
      </c>
      <c r="D137" s="690" t="s">
        <v>434</v>
      </c>
      <c r="E137" s="691" t="s">
        <v>2114</v>
      </c>
      <c r="F137" s="703" t="s">
        <v>1169</v>
      </c>
      <c r="G137" s="698" t="s">
        <v>2123</v>
      </c>
      <c r="H137" s="698" t="s">
        <v>2124</v>
      </c>
      <c r="I137" s="704">
        <v>700</v>
      </c>
      <c r="J137" s="705">
        <v>4</v>
      </c>
      <c r="K137" s="696">
        <f t="shared" si="10"/>
        <v>2800</v>
      </c>
      <c r="L137" s="692"/>
    </row>
    <row r="138" spans="1:12" s="674" customFormat="1" ht="24.95" customHeight="1" outlineLevel="3">
      <c r="A138" s="689">
        <v>13</v>
      </c>
      <c r="B138" s="689" t="s">
        <v>1825</v>
      </c>
      <c r="C138" s="689" t="s">
        <v>382</v>
      </c>
      <c r="D138" s="690" t="s">
        <v>434</v>
      </c>
      <c r="E138" s="691" t="s">
        <v>2114</v>
      </c>
      <c r="F138" s="703" t="s">
        <v>1169</v>
      </c>
      <c r="G138" s="698" t="s">
        <v>2125</v>
      </c>
      <c r="H138" s="698" t="s">
        <v>2126</v>
      </c>
      <c r="I138" s="704">
        <v>6000</v>
      </c>
      <c r="J138" s="705">
        <v>4</v>
      </c>
      <c r="K138" s="696">
        <f t="shared" si="10"/>
        <v>24000</v>
      </c>
      <c r="L138" s="692"/>
    </row>
    <row r="139" spans="1:12" s="674" customFormat="1" ht="24.95" customHeight="1" outlineLevel="3">
      <c r="A139" s="689">
        <v>13</v>
      </c>
      <c r="B139" s="689" t="s">
        <v>1825</v>
      </c>
      <c r="C139" s="689" t="s">
        <v>382</v>
      </c>
      <c r="D139" s="690" t="s">
        <v>434</v>
      </c>
      <c r="E139" s="691" t="s">
        <v>2114</v>
      </c>
      <c r="F139" s="703" t="s">
        <v>1169</v>
      </c>
      <c r="G139" s="698" t="s">
        <v>2136</v>
      </c>
      <c r="H139" s="698"/>
      <c r="I139" s="704">
        <v>1600</v>
      </c>
      <c r="J139" s="705">
        <v>4</v>
      </c>
      <c r="K139" s="696">
        <f t="shared" si="10"/>
        <v>6400</v>
      </c>
      <c r="L139" s="692"/>
    </row>
    <row r="140" spans="1:12" s="674" customFormat="1" ht="24.95" customHeight="1" outlineLevel="3">
      <c r="A140" s="689">
        <v>13</v>
      </c>
      <c r="B140" s="689" t="s">
        <v>1825</v>
      </c>
      <c r="C140" s="689" t="s">
        <v>382</v>
      </c>
      <c r="D140" s="690" t="s">
        <v>434</v>
      </c>
      <c r="E140" s="691" t="s">
        <v>2114</v>
      </c>
      <c r="F140" s="703" t="s">
        <v>1169</v>
      </c>
      <c r="G140" s="698" t="s">
        <v>2148</v>
      </c>
      <c r="H140" s="698"/>
      <c r="I140" s="704">
        <v>700</v>
      </c>
      <c r="J140" s="705">
        <v>2</v>
      </c>
      <c r="K140" s="696">
        <f t="shared" si="10"/>
        <v>1400</v>
      </c>
      <c r="L140" s="692"/>
    </row>
    <row r="141" spans="1:12" s="674" customFormat="1" ht="24.95" customHeight="1" outlineLevel="3">
      <c r="A141" s="689">
        <v>13</v>
      </c>
      <c r="B141" s="689" t="s">
        <v>1825</v>
      </c>
      <c r="C141" s="689" t="s">
        <v>382</v>
      </c>
      <c r="D141" s="690" t="s">
        <v>434</v>
      </c>
      <c r="E141" s="691" t="s">
        <v>2114</v>
      </c>
      <c r="F141" s="703" t="s">
        <v>1175</v>
      </c>
      <c r="G141" s="698" t="s">
        <v>1175</v>
      </c>
      <c r="H141" s="698" t="s">
        <v>2127</v>
      </c>
      <c r="I141" s="704">
        <v>13000</v>
      </c>
      <c r="J141" s="705">
        <v>4</v>
      </c>
      <c r="K141" s="696">
        <f t="shared" si="10"/>
        <v>52000</v>
      </c>
      <c r="L141" s="692"/>
    </row>
    <row r="142" spans="1:12" s="674" customFormat="1" ht="24.95" customHeight="1" outlineLevel="3">
      <c r="A142" s="689">
        <v>13</v>
      </c>
      <c r="B142" s="689" t="s">
        <v>1825</v>
      </c>
      <c r="C142" s="689" t="s">
        <v>382</v>
      </c>
      <c r="D142" s="690" t="s">
        <v>434</v>
      </c>
      <c r="E142" s="691" t="s">
        <v>2114</v>
      </c>
      <c r="F142" s="703" t="s">
        <v>2128</v>
      </c>
      <c r="G142" s="698" t="s">
        <v>2128</v>
      </c>
      <c r="H142" s="707" t="s">
        <v>2129</v>
      </c>
      <c r="I142" s="706">
        <v>9000</v>
      </c>
      <c r="J142" s="705">
        <v>4</v>
      </c>
      <c r="K142" s="696">
        <f t="shared" si="10"/>
        <v>36000</v>
      </c>
      <c r="L142" s="692"/>
    </row>
    <row r="143" spans="1:12" s="674" customFormat="1" ht="24.95" customHeight="1" outlineLevel="3">
      <c r="A143" s="689">
        <v>13</v>
      </c>
      <c r="B143" s="689" t="s">
        <v>1825</v>
      </c>
      <c r="C143" s="689" t="s">
        <v>382</v>
      </c>
      <c r="D143" s="690" t="s">
        <v>434</v>
      </c>
      <c r="E143" s="691" t="s">
        <v>2114</v>
      </c>
      <c r="F143" s="703" t="s">
        <v>2138</v>
      </c>
      <c r="G143" s="698" t="s">
        <v>2138</v>
      </c>
      <c r="H143" s="698"/>
      <c r="I143" s="704">
        <v>5000</v>
      </c>
      <c r="J143" s="705">
        <v>4</v>
      </c>
      <c r="K143" s="696">
        <f t="shared" si="10"/>
        <v>20000</v>
      </c>
      <c r="L143" s="692"/>
    </row>
    <row r="144" spans="1:12" s="674" customFormat="1" ht="24.95" customHeight="1" outlineLevel="3">
      <c r="A144" s="689">
        <v>13</v>
      </c>
      <c r="B144" s="689" t="s">
        <v>1825</v>
      </c>
      <c r="C144" s="689" t="s">
        <v>382</v>
      </c>
      <c r="D144" s="690" t="s">
        <v>434</v>
      </c>
      <c r="E144" s="691" t="s">
        <v>2114</v>
      </c>
      <c r="F144" s="698" t="s">
        <v>2130</v>
      </c>
      <c r="G144" s="698" t="s">
        <v>2131</v>
      </c>
      <c r="H144" s="698"/>
      <c r="I144" s="704">
        <v>7300</v>
      </c>
      <c r="J144" s="705">
        <v>4</v>
      </c>
      <c r="K144" s="696">
        <f t="shared" si="10"/>
        <v>29200</v>
      </c>
      <c r="L144" s="692"/>
    </row>
    <row r="145" spans="1:12" s="674" customFormat="1" ht="24.95" customHeight="1" outlineLevel="3">
      <c r="A145" s="689">
        <v>13</v>
      </c>
      <c r="B145" s="689" t="s">
        <v>1825</v>
      </c>
      <c r="C145" s="689" t="s">
        <v>382</v>
      </c>
      <c r="D145" s="690" t="s">
        <v>434</v>
      </c>
      <c r="E145" s="691" t="s">
        <v>2114</v>
      </c>
      <c r="F145" s="698" t="s">
        <v>2130</v>
      </c>
      <c r="G145" s="698" t="s">
        <v>2132</v>
      </c>
      <c r="H145" s="698"/>
      <c r="I145" s="704">
        <v>12000</v>
      </c>
      <c r="J145" s="705">
        <v>4</v>
      </c>
      <c r="K145" s="696">
        <f t="shared" si="10"/>
        <v>48000</v>
      </c>
      <c r="L145" s="692"/>
    </row>
    <row r="146" spans="1:12" s="674" customFormat="1" ht="24.95" customHeight="1" outlineLevel="3">
      <c r="A146" s="689">
        <v>13</v>
      </c>
      <c r="B146" s="689" t="s">
        <v>1825</v>
      </c>
      <c r="C146" s="689" t="s">
        <v>382</v>
      </c>
      <c r="D146" s="690" t="s">
        <v>434</v>
      </c>
      <c r="E146" s="691" t="s">
        <v>2114</v>
      </c>
      <c r="F146" s="708" t="s">
        <v>1172</v>
      </c>
      <c r="G146" s="698" t="s">
        <v>2133</v>
      </c>
      <c r="H146" s="698"/>
      <c r="I146" s="706">
        <v>10000</v>
      </c>
      <c r="J146" s="705">
        <v>4</v>
      </c>
      <c r="K146" s="696">
        <f t="shared" si="10"/>
        <v>40000</v>
      </c>
      <c r="L146" s="692"/>
    </row>
    <row r="147" spans="1:12" s="674" customFormat="1" ht="24.95" customHeight="1" outlineLevel="3">
      <c r="A147" s="689">
        <v>13</v>
      </c>
      <c r="B147" s="689" t="s">
        <v>1825</v>
      </c>
      <c r="C147" s="689" t="s">
        <v>382</v>
      </c>
      <c r="D147" s="690" t="s">
        <v>434</v>
      </c>
      <c r="E147" s="691" t="s">
        <v>2114</v>
      </c>
      <c r="F147" s="698" t="s">
        <v>2134</v>
      </c>
      <c r="G147" s="698" t="s">
        <v>2134</v>
      </c>
      <c r="H147" s="698"/>
      <c r="I147" s="706">
        <v>1200</v>
      </c>
      <c r="J147" s="705">
        <v>4</v>
      </c>
      <c r="K147" s="696">
        <f t="shared" si="10"/>
        <v>4800</v>
      </c>
      <c r="L147" s="692"/>
    </row>
    <row r="148" spans="1:12" s="674" customFormat="1" ht="24.95" customHeight="1" outlineLevel="3">
      <c r="A148" s="689">
        <v>13</v>
      </c>
      <c r="B148" s="689" t="s">
        <v>1825</v>
      </c>
      <c r="C148" s="689" t="s">
        <v>382</v>
      </c>
      <c r="D148" s="690" t="s">
        <v>434</v>
      </c>
      <c r="E148" s="691" t="s">
        <v>2114</v>
      </c>
      <c r="F148" s="698" t="s">
        <v>2135</v>
      </c>
      <c r="G148" s="698" t="s">
        <v>2135</v>
      </c>
      <c r="H148" s="698"/>
      <c r="I148" s="706">
        <v>1400</v>
      </c>
      <c r="J148" s="705">
        <v>4</v>
      </c>
      <c r="K148" s="696">
        <f t="shared" si="10"/>
        <v>5600</v>
      </c>
      <c r="L148" s="692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8" customWidth="1"/>
    <col min="2" max="2" width="4.125" style="638" customWidth="1"/>
    <col min="3" max="3" width="6.625" style="638" customWidth="1"/>
    <col min="4" max="4" width="5.375" style="638" customWidth="1"/>
    <col min="5" max="5" width="10.875" style="638" customWidth="1"/>
    <col min="6" max="6" width="15.75" style="638" customWidth="1"/>
    <col min="7" max="7" width="8.875" style="638"/>
    <col min="8" max="8" width="9.75" style="638" customWidth="1"/>
    <col min="9" max="9" width="12.25" style="638" customWidth="1"/>
    <col min="10" max="10" width="14" style="638" customWidth="1"/>
    <col min="11" max="11" width="8.875" style="638"/>
    <col min="12" max="12" width="10.5" style="638" customWidth="1"/>
    <col min="13" max="16384" width="8.875" style="638"/>
  </cols>
  <sheetData>
    <row r="1" spans="1:11" ht="30" customHeight="1">
      <c r="A1" s="952" t="s">
        <v>1906</v>
      </c>
      <c r="B1" s="952"/>
      <c r="C1" s="952"/>
      <c r="D1" s="952"/>
      <c r="E1" s="952"/>
      <c r="F1" s="952"/>
      <c r="G1" s="952"/>
      <c r="H1" s="952"/>
      <c r="I1" s="952"/>
      <c r="J1" s="952"/>
      <c r="K1" s="953"/>
    </row>
    <row r="2" spans="1:11" ht="20.100000000000001" customHeight="1">
      <c r="A2" s="954" t="s">
        <v>2</v>
      </c>
      <c r="B2" s="955" t="s">
        <v>1589</v>
      </c>
      <c r="C2" s="954" t="s">
        <v>1419</v>
      </c>
      <c r="D2" s="954"/>
      <c r="E2" s="954" t="s">
        <v>1365</v>
      </c>
      <c r="F2" s="954"/>
      <c r="G2" s="957" t="s">
        <v>1907</v>
      </c>
      <c r="H2" s="957"/>
      <c r="I2" s="957"/>
      <c r="J2" s="957"/>
      <c r="K2" s="958" t="s">
        <v>1908</v>
      </c>
    </row>
    <row r="3" spans="1:11" ht="20.100000000000001" customHeight="1">
      <c r="A3" s="954"/>
      <c r="B3" s="956"/>
      <c r="C3" s="954"/>
      <c r="D3" s="954"/>
      <c r="E3" s="954"/>
      <c r="F3" s="954"/>
      <c r="G3" s="639" t="s">
        <v>533</v>
      </c>
      <c r="H3" s="640" t="s">
        <v>1366</v>
      </c>
      <c r="I3" s="640" t="s">
        <v>695</v>
      </c>
      <c r="J3" s="640" t="s">
        <v>696</v>
      </c>
      <c r="K3" s="959"/>
    </row>
    <row r="4" spans="1:11" s="648" customFormat="1" ht="20.100000000000001" customHeight="1">
      <c r="A4" s="927" t="s">
        <v>1909</v>
      </c>
      <c r="B4" s="946" t="s">
        <v>1910</v>
      </c>
      <c r="C4" s="927" t="s">
        <v>1459</v>
      </c>
      <c r="D4" s="927"/>
      <c r="E4" s="927" t="s">
        <v>1911</v>
      </c>
      <c r="F4" s="927"/>
      <c r="G4" s="644" t="s">
        <v>1372</v>
      </c>
      <c r="H4" s="645">
        <v>2300</v>
      </c>
      <c r="I4" s="646">
        <v>210</v>
      </c>
      <c r="J4" s="647">
        <f>H4*I4</f>
        <v>483000</v>
      </c>
      <c r="K4" s="949">
        <f>ROUND(J192*0.8,0)</f>
        <v>4303484</v>
      </c>
    </row>
    <row r="5" spans="1:11" s="648" customFormat="1" ht="20.100000000000001" customHeight="1">
      <c r="A5" s="927"/>
      <c r="B5" s="947"/>
      <c r="C5" s="927"/>
      <c r="D5" s="927"/>
      <c r="E5" s="927" t="s">
        <v>1912</v>
      </c>
      <c r="F5" s="927"/>
      <c r="G5" s="644" t="s">
        <v>1388</v>
      </c>
      <c r="H5" s="645">
        <v>250</v>
      </c>
      <c r="I5" s="646">
        <v>140</v>
      </c>
      <c r="J5" s="647">
        <f t="shared" ref="J5:J175" si="0">H5*I5</f>
        <v>35000</v>
      </c>
      <c r="K5" s="950"/>
    </row>
    <row r="6" spans="1:11" s="648" customFormat="1" ht="20.100000000000001" customHeight="1">
      <c r="A6" s="927"/>
      <c r="B6" s="947"/>
      <c r="C6" s="927"/>
      <c r="D6" s="927"/>
      <c r="E6" s="927" t="s">
        <v>1913</v>
      </c>
      <c r="F6" s="927"/>
      <c r="G6" s="649" t="s">
        <v>1388</v>
      </c>
      <c r="H6" s="645">
        <v>170</v>
      </c>
      <c r="I6" s="646">
        <v>140</v>
      </c>
      <c r="J6" s="647">
        <f t="shared" si="0"/>
        <v>23800</v>
      </c>
      <c r="K6" s="950"/>
    </row>
    <row r="7" spans="1:11" s="648" customFormat="1" ht="20.100000000000001" customHeight="1">
      <c r="A7" s="927"/>
      <c r="B7" s="947"/>
      <c r="C7" s="927"/>
      <c r="D7" s="927"/>
      <c r="E7" s="927" t="s">
        <v>1914</v>
      </c>
      <c r="F7" s="927"/>
      <c r="G7" s="644" t="s">
        <v>1372</v>
      </c>
      <c r="H7" s="645">
        <v>1216</v>
      </c>
      <c r="I7" s="646">
        <v>210</v>
      </c>
      <c r="J7" s="647">
        <f t="shared" si="0"/>
        <v>255360</v>
      </c>
      <c r="K7" s="950"/>
    </row>
    <row r="8" spans="1:11" s="648" customFormat="1" ht="20.100000000000001" customHeight="1">
      <c r="A8" s="927"/>
      <c r="B8" s="947"/>
      <c r="C8" s="927"/>
      <c r="D8" s="927"/>
      <c r="E8" s="940" t="s">
        <v>1915</v>
      </c>
      <c r="F8" s="941"/>
      <c r="G8" s="644" t="s">
        <v>1372</v>
      </c>
      <c r="H8" s="645">
        <v>200</v>
      </c>
      <c r="I8" s="646">
        <v>210</v>
      </c>
      <c r="J8" s="647">
        <f t="shared" si="0"/>
        <v>42000</v>
      </c>
      <c r="K8" s="950"/>
    </row>
    <row r="9" spans="1:11" s="648" customFormat="1" ht="20.100000000000001" customHeight="1">
      <c r="A9" s="927"/>
      <c r="B9" s="947"/>
      <c r="C9" s="927"/>
      <c r="D9" s="927"/>
      <c r="E9" s="944"/>
      <c r="F9" s="945"/>
      <c r="G9" s="644" t="s">
        <v>1372</v>
      </c>
      <c r="H9" s="645">
        <f>J9/I9</f>
        <v>16.666666666666668</v>
      </c>
      <c r="I9" s="646">
        <v>360</v>
      </c>
      <c r="J9" s="647">
        <v>6000</v>
      </c>
      <c r="K9" s="950"/>
    </row>
    <row r="10" spans="1:11" s="648" customFormat="1" ht="20.100000000000001" customHeight="1">
      <c r="A10" s="927"/>
      <c r="B10" s="947"/>
      <c r="C10" s="927"/>
      <c r="D10" s="927"/>
      <c r="E10" s="927" t="s">
        <v>1916</v>
      </c>
      <c r="F10" s="927"/>
      <c r="G10" s="644" t="s">
        <v>1372</v>
      </c>
      <c r="H10" s="645">
        <v>3656</v>
      </c>
      <c r="I10" s="646">
        <v>370</v>
      </c>
      <c r="J10" s="647">
        <f t="shared" ref="J10:J11" si="1">H10*I10</f>
        <v>1352720</v>
      </c>
      <c r="K10" s="950"/>
    </row>
    <row r="11" spans="1:11" s="648" customFormat="1" ht="20.100000000000001" customHeight="1">
      <c r="A11" s="927"/>
      <c r="B11" s="947"/>
      <c r="C11" s="927"/>
      <c r="D11" s="927"/>
      <c r="E11" s="940" t="s">
        <v>1917</v>
      </c>
      <c r="F11" s="941"/>
      <c r="G11" s="934" t="s">
        <v>1372</v>
      </c>
      <c r="H11" s="937">
        <v>4385</v>
      </c>
      <c r="I11" s="960">
        <v>12.7</v>
      </c>
      <c r="J11" s="931">
        <f t="shared" si="1"/>
        <v>55689.5</v>
      </c>
      <c r="K11" s="950"/>
    </row>
    <row r="12" spans="1:11" s="648" customFormat="1" ht="20.100000000000001" customHeight="1">
      <c r="A12" s="927"/>
      <c r="B12" s="947"/>
      <c r="C12" s="927"/>
      <c r="D12" s="927"/>
      <c r="E12" s="942"/>
      <c r="F12" s="943"/>
      <c r="G12" s="936"/>
      <c r="H12" s="939"/>
      <c r="I12" s="961"/>
      <c r="J12" s="933"/>
      <c r="K12" s="950"/>
    </row>
    <row r="13" spans="1:11" s="648" customFormat="1" ht="20.100000000000001" customHeight="1">
      <c r="A13" s="927"/>
      <c r="B13" s="947"/>
      <c r="C13" s="927"/>
      <c r="D13" s="927"/>
      <c r="E13" s="942"/>
      <c r="F13" s="943"/>
      <c r="G13" s="644" t="s">
        <v>1372</v>
      </c>
      <c r="H13" s="645">
        <v>50</v>
      </c>
      <c r="I13" s="646">
        <v>1500</v>
      </c>
      <c r="J13" s="647">
        <f>H13*I13</f>
        <v>75000</v>
      </c>
      <c r="K13" s="950"/>
    </row>
    <row r="14" spans="1:11" s="648" customFormat="1" ht="20.100000000000001" customHeight="1">
      <c r="A14" s="927"/>
      <c r="B14" s="947"/>
      <c r="C14" s="927"/>
      <c r="D14" s="927"/>
      <c r="E14" s="942"/>
      <c r="F14" s="943"/>
      <c r="G14" s="644" t="s">
        <v>1441</v>
      </c>
      <c r="H14" s="645">
        <v>1</v>
      </c>
      <c r="I14" s="646">
        <v>5000</v>
      </c>
      <c r="J14" s="647">
        <f t="shared" ref="J14:J22" si="2">H14*I14</f>
        <v>5000</v>
      </c>
      <c r="K14" s="950"/>
    </row>
    <row r="15" spans="1:11" s="648" customFormat="1" ht="20.100000000000001" customHeight="1">
      <c r="A15" s="927"/>
      <c r="B15" s="947"/>
      <c r="C15" s="927"/>
      <c r="D15" s="927"/>
      <c r="E15" s="942"/>
      <c r="F15" s="943"/>
      <c r="G15" s="644" t="s">
        <v>1918</v>
      </c>
      <c r="H15" s="645">
        <v>8</v>
      </c>
      <c r="I15" s="646">
        <v>450</v>
      </c>
      <c r="J15" s="647">
        <f t="shared" si="2"/>
        <v>3600</v>
      </c>
      <c r="K15" s="950"/>
    </row>
    <row r="16" spans="1:11" s="648" customFormat="1" ht="20.100000000000001" customHeight="1">
      <c r="A16" s="927"/>
      <c r="B16" s="947"/>
      <c r="C16" s="927"/>
      <c r="D16" s="927"/>
      <c r="E16" s="942"/>
      <c r="F16" s="943"/>
      <c r="G16" s="644" t="s">
        <v>1918</v>
      </c>
      <c r="H16" s="645">
        <v>6</v>
      </c>
      <c r="I16" s="646">
        <v>450</v>
      </c>
      <c r="J16" s="647">
        <f t="shared" si="2"/>
        <v>2700</v>
      </c>
      <c r="K16" s="950"/>
    </row>
    <row r="17" spans="1:12" s="648" customFormat="1" ht="20.100000000000001" customHeight="1">
      <c r="A17" s="927"/>
      <c r="B17" s="947"/>
      <c r="C17" s="927"/>
      <c r="D17" s="927"/>
      <c r="E17" s="942"/>
      <c r="F17" s="943"/>
      <c r="G17" s="644" t="s">
        <v>1918</v>
      </c>
      <c r="H17" s="645">
        <v>10</v>
      </c>
      <c r="I17" s="646">
        <v>450</v>
      </c>
      <c r="J17" s="647">
        <f t="shared" si="2"/>
        <v>4500</v>
      </c>
      <c r="K17" s="950"/>
    </row>
    <row r="18" spans="1:12" s="648" customFormat="1" ht="20.100000000000001" customHeight="1">
      <c r="A18" s="927"/>
      <c r="B18" s="947"/>
      <c r="C18" s="927"/>
      <c r="D18" s="927"/>
      <c r="E18" s="942"/>
      <c r="F18" s="943"/>
      <c r="G18" s="644" t="s">
        <v>1918</v>
      </c>
      <c r="H18" s="645">
        <v>4</v>
      </c>
      <c r="I18" s="646">
        <v>450</v>
      </c>
      <c r="J18" s="647">
        <f t="shared" si="2"/>
        <v>1800</v>
      </c>
      <c r="K18" s="950"/>
    </row>
    <row r="19" spans="1:12" s="648" customFormat="1" ht="20.100000000000001" customHeight="1">
      <c r="A19" s="927"/>
      <c r="B19" s="947"/>
      <c r="C19" s="927"/>
      <c r="D19" s="927"/>
      <c r="E19" s="942"/>
      <c r="F19" s="943"/>
      <c r="G19" s="644" t="s">
        <v>1918</v>
      </c>
      <c r="H19" s="645">
        <v>10</v>
      </c>
      <c r="I19" s="646">
        <v>450</v>
      </c>
      <c r="J19" s="647">
        <f t="shared" si="2"/>
        <v>4500</v>
      </c>
      <c r="K19" s="950"/>
    </row>
    <row r="20" spans="1:12" s="648" customFormat="1" ht="20.100000000000001" customHeight="1">
      <c r="A20" s="927"/>
      <c r="B20" s="947"/>
      <c r="C20" s="927"/>
      <c r="D20" s="927"/>
      <c r="E20" s="942"/>
      <c r="F20" s="943"/>
      <c r="G20" s="644" t="s">
        <v>1918</v>
      </c>
      <c r="H20" s="645">
        <v>10</v>
      </c>
      <c r="I20" s="646">
        <v>90</v>
      </c>
      <c r="J20" s="647">
        <f t="shared" si="2"/>
        <v>900</v>
      </c>
      <c r="K20" s="950"/>
    </row>
    <row r="21" spans="1:12" s="648" customFormat="1" ht="20.100000000000001" customHeight="1">
      <c r="A21" s="927"/>
      <c r="B21" s="947"/>
      <c r="C21" s="927"/>
      <c r="D21" s="927"/>
      <c r="E21" s="942"/>
      <c r="F21" s="943"/>
      <c r="G21" s="644" t="s">
        <v>1918</v>
      </c>
      <c r="H21" s="645">
        <v>5</v>
      </c>
      <c r="I21" s="646">
        <v>200</v>
      </c>
      <c r="J21" s="647">
        <f t="shared" si="2"/>
        <v>1000</v>
      </c>
      <c r="K21" s="950"/>
    </row>
    <row r="22" spans="1:12" s="648" customFormat="1" ht="20.100000000000001" customHeight="1">
      <c r="A22" s="927"/>
      <c r="B22" s="947"/>
      <c r="C22" s="927"/>
      <c r="D22" s="927"/>
      <c r="E22" s="944"/>
      <c r="F22" s="945"/>
      <c r="G22" s="644" t="s">
        <v>1918</v>
      </c>
      <c r="H22" s="645">
        <v>1</v>
      </c>
      <c r="I22" s="646">
        <v>450</v>
      </c>
      <c r="J22" s="647">
        <f t="shared" si="2"/>
        <v>450</v>
      </c>
      <c r="K22" s="950"/>
    </row>
    <row r="23" spans="1:12" s="648" customFormat="1" ht="20.100000000000001" customHeight="1">
      <c r="A23" s="927"/>
      <c r="B23" s="947"/>
      <c r="C23" s="927"/>
      <c r="D23" s="927"/>
      <c r="E23" s="927" t="s">
        <v>1919</v>
      </c>
      <c r="F23" s="927"/>
      <c r="G23" s="644" t="s">
        <v>1372</v>
      </c>
      <c r="H23" s="645">
        <v>81</v>
      </c>
      <c r="I23" s="646">
        <v>600</v>
      </c>
      <c r="J23" s="647">
        <f t="shared" si="0"/>
        <v>48600</v>
      </c>
      <c r="K23" s="950"/>
    </row>
    <row r="24" spans="1:12" s="648" customFormat="1" ht="20.100000000000001" customHeight="1">
      <c r="A24" s="927"/>
      <c r="B24" s="947"/>
      <c r="C24" s="927"/>
      <c r="D24" s="927"/>
      <c r="E24" s="927" t="s">
        <v>1920</v>
      </c>
      <c r="F24" s="927"/>
      <c r="G24" s="644" t="s">
        <v>1372</v>
      </c>
      <c r="H24" s="645">
        <v>0</v>
      </c>
      <c r="I24" s="646">
        <v>0</v>
      </c>
      <c r="J24" s="647">
        <f t="shared" si="0"/>
        <v>0</v>
      </c>
      <c r="K24" s="950"/>
    </row>
    <row r="25" spans="1:12" s="648" customFormat="1" ht="20.100000000000001" customHeight="1">
      <c r="A25" s="927"/>
      <c r="B25" s="947"/>
      <c r="C25" s="926" t="s">
        <v>24</v>
      </c>
      <c r="D25" s="926"/>
      <c r="E25" s="926"/>
      <c r="F25" s="926"/>
      <c r="G25" s="650"/>
      <c r="H25" s="651"/>
      <c r="I25" s="650"/>
      <c r="J25" s="652">
        <f>SUM(J4:J24)</f>
        <v>2401619.5</v>
      </c>
      <c r="K25" s="950"/>
      <c r="L25" s="653"/>
    </row>
    <row r="26" spans="1:12" s="648" customFormat="1" ht="20.100000000000001" customHeight="1">
      <c r="A26" s="927"/>
      <c r="B26" s="947"/>
      <c r="C26" s="946" t="s">
        <v>1921</v>
      </c>
      <c r="D26" s="946" t="s">
        <v>1922</v>
      </c>
      <c r="E26" s="927" t="s">
        <v>1923</v>
      </c>
      <c r="F26" s="927"/>
      <c r="G26" s="644" t="s">
        <v>1372</v>
      </c>
      <c r="H26" s="645">
        <v>60</v>
      </c>
      <c r="I26" s="646">
        <v>50</v>
      </c>
      <c r="J26" s="647">
        <f t="shared" si="0"/>
        <v>3000</v>
      </c>
      <c r="K26" s="950"/>
    </row>
    <row r="27" spans="1:12" s="648" customFormat="1" ht="20.100000000000001" customHeight="1">
      <c r="A27" s="927"/>
      <c r="B27" s="947"/>
      <c r="C27" s="947"/>
      <c r="D27" s="947"/>
      <c r="E27" s="927" t="s">
        <v>1924</v>
      </c>
      <c r="F27" s="927"/>
      <c r="G27" s="644" t="s">
        <v>1372</v>
      </c>
      <c r="H27" s="645">
        <v>30</v>
      </c>
      <c r="I27" s="646">
        <v>45</v>
      </c>
      <c r="J27" s="647">
        <f t="shared" si="0"/>
        <v>1350</v>
      </c>
      <c r="K27" s="950"/>
    </row>
    <row r="28" spans="1:12" s="648" customFormat="1" ht="20.100000000000001" customHeight="1">
      <c r="A28" s="927"/>
      <c r="B28" s="947"/>
      <c r="C28" s="947"/>
      <c r="D28" s="947"/>
      <c r="E28" s="927" t="s">
        <v>1925</v>
      </c>
      <c r="F28" s="927"/>
      <c r="G28" s="644" t="s">
        <v>1372</v>
      </c>
      <c r="H28" s="645">
        <v>20</v>
      </c>
      <c r="I28" s="646">
        <v>45</v>
      </c>
      <c r="J28" s="647">
        <f t="shared" si="0"/>
        <v>900</v>
      </c>
      <c r="K28" s="950"/>
    </row>
    <row r="29" spans="1:12" s="648" customFormat="1" ht="20.100000000000001" customHeight="1">
      <c r="A29" s="927"/>
      <c r="B29" s="947"/>
      <c r="C29" s="947"/>
      <c r="D29" s="947"/>
      <c r="E29" s="927" t="s">
        <v>1926</v>
      </c>
      <c r="F29" s="927"/>
      <c r="G29" s="644" t="s">
        <v>1372</v>
      </c>
      <c r="H29" s="645">
        <v>6</v>
      </c>
      <c r="I29" s="646">
        <v>180</v>
      </c>
      <c r="J29" s="647">
        <f>H29*I29</f>
        <v>1080</v>
      </c>
      <c r="K29" s="950"/>
    </row>
    <row r="30" spans="1:12" s="648" customFormat="1" ht="20.100000000000001" customHeight="1">
      <c r="A30" s="927"/>
      <c r="B30" s="947"/>
      <c r="C30" s="947"/>
      <c r="D30" s="947"/>
      <c r="E30" s="927" t="s">
        <v>1927</v>
      </c>
      <c r="F30" s="927"/>
      <c r="G30" s="644" t="s">
        <v>1372</v>
      </c>
      <c r="H30" s="645">
        <v>10</v>
      </c>
      <c r="I30" s="646">
        <v>200</v>
      </c>
      <c r="J30" s="647">
        <f t="shared" si="0"/>
        <v>2000</v>
      </c>
      <c r="K30" s="950"/>
    </row>
    <row r="31" spans="1:12" s="648" customFormat="1" ht="20.100000000000001" customHeight="1">
      <c r="A31" s="927"/>
      <c r="B31" s="947"/>
      <c r="C31" s="947"/>
      <c r="D31" s="947"/>
      <c r="E31" s="927" t="s">
        <v>1928</v>
      </c>
      <c r="F31" s="649" t="s">
        <v>1929</v>
      </c>
      <c r="G31" s="644" t="s">
        <v>1372</v>
      </c>
      <c r="H31" s="645">
        <v>0</v>
      </c>
      <c r="I31" s="646">
        <v>0</v>
      </c>
      <c r="J31" s="647">
        <f t="shared" si="0"/>
        <v>0</v>
      </c>
      <c r="K31" s="950"/>
    </row>
    <row r="32" spans="1:12" s="648" customFormat="1" ht="20.100000000000001" customHeight="1">
      <c r="A32" s="927"/>
      <c r="B32" s="947"/>
      <c r="C32" s="947"/>
      <c r="D32" s="947"/>
      <c r="E32" s="927"/>
      <c r="F32" s="649" t="s">
        <v>1930</v>
      </c>
      <c r="G32" s="644" t="s">
        <v>1372</v>
      </c>
      <c r="H32" s="645">
        <v>0</v>
      </c>
      <c r="I32" s="646">
        <v>0</v>
      </c>
      <c r="J32" s="647">
        <f t="shared" si="0"/>
        <v>0</v>
      </c>
      <c r="K32" s="950"/>
    </row>
    <row r="33" spans="1:12" s="648" customFormat="1" ht="20.100000000000001" customHeight="1">
      <c r="A33" s="927"/>
      <c r="B33" s="947"/>
      <c r="C33" s="947"/>
      <c r="D33" s="947"/>
      <c r="E33" s="940" t="s">
        <v>1931</v>
      </c>
      <c r="F33" s="941"/>
      <c r="G33" s="644" t="s">
        <v>1372</v>
      </c>
      <c r="H33" s="645">
        <v>20</v>
      </c>
      <c r="I33" s="646">
        <v>260</v>
      </c>
      <c r="J33" s="647">
        <f t="shared" si="0"/>
        <v>5200</v>
      </c>
      <c r="K33" s="950"/>
    </row>
    <row r="34" spans="1:12" s="648" customFormat="1" ht="20.100000000000001" customHeight="1">
      <c r="A34" s="927"/>
      <c r="B34" s="947"/>
      <c r="C34" s="947"/>
      <c r="D34" s="948"/>
      <c r="E34" s="944"/>
      <c r="F34" s="945"/>
      <c r="G34" s="644" t="s">
        <v>1376</v>
      </c>
      <c r="H34" s="645">
        <v>1</v>
      </c>
      <c r="I34" s="646">
        <v>800</v>
      </c>
      <c r="J34" s="647">
        <f t="shared" si="0"/>
        <v>800</v>
      </c>
      <c r="K34" s="950"/>
    </row>
    <row r="35" spans="1:12" s="648" customFormat="1" ht="20.100000000000001" customHeight="1">
      <c r="A35" s="927"/>
      <c r="B35" s="947"/>
      <c r="C35" s="947"/>
      <c r="D35" s="946" t="s">
        <v>1932</v>
      </c>
      <c r="E35" s="927" t="s">
        <v>1933</v>
      </c>
      <c r="F35" s="927"/>
      <c r="G35" s="644" t="s">
        <v>1372</v>
      </c>
      <c r="H35" s="645">
        <v>11</v>
      </c>
      <c r="I35" s="646">
        <v>600</v>
      </c>
      <c r="J35" s="647">
        <f>H35*I35</f>
        <v>6600</v>
      </c>
      <c r="K35" s="950"/>
    </row>
    <row r="36" spans="1:12" s="648" customFormat="1" ht="20.100000000000001" customHeight="1">
      <c r="A36" s="927"/>
      <c r="B36" s="947"/>
      <c r="C36" s="947"/>
      <c r="D36" s="947"/>
      <c r="E36" s="927" t="s">
        <v>1924</v>
      </c>
      <c r="F36" s="927"/>
      <c r="G36" s="644" t="s">
        <v>1372</v>
      </c>
      <c r="H36" s="645">
        <v>40</v>
      </c>
      <c r="I36" s="646">
        <v>45</v>
      </c>
      <c r="J36" s="647">
        <f>H36*I36</f>
        <v>1800</v>
      </c>
      <c r="K36" s="950"/>
    </row>
    <row r="37" spans="1:12" s="648" customFormat="1" ht="20.100000000000001" customHeight="1">
      <c r="A37" s="927"/>
      <c r="B37" s="947"/>
      <c r="C37" s="947"/>
      <c r="D37" s="947"/>
      <c r="E37" s="927" t="s">
        <v>1925</v>
      </c>
      <c r="F37" s="927"/>
      <c r="G37" s="644" t="s">
        <v>1372</v>
      </c>
      <c r="H37" s="645">
        <v>20</v>
      </c>
      <c r="I37" s="646">
        <v>45</v>
      </c>
      <c r="J37" s="647">
        <f>H37*I37</f>
        <v>900</v>
      </c>
      <c r="K37" s="950"/>
    </row>
    <row r="38" spans="1:12" s="648" customFormat="1" ht="20.100000000000001" customHeight="1">
      <c r="A38" s="927"/>
      <c r="B38" s="947"/>
      <c r="C38" s="948"/>
      <c r="D38" s="948"/>
      <c r="E38" s="927" t="s">
        <v>1934</v>
      </c>
      <c r="F38" s="927"/>
      <c r="G38" s="644" t="s">
        <v>1372</v>
      </c>
      <c r="H38" s="645">
        <v>200</v>
      </c>
      <c r="I38" s="646">
        <f>I30</f>
        <v>200</v>
      </c>
      <c r="J38" s="647">
        <f>H38*I38</f>
        <v>40000</v>
      </c>
      <c r="K38" s="950"/>
    </row>
    <row r="39" spans="1:12" s="648" customFormat="1" ht="20.100000000000001" customHeight="1">
      <c r="A39" s="927"/>
      <c r="B39" s="947"/>
      <c r="C39" s="926" t="s">
        <v>24</v>
      </c>
      <c r="D39" s="926"/>
      <c r="E39" s="926"/>
      <c r="F39" s="926"/>
      <c r="G39" s="650"/>
      <c r="H39" s="651"/>
      <c r="I39" s="650"/>
      <c r="J39" s="652">
        <f>SUM(J26:J38)</f>
        <v>63630</v>
      </c>
      <c r="K39" s="950"/>
      <c r="L39" s="653"/>
    </row>
    <row r="40" spans="1:12" s="648" customFormat="1" ht="20.100000000000001" customHeight="1">
      <c r="A40" s="927"/>
      <c r="B40" s="947"/>
      <c r="C40" s="940" t="s">
        <v>1455</v>
      </c>
      <c r="D40" s="941"/>
      <c r="E40" s="927" t="s">
        <v>1935</v>
      </c>
      <c r="F40" s="649" t="s">
        <v>1936</v>
      </c>
      <c r="G40" s="644" t="s">
        <v>1372</v>
      </c>
      <c r="H40" s="645">
        <v>45</v>
      </c>
      <c r="I40" s="646">
        <v>800</v>
      </c>
      <c r="J40" s="647">
        <f t="shared" si="0"/>
        <v>36000</v>
      </c>
      <c r="K40" s="950"/>
    </row>
    <row r="41" spans="1:12" s="648" customFormat="1" ht="20.100000000000001" customHeight="1">
      <c r="A41" s="927"/>
      <c r="B41" s="947"/>
      <c r="C41" s="942"/>
      <c r="D41" s="943"/>
      <c r="E41" s="927"/>
      <c r="F41" s="649" t="s">
        <v>1937</v>
      </c>
      <c r="G41" s="644" t="s">
        <v>1372</v>
      </c>
      <c r="H41" s="645">
        <v>80</v>
      </c>
      <c r="I41" s="646">
        <v>200</v>
      </c>
      <c r="J41" s="647">
        <f t="shared" si="0"/>
        <v>16000</v>
      </c>
      <c r="K41" s="950"/>
    </row>
    <row r="42" spans="1:12" s="648" customFormat="1" ht="20.100000000000001" customHeight="1">
      <c r="A42" s="927"/>
      <c r="B42" s="947"/>
      <c r="C42" s="942"/>
      <c r="D42" s="943"/>
      <c r="E42" s="927" t="s">
        <v>1938</v>
      </c>
      <c r="F42" s="649" t="s">
        <v>1939</v>
      </c>
      <c r="G42" s="934" t="s">
        <v>1376</v>
      </c>
      <c r="H42" s="937">
        <v>1</v>
      </c>
      <c r="I42" s="928">
        <v>30000</v>
      </c>
      <c r="J42" s="931">
        <f t="shared" si="0"/>
        <v>30000</v>
      </c>
      <c r="K42" s="950"/>
    </row>
    <row r="43" spans="1:12" s="648" customFormat="1" ht="20.100000000000001" customHeight="1">
      <c r="A43" s="927"/>
      <c r="B43" s="947"/>
      <c r="C43" s="942"/>
      <c r="D43" s="943"/>
      <c r="E43" s="927"/>
      <c r="F43" s="649" t="s">
        <v>1940</v>
      </c>
      <c r="G43" s="935"/>
      <c r="H43" s="938"/>
      <c r="I43" s="929"/>
      <c r="J43" s="932"/>
      <c r="K43" s="950"/>
    </row>
    <row r="44" spans="1:12" s="648" customFormat="1" ht="20.100000000000001" customHeight="1">
      <c r="A44" s="927"/>
      <c r="B44" s="947"/>
      <c r="C44" s="942"/>
      <c r="D44" s="943"/>
      <c r="E44" s="927"/>
      <c r="F44" s="649" t="s">
        <v>1941</v>
      </c>
      <c r="G44" s="936"/>
      <c r="H44" s="939"/>
      <c r="I44" s="930"/>
      <c r="J44" s="933"/>
      <c r="K44" s="950"/>
    </row>
    <row r="45" spans="1:12" s="648" customFormat="1" ht="20.100000000000001" customHeight="1">
      <c r="A45" s="927"/>
      <c r="B45" s="947"/>
      <c r="C45" s="942"/>
      <c r="D45" s="943"/>
      <c r="E45" s="927" t="s">
        <v>1942</v>
      </c>
      <c r="F45" s="927"/>
      <c r="G45" s="644" t="s">
        <v>1372</v>
      </c>
      <c r="H45" s="645">
        <v>2</v>
      </c>
      <c r="I45" s="646">
        <v>650</v>
      </c>
      <c r="J45" s="647">
        <f t="shared" si="0"/>
        <v>1300</v>
      </c>
      <c r="K45" s="950"/>
    </row>
    <row r="46" spans="1:12" s="648" customFormat="1" ht="20.100000000000001" customHeight="1">
      <c r="A46" s="927"/>
      <c r="B46" s="947"/>
      <c r="C46" s="942"/>
      <c r="D46" s="943"/>
      <c r="E46" s="927" t="s">
        <v>1943</v>
      </c>
      <c r="F46" s="927"/>
      <c r="G46" s="644" t="s">
        <v>1101</v>
      </c>
      <c r="H46" s="645">
        <v>4</v>
      </c>
      <c r="I46" s="646">
        <v>100</v>
      </c>
      <c r="J46" s="647">
        <f t="shared" si="0"/>
        <v>400</v>
      </c>
      <c r="K46" s="950"/>
    </row>
    <row r="47" spans="1:12" s="648" customFormat="1" ht="20.100000000000001" customHeight="1">
      <c r="A47" s="927"/>
      <c r="B47" s="947"/>
      <c r="C47" s="942"/>
      <c r="D47" s="943"/>
      <c r="E47" s="927" t="s">
        <v>1944</v>
      </c>
      <c r="F47" s="649" t="s">
        <v>1945</v>
      </c>
      <c r="G47" s="644" t="s">
        <v>1372</v>
      </c>
      <c r="H47" s="645">
        <v>2</v>
      </c>
      <c r="I47" s="646">
        <v>500</v>
      </c>
      <c r="J47" s="647">
        <f t="shared" si="0"/>
        <v>1000</v>
      </c>
      <c r="K47" s="950"/>
    </row>
    <row r="48" spans="1:12" s="648" customFormat="1" ht="20.100000000000001" customHeight="1">
      <c r="A48" s="927"/>
      <c r="B48" s="947"/>
      <c r="C48" s="942"/>
      <c r="D48" s="943"/>
      <c r="E48" s="927"/>
      <c r="F48" s="649" t="s">
        <v>1946</v>
      </c>
      <c r="G48" s="644" t="s">
        <v>1382</v>
      </c>
      <c r="H48" s="645">
        <v>1</v>
      </c>
      <c r="I48" s="646">
        <v>1600</v>
      </c>
      <c r="J48" s="647">
        <f t="shared" si="0"/>
        <v>1600</v>
      </c>
      <c r="K48" s="950"/>
    </row>
    <row r="49" spans="1:12" s="648" customFormat="1" ht="20.100000000000001" customHeight="1">
      <c r="A49" s="927"/>
      <c r="B49" s="947"/>
      <c r="C49" s="942"/>
      <c r="D49" s="943"/>
      <c r="E49" s="927" t="s">
        <v>1947</v>
      </c>
      <c r="F49" s="927"/>
      <c r="G49" s="644" t="s">
        <v>1372</v>
      </c>
      <c r="H49" s="645">
        <v>380</v>
      </c>
      <c r="I49" s="646">
        <v>200</v>
      </c>
      <c r="J49" s="647">
        <f t="shared" si="0"/>
        <v>76000</v>
      </c>
      <c r="K49" s="950"/>
    </row>
    <row r="50" spans="1:12" s="648" customFormat="1" ht="20.100000000000001" customHeight="1">
      <c r="A50" s="927"/>
      <c r="B50" s="947"/>
      <c r="C50" s="942"/>
      <c r="D50" s="943"/>
      <c r="E50" s="927" t="s">
        <v>1948</v>
      </c>
      <c r="F50" s="927"/>
      <c r="G50" s="644" t="s">
        <v>1372</v>
      </c>
      <c r="H50" s="937">
        <v>220</v>
      </c>
      <c r="I50" s="928">
        <v>200</v>
      </c>
      <c r="J50" s="931">
        <f t="shared" si="0"/>
        <v>44000</v>
      </c>
      <c r="K50" s="950"/>
    </row>
    <row r="51" spans="1:12" s="648" customFormat="1" ht="20.100000000000001" customHeight="1">
      <c r="A51" s="927"/>
      <c r="B51" s="947"/>
      <c r="C51" s="942"/>
      <c r="D51" s="943"/>
      <c r="E51" s="927" t="s">
        <v>1949</v>
      </c>
      <c r="F51" s="927"/>
      <c r="G51" s="644" t="s">
        <v>1372</v>
      </c>
      <c r="H51" s="939"/>
      <c r="I51" s="930"/>
      <c r="J51" s="933"/>
      <c r="K51" s="950"/>
    </row>
    <row r="52" spans="1:12" s="648" customFormat="1" ht="20.100000000000001" customHeight="1">
      <c r="A52" s="927"/>
      <c r="B52" s="947"/>
      <c r="C52" s="942"/>
      <c r="D52" s="943"/>
      <c r="E52" s="940" t="s">
        <v>1950</v>
      </c>
      <c r="F52" s="941"/>
      <c r="G52" s="644" t="s">
        <v>1372</v>
      </c>
      <c r="H52" s="645">
        <v>270</v>
      </c>
      <c r="I52" s="646">
        <v>230</v>
      </c>
      <c r="J52" s="647">
        <f t="shared" si="0"/>
        <v>62100</v>
      </c>
      <c r="K52" s="950"/>
    </row>
    <row r="53" spans="1:12" s="648" customFormat="1" ht="20.100000000000001" customHeight="1">
      <c r="A53" s="927"/>
      <c r="B53" s="947"/>
      <c r="C53" s="944"/>
      <c r="D53" s="945"/>
      <c r="E53" s="944"/>
      <c r="F53" s="945"/>
      <c r="G53" s="644" t="s">
        <v>1372</v>
      </c>
      <c r="H53" s="645">
        <v>250</v>
      </c>
      <c r="I53" s="646">
        <v>45</v>
      </c>
      <c r="J53" s="647">
        <f t="shared" si="0"/>
        <v>11250</v>
      </c>
      <c r="K53" s="950"/>
    </row>
    <row r="54" spans="1:12" s="648" customFormat="1" ht="20.100000000000001" customHeight="1">
      <c r="A54" s="927"/>
      <c r="B54" s="947"/>
      <c r="C54" s="926" t="s">
        <v>24</v>
      </c>
      <c r="D54" s="926"/>
      <c r="E54" s="926"/>
      <c r="F54" s="926"/>
      <c r="G54" s="650"/>
      <c r="H54" s="651"/>
      <c r="I54" s="650"/>
      <c r="J54" s="652">
        <f>SUM(J40:J53)</f>
        <v>279650</v>
      </c>
      <c r="K54" s="950"/>
      <c r="L54" s="653"/>
    </row>
    <row r="55" spans="1:12" s="648" customFormat="1" ht="20.100000000000001" customHeight="1">
      <c r="A55" s="927"/>
      <c r="B55" s="947"/>
      <c r="C55" s="927" t="s">
        <v>1565</v>
      </c>
      <c r="D55" s="927"/>
      <c r="E55" s="927" t="s">
        <v>1951</v>
      </c>
      <c r="F55" s="649" t="s">
        <v>1952</v>
      </c>
      <c r="G55" s="644" t="s">
        <v>1372</v>
      </c>
      <c r="H55" s="645">
        <v>20</v>
      </c>
      <c r="I55" s="646">
        <v>45</v>
      </c>
      <c r="J55" s="647">
        <f t="shared" si="0"/>
        <v>900</v>
      </c>
      <c r="K55" s="950"/>
    </row>
    <row r="56" spans="1:12" s="648" customFormat="1" ht="20.100000000000001" customHeight="1">
      <c r="A56" s="927"/>
      <c r="B56" s="947"/>
      <c r="C56" s="927"/>
      <c r="D56" s="927"/>
      <c r="E56" s="927"/>
      <c r="F56" s="649" t="s">
        <v>1953</v>
      </c>
      <c r="G56" s="644" t="s">
        <v>1372</v>
      </c>
      <c r="H56" s="645">
        <v>20</v>
      </c>
      <c r="I56" s="646">
        <v>45</v>
      </c>
      <c r="J56" s="647">
        <f t="shared" si="0"/>
        <v>900</v>
      </c>
      <c r="K56" s="950"/>
    </row>
    <row r="57" spans="1:12" s="648" customFormat="1" ht="20.100000000000001" customHeight="1">
      <c r="A57" s="927"/>
      <c r="B57" s="947"/>
      <c r="C57" s="927"/>
      <c r="D57" s="927"/>
      <c r="E57" s="927"/>
      <c r="F57" s="649" t="s">
        <v>1954</v>
      </c>
      <c r="G57" s="644" t="s">
        <v>1372</v>
      </c>
      <c r="H57" s="645">
        <v>10</v>
      </c>
      <c r="I57" s="646">
        <v>280</v>
      </c>
      <c r="J57" s="647">
        <f t="shared" si="0"/>
        <v>2800</v>
      </c>
      <c r="K57" s="950"/>
    </row>
    <row r="58" spans="1:12" s="648" customFormat="1" ht="20.100000000000001" customHeight="1">
      <c r="A58" s="927"/>
      <c r="B58" s="947"/>
      <c r="C58" s="927"/>
      <c r="D58" s="927"/>
      <c r="E58" s="927"/>
      <c r="F58" s="649" t="s">
        <v>1955</v>
      </c>
      <c r="G58" s="644" t="s">
        <v>1372</v>
      </c>
      <c r="H58" s="645">
        <v>10</v>
      </c>
      <c r="I58" s="646">
        <v>260</v>
      </c>
      <c r="J58" s="647">
        <f t="shared" si="0"/>
        <v>2600</v>
      </c>
      <c r="K58" s="950"/>
    </row>
    <row r="59" spans="1:12" s="648" customFormat="1" ht="20.100000000000001" customHeight="1">
      <c r="A59" s="927"/>
      <c r="B59" s="947"/>
      <c r="C59" s="927"/>
      <c r="D59" s="927"/>
      <c r="E59" s="927"/>
      <c r="F59" s="649" t="s">
        <v>1956</v>
      </c>
      <c r="G59" s="644" t="s">
        <v>1441</v>
      </c>
      <c r="H59" s="645">
        <v>3</v>
      </c>
      <c r="I59" s="646">
        <v>1200</v>
      </c>
      <c r="J59" s="647">
        <f t="shared" si="0"/>
        <v>3600</v>
      </c>
      <c r="K59" s="950"/>
    </row>
    <row r="60" spans="1:12" s="648" customFormat="1" ht="20.100000000000001" customHeight="1">
      <c r="A60" s="927"/>
      <c r="B60" s="947"/>
      <c r="C60" s="927"/>
      <c r="D60" s="927"/>
      <c r="E60" s="927"/>
      <c r="F60" s="649" t="s">
        <v>1957</v>
      </c>
      <c r="G60" s="644" t="s">
        <v>1441</v>
      </c>
      <c r="H60" s="645">
        <v>0</v>
      </c>
      <c r="I60" s="646">
        <v>150</v>
      </c>
      <c r="J60" s="647">
        <f t="shared" si="0"/>
        <v>0</v>
      </c>
      <c r="K60" s="950"/>
    </row>
    <row r="61" spans="1:12" s="648" customFormat="1" ht="20.100000000000001" customHeight="1">
      <c r="A61" s="927"/>
      <c r="B61" s="947"/>
      <c r="C61" s="927"/>
      <c r="D61" s="927"/>
      <c r="E61" s="927"/>
      <c r="F61" s="649" t="s">
        <v>1958</v>
      </c>
      <c r="G61" s="644" t="s">
        <v>1441</v>
      </c>
      <c r="H61" s="645">
        <v>0</v>
      </c>
      <c r="I61" s="646">
        <v>55</v>
      </c>
      <c r="J61" s="647">
        <f t="shared" si="0"/>
        <v>0</v>
      </c>
      <c r="K61" s="950"/>
    </row>
    <row r="62" spans="1:12" s="648" customFormat="1" ht="20.100000000000001" customHeight="1">
      <c r="A62" s="927"/>
      <c r="B62" s="947"/>
      <c r="C62" s="927"/>
      <c r="D62" s="927"/>
      <c r="E62" s="927" t="s">
        <v>1959</v>
      </c>
      <c r="F62" s="649" t="s">
        <v>1960</v>
      </c>
      <c r="G62" s="644" t="s">
        <v>1372</v>
      </c>
      <c r="H62" s="645">
        <v>40</v>
      </c>
      <c r="I62" s="646">
        <v>200</v>
      </c>
      <c r="J62" s="647">
        <f t="shared" si="0"/>
        <v>8000</v>
      </c>
      <c r="K62" s="950"/>
    </row>
    <row r="63" spans="1:12" s="648" customFormat="1" ht="20.100000000000001" customHeight="1">
      <c r="A63" s="927"/>
      <c r="B63" s="947"/>
      <c r="C63" s="927"/>
      <c r="D63" s="927"/>
      <c r="E63" s="927"/>
      <c r="F63" s="649" t="s">
        <v>1954</v>
      </c>
      <c r="G63" s="644" t="s">
        <v>1372</v>
      </c>
      <c r="H63" s="645">
        <v>20</v>
      </c>
      <c r="I63" s="646">
        <v>280</v>
      </c>
      <c r="J63" s="647">
        <f t="shared" si="0"/>
        <v>5600</v>
      </c>
      <c r="K63" s="950"/>
    </row>
    <row r="64" spans="1:12" s="648" customFormat="1" ht="20.100000000000001" customHeight="1">
      <c r="A64" s="927"/>
      <c r="B64" s="947"/>
      <c r="C64" s="927"/>
      <c r="D64" s="927"/>
      <c r="E64" s="927"/>
      <c r="F64" s="649" t="s">
        <v>1955</v>
      </c>
      <c r="G64" s="644" t="s">
        <v>1372</v>
      </c>
      <c r="H64" s="645">
        <v>10</v>
      </c>
      <c r="I64" s="646">
        <v>260</v>
      </c>
      <c r="J64" s="647">
        <f t="shared" si="0"/>
        <v>2600</v>
      </c>
      <c r="K64" s="950"/>
    </row>
    <row r="65" spans="1:11" s="648" customFormat="1" ht="20.100000000000001" customHeight="1">
      <c r="A65" s="927"/>
      <c r="B65" s="947"/>
      <c r="C65" s="927"/>
      <c r="D65" s="927"/>
      <c r="E65" s="927"/>
      <c r="F65" s="644" t="s">
        <v>1961</v>
      </c>
      <c r="G65" s="644" t="s">
        <v>1701</v>
      </c>
      <c r="H65" s="645">
        <v>10</v>
      </c>
      <c r="I65" s="646">
        <v>120</v>
      </c>
      <c r="J65" s="647">
        <f t="shared" si="0"/>
        <v>1200</v>
      </c>
      <c r="K65" s="950"/>
    </row>
    <row r="66" spans="1:11" s="648" customFormat="1" ht="20.100000000000001" customHeight="1">
      <c r="A66" s="927"/>
      <c r="B66" s="947"/>
      <c r="C66" s="927"/>
      <c r="D66" s="927"/>
      <c r="E66" s="927"/>
      <c r="F66" s="644" t="s">
        <v>1962</v>
      </c>
      <c r="G66" s="644" t="s">
        <v>1441</v>
      </c>
      <c r="H66" s="645">
        <v>40</v>
      </c>
      <c r="I66" s="646">
        <v>100</v>
      </c>
      <c r="J66" s="647">
        <f t="shared" si="0"/>
        <v>4000</v>
      </c>
      <c r="K66" s="950"/>
    </row>
    <row r="67" spans="1:11" s="648" customFormat="1" ht="20.100000000000001" customHeight="1">
      <c r="A67" s="927"/>
      <c r="B67" s="947"/>
      <c r="C67" s="927"/>
      <c r="D67" s="927"/>
      <c r="E67" s="927" t="s">
        <v>1963</v>
      </c>
      <c r="F67" s="644" t="s">
        <v>1964</v>
      </c>
      <c r="G67" s="644" t="s">
        <v>1372</v>
      </c>
      <c r="H67" s="645">
        <v>0</v>
      </c>
      <c r="I67" s="646">
        <v>50</v>
      </c>
      <c r="J67" s="647">
        <f t="shared" si="0"/>
        <v>0</v>
      </c>
      <c r="K67" s="950"/>
    </row>
    <row r="68" spans="1:11" s="648" customFormat="1" ht="20.100000000000001" customHeight="1">
      <c r="A68" s="927"/>
      <c r="B68" s="947"/>
      <c r="C68" s="927"/>
      <c r="D68" s="927"/>
      <c r="E68" s="927"/>
      <c r="F68" s="644" t="s">
        <v>1965</v>
      </c>
      <c r="G68" s="644" t="s">
        <v>1372</v>
      </c>
      <c r="H68" s="645">
        <v>0</v>
      </c>
      <c r="I68" s="646">
        <v>150</v>
      </c>
      <c r="J68" s="647">
        <f t="shared" si="0"/>
        <v>0</v>
      </c>
      <c r="K68" s="950"/>
    </row>
    <row r="69" spans="1:11" s="648" customFormat="1" ht="20.100000000000001" customHeight="1">
      <c r="A69" s="927"/>
      <c r="B69" s="947"/>
      <c r="C69" s="927"/>
      <c r="D69" s="927"/>
      <c r="E69" s="927"/>
      <c r="F69" s="644" t="s">
        <v>1966</v>
      </c>
      <c r="G69" s="644" t="s">
        <v>1372</v>
      </c>
      <c r="H69" s="645">
        <v>0</v>
      </c>
      <c r="I69" s="646">
        <v>280</v>
      </c>
      <c r="J69" s="647">
        <f t="shared" si="0"/>
        <v>0</v>
      </c>
      <c r="K69" s="950"/>
    </row>
    <row r="70" spans="1:11" s="648" customFormat="1" ht="20.100000000000001" customHeight="1">
      <c r="A70" s="927"/>
      <c r="B70" s="947"/>
      <c r="C70" s="927"/>
      <c r="D70" s="927"/>
      <c r="E70" s="927"/>
      <c r="F70" s="644" t="s">
        <v>1967</v>
      </c>
      <c r="G70" s="644" t="s">
        <v>1372</v>
      </c>
      <c r="H70" s="645">
        <v>0</v>
      </c>
      <c r="I70" s="646">
        <v>200</v>
      </c>
      <c r="J70" s="647">
        <f t="shared" si="0"/>
        <v>0</v>
      </c>
      <c r="K70" s="950"/>
    </row>
    <row r="71" spans="1:11" s="648" customFormat="1" ht="20.100000000000001" customHeight="1">
      <c r="A71" s="927"/>
      <c r="B71" s="947"/>
      <c r="C71" s="927"/>
      <c r="D71" s="927"/>
      <c r="E71" s="927"/>
      <c r="F71" s="644" t="s">
        <v>1968</v>
      </c>
      <c r="G71" s="644" t="s">
        <v>1372</v>
      </c>
      <c r="H71" s="645">
        <v>85</v>
      </c>
      <c r="I71" s="646">
        <v>220</v>
      </c>
      <c r="J71" s="647">
        <f t="shared" si="0"/>
        <v>18700</v>
      </c>
      <c r="K71" s="950"/>
    </row>
    <row r="72" spans="1:11" s="648" customFormat="1" ht="20.100000000000001" customHeight="1">
      <c r="A72" s="927"/>
      <c r="B72" s="947"/>
      <c r="C72" s="926" t="s">
        <v>24</v>
      </c>
      <c r="D72" s="926"/>
      <c r="E72" s="926"/>
      <c r="F72" s="926"/>
      <c r="G72" s="650"/>
      <c r="H72" s="651"/>
      <c r="I72" s="650"/>
      <c r="J72" s="652">
        <f>SUM(J55:J71)</f>
        <v>50900</v>
      </c>
      <c r="K72" s="950"/>
    </row>
    <row r="73" spans="1:11" s="648" customFormat="1" ht="20.100000000000001" customHeight="1">
      <c r="A73" s="927"/>
      <c r="B73" s="947"/>
      <c r="C73" s="927" t="s">
        <v>1969</v>
      </c>
      <c r="D73" s="927"/>
      <c r="E73" s="927" t="s">
        <v>1970</v>
      </c>
      <c r="F73" s="927"/>
      <c r="G73" s="644" t="s">
        <v>1388</v>
      </c>
      <c r="H73" s="645">
        <v>61</v>
      </c>
      <c r="I73" s="646">
        <v>100</v>
      </c>
      <c r="J73" s="647">
        <f t="shared" si="0"/>
        <v>6100</v>
      </c>
      <c r="K73" s="950"/>
    </row>
    <row r="74" spans="1:11" s="648" customFormat="1" ht="20.100000000000001" customHeight="1">
      <c r="A74" s="927"/>
      <c r="B74" s="947"/>
      <c r="C74" s="927"/>
      <c r="D74" s="927"/>
      <c r="E74" s="927" t="s">
        <v>1924</v>
      </c>
      <c r="F74" s="927"/>
      <c r="G74" s="644" t="s">
        <v>1372</v>
      </c>
      <c r="H74" s="645">
        <v>100</v>
      </c>
      <c r="I74" s="649">
        <v>45</v>
      </c>
      <c r="J74" s="647">
        <f t="shared" si="0"/>
        <v>4500</v>
      </c>
      <c r="K74" s="950"/>
    </row>
    <row r="75" spans="1:11" s="648" customFormat="1" ht="20.100000000000001" customHeight="1">
      <c r="A75" s="927"/>
      <c r="B75" s="947"/>
      <c r="C75" s="927"/>
      <c r="D75" s="927"/>
      <c r="E75" s="927" t="s">
        <v>1971</v>
      </c>
      <c r="F75" s="927"/>
      <c r="G75" s="644" t="s">
        <v>1372</v>
      </c>
      <c r="H75" s="645">
        <v>1350</v>
      </c>
      <c r="I75" s="646">
        <v>400</v>
      </c>
      <c r="J75" s="647">
        <f t="shared" si="0"/>
        <v>540000</v>
      </c>
      <c r="K75" s="950"/>
    </row>
    <row r="76" spans="1:11" s="648" customFormat="1" ht="20.100000000000001" customHeight="1">
      <c r="A76" s="927"/>
      <c r="B76" s="947"/>
      <c r="C76" s="927"/>
      <c r="D76" s="927"/>
      <c r="E76" s="927" t="s">
        <v>1950</v>
      </c>
      <c r="F76" s="927"/>
      <c r="G76" s="644" t="s">
        <v>1372</v>
      </c>
      <c r="H76" s="645">
        <v>391</v>
      </c>
      <c r="I76" s="646">
        <v>230</v>
      </c>
      <c r="J76" s="647">
        <f t="shared" si="0"/>
        <v>89930</v>
      </c>
      <c r="K76" s="950"/>
    </row>
    <row r="77" spans="1:11" s="648" customFormat="1" ht="20.100000000000001" customHeight="1">
      <c r="A77" s="927"/>
      <c r="B77" s="947"/>
      <c r="C77" s="926" t="s">
        <v>24</v>
      </c>
      <c r="D77" s="926"/>
      <c r="E77" s="926"/>
      <c r="F77" s="926"/>
      <c r="G77" s="650"/>
      <c r="H77" s="651"/>
      <c r="I77" s="650"/>
      <c r="J77" s="652">
        <f>SUM(J73:J76)</f>
        <v>640530</v>
      </c>
      <c r="K77" s="950"/>
    </row>
    <row r="78" spans="1:11" s="648" customFormat="1" ht="20.100000000000001" customHeight="1">
      <c r="A78" s="927"/>
      <c r="B78" s="947"/>
      <c r="C78" s="927" t="s">
        <v>1972</v>
      </c>
      <c r="D78" s="927" t="s">
        <v>1973</v>
      </c>
      <c r="E78" s="927" t="s">
        <v>1924</v>
      </c>
      <c r="F78" s="927"/>
      <c r="G78" s="644" t="s">
        <v>1372</v>
      </c>
      <c r="H78" s="645">
        <v>20</v>
      </c>
      <c r="I78" s="646">
        <v>45</v>
      </c>
      <c r="J78" s="647">
        <f t="shared" si="0"/>
        <v>900</v>
      </c>
      <c r="K78" s="950"/>
    </row>
    <row r="79" spans="1:11" s="648" customFormat="1" ht="20.100000000000001" customHeight="1">
      <c r="A79" s="927"/>
      <c r="B79" s="947"/>
      <c r="C79" s="927"/>
      <c r="D79" s="927"/>
      <c r="E79" s="927" t="s">
        <v>1974</v>
      </c>
      <c r="F79" s="927"/>
      <c r="G79" s="644" t="s">
        <v>1372</v>
      </c>
      <c r="H79" s="645">
        <v>280</v>
      </c>
      <c r="I79" s="646">
        <v>45</v>
      </c>
      <c r="J79" s="647">
        <f>H79*I79</f>
        <v>12600</v>
      </c>
      <c r="K79" s="950"/>
    </row>
    <row r="80" spans="1:11" s="648" customFormat="1" ht="20.100000000000001" customHeight="1">
      <c r="A80" s="927"/>
      <c r="B80" s="947"/>
      <c r="C80" s="927"/>
      <c r="D80" s="927"/>
      <c r="E80" s="927" t="s">
        <v>1975</v>
      </c>
      <c r="F80" s="927"/>
      <c r="G80" s="644" t="s">
        <v>1372</v>
      </c>
      <c r="H80" s="645">
        <v>80</v>
      </c>
      <c r="I80" s="646">
        <v>300</v>
      </c>
      <c r="J80" s="647">
        <f t="shared" ref="J80:J129" si="3">H80*I80</f>
        <v>24000</v>
      </c>
      <c r="K80" s="950"/>
    </row>
    <row r="81" spans="1:11" s="648" customFormat="1" ht="20.100000000000001" customHeight="1">
      <c r="A81" s="927"/>
      <c r="B81" s="947"/>
      <c r="C81" s="927"/>
      <c r="D81" s="927"/>
      <c r="E81" s="927" t="s">
        <v>1925</v>
      </c>
      <c r="F81" s="927"/>
      <c r="G81" s="644" t="s">
        <v>1372</v>
      </c>
      <c r="H81" s="645">
        <v>40</v>
      </c>
      <c r="I81" s="646">
        <v>45</v>
      </c>
      <c r="J81" s="647">
        <f t="shared" si="3"/>
        <v>1800</v>
      </c>
      <c r="K81" s="950"/>
    </row>
    <row r="82" spans="1:11" s="648" customFormat="1" ht="20.100000000000001" customHeight="1">
      <c r="A82" s="927"/>
      <c r="B82" s="947"/>
      <c r="C82" s="927"/>
      <c r="D82" s="927"/>
      <c r="E82" s="927" t="s">
        <v>1976</v>
      </c>
      <c r="F82" s="927"/>
      <c r="G82" s="644" t="s">
        <v>1372</v>
      </c>
      <c r="H82" s="645">
        <v>20</v>
      </c>
      <c r="I82" s="646">
        <v>260</v>
      </c>
      <c r="J82" s="647">
        <f t="shared" si="3"/>
        <v>5200</v>
      </c>
      <c r="K82" s="950"/>
    </row>
    <row r="83" spans="1:11" s="648" customFormat="1" ht="20.100000000000001" customHeight="1">
      <c r="A83" s="927"/>
      <c r="B83" s="947"/>
      <c r="C83" s="927"/>
      <c r="D83" s="927"/>
      <c r="E83" s="927" t="s">
        <v>1977</v>
      </c>
      <c r="F83" s="927"/>
      <c r="G83" s="644" t="s">
        <v>1441</v>
      </c>
      <c r="H83" s="645">
        <v>132</v>
      </c>
      <c r="I83" s="646">
        <v>50</v>
      </c>
      <c r="J83" s="647">
        <f t="shared" si="3"/>
        <v>6600</v>
      </c>
      <c r="K83" s="950"/>
    </row>
    <row r="84" spans="1:11" s="648" customFormat="1" ht="20.100000000000001" customHeight="1">
      <c r="A84" s="927"/>
      <c r="B84" s="947"/>
      <c r="C84" s="927"/>
      <c r="D84" s="927"/>
      <c r="E84" s="927" t="s">
        <v>1978</v>
      </c>
      <c r="F84" s="927"/>
      <c r="G84" s="644" t="s">
        <v>1372</v>
      </c>
      <c r="H84" s="645">
        <v>200</v>
      </c>
      <c r="I84" s="646">
        <v>200</v>
      </c>
      <c r="J84" s="647">
        <f t="shared" si="3"/>
        <v>40000</v>
      </c>
      <c r="K84" s="950"/>
    </row>
    <row r="85" spans="1:11" s="648" customFormat="1" ht="20.100000000000001" customHeight="1">
      <c r="A85" s="927"/>
      <c r="B85" s="947"/>
      <c r="C85" s="927"/>
      <c r="D85" s="927"/>
      <c r="E85" s="927" t="s">
        <v>1979</v>
      </c>
      <c r="F85" s="927"/>
      <c r="G85" s="644" t="s">
        <v>1372</v>
      </c>
      <c r="H85" s="645">
        <v>60</v>
      </c>
      <c r="I85" s="646">
        <v>650</v>
      </c>
      <c r="J85" s="647">
        <f t="shared" si="3"/>
        <v>39000</v>
      </c>
      <c r="K85" s="950"/>
    </row>
    <row r="86" spans="1:11" s="648" customFormat="1" ht="20.100000000000001" customHeight="1">
      <c r="A86" s="927"/>
      <c r="B86" s="947"/>
      <c r="C86" s="927"/>
      <c r="D86" s="927"/>
      <c r="E86" s="927" t="s">
        <v>1980</v>
      </c>
      <c r="F86" s="644" t="s">
        <v>1981</v>
      </c>
      <c r="G86" s="644" t="s">
        <v>1372</v>
      </c>
      <c r="H86" s="645">
        <v>14</v>
      </c>
      <c r="I86" s="646">
        <v>1800</v>
      </c>
      <c r="J86" s="647">
        <f t="shared" si="3"/>
        <v>25200</v>
      </c>
      <c r="K86" s="950"/>
    </row>
    <row r="87" spans="1:11" s="648" customFormat="1" ht="20.100000000000001" customHeight="1">
      <c r="A87" s="927"/>
      <c r="B87" s="947"/>
      <c r="C87" s="927"/>
      <c r="D87" s="927"/>
      <c r="E87" s="927"/>
      <c r="F87" s="644" t="s">
        <v>1982</v>
      </c>
      <c r="G87" s="644" t="s">
        <v>1372</v>
      </c>
      <c r="H87" s="645">
        <v>1</v>
      </c>
      <c r="I87" s="646">
        <v>800</v>
      </c>
      <c r="J87" s="647">
        <f t="shared" si="3"/>
        <v>800</v>
      </c>
      <c r="K87" s="950"/>
    </row>
    <row r="88" spans="1:11" s="648" customFormat="1" ht="20.100000000000001" customHeight="1">
      <c r="A88" s="927"/>
      <c r="B88" s="947"/>
      <c r="C88" s="927"/>
      <c r="D88" s="927"/>
      <c r="E88" s="927"/>
      <c r="F88" s="644" t="s">
        <v>1983</v>
      </c>
      <c r="G88" s="644" t="s">
        <v>1441</v>
      </c>
      <c r="H88" s="645">
        <v>5</v>
      </c>
      <c r="I88" s="646">
        <v>2000</v>
      </c>
      <c r="J88" s="647">
        <f t="shared" si="3"/>
        <v>10000</v>
      </c>
      <c r="K88" s="950"/>
    </row>
    <row r="89" spans="1:11" s="648" customFormat="1" ht="20.100000000000001" customHeight="1">
      <c r="A89" s="927"/>
      <c r="B89" s="947"/>
      <c r="C89" s="927"/>
      <c r="D89" s="927"/>
      <c r="E89" s="927" t="s">
        <v>1984</v>
      </c>
      <c r="F89" s="927"/>
      <c r="G89" s="644" t="s">
        <v>1372</v>
      </c>
      <c r="H89" s="645">
        <v>35</v>
      </c>
      <c r="I89" s="646">
        <v>600</v>
      </c>
      <c r="J89" s="647">
        <f t="shared" si="3"/>
        <v>21000</v>
      </c>
      <c r="K89" s="950"/>
    </row>
    <row r="90" spans="1:11" s="648" customFormat="1" ht="20.100000000000001" customHeight="1">
      <c r="A90" s="927"/>
      <c r="B90" s="947"/>
      <c r="C90" s="927"/>
      <c r="D90" s="927"/>
      <c r="E90" s="927" t="s">
        <v>1985</v>
      </c>
      <c r="F90" s="927"/>
      <c r="G90" s="644" t="s">
        <v>1382</v>
      </c>
      <c r="H90" s="645">
        <v>6</v>
      </c>
      <c r="I90" s="646">
        <v>1600</v>
      </c>
      <c r="J90" s="647">
        <f t="shared" si="3"/>
        <v>9600</v>
      </c>
      <c r="K90" s="950"/>
    </row>
    <row r="91" spans="1:11" s="648" customFormat="1" ht="20.100000000000001" customHeight="1">
      <c r="A91" s="927"/>
      <c r="B91" s="947"/>
      <c r="C91" s="927"/>
      <c r="D91" s="927"/>
      <c r="E91" s="927" t="s">
        <v>1986</v>
      </c>
      <c r="F91" s="927"/>
      <c r="G91" s="644" t="s">
        <v>1701</v>
      </c>
      <c r="H91" s="645">
        <v>0</v>
      </c>
      <c r="I91" s="646">
        <v>0</v>
      </c>
      <c r="J91" s="647">
        <f t="shared" si="3"/>
        <v>0</v>
      </c>
      <c r="K91" s="950"/>
    </row>
    <row r="92" spans="1:11" s="648" customFormat="1" ht="20.100000000000001" customHeight="1">
      <c r="A92" s="927"/>
      <c r="B92" s="947"/>
      <c r="C92" s="927"/>
      <c r="D92" s="927" t="s">
        <v>1987</v>
      </c>
      <c r="E92" s="927" t="s">
        <v>1924</v>
      </c>
      <c r="F92" s="927"/>
      <c r="G92" s="644" t="s">
        <v>1372</v>
      </c>
      <c r="H92" s="645">
        <v>10</v>
      </c>
      <c r="I92" s="646">
        <v>45</v>
      </c>
      <c r="J92" s="647">
        <f t="shared" si="3"/>
        <v>450</v>
      </c>
      <c r="K92" s="950"/>
    </row>
    <row r="93" spans="1:11" s="648" customFormat="1" ht="20.100000000000001" customHeight="1">
      <c r="A93" s="927"/>
      <c r="B93" s="947"/>
      <c r="C93" s="927"/>
      <c r="D93" s="927"/>
      <c r="E93" s="927" t="s">
        <v>1974</v>
      </c>
      <c r="F93" s="927"/>
      <c r="G93" s="644" t="s">
        <v>1372</v>
      </c>
      <c r="H93" s="645">
        <v>300</v>
      </c>
      <c r="I93" s="646">
        <v>45</v>
      </c>
      <c r="J93" s="647">
        <f t="shared" si="3"/>
        <v>13500</v>
      </c>
      <c r="K93" s="950"/>
    </row>
    <row r="94" spans="1:11" s="648" customFormat="1" ht="20.100000000000001" customHeight="1">
      <c r="A94" s="927"/>
      <c r="B94" s="947"/>
      <c r="C94" s="927"/>
      <c r="D94" s="927"/>
      <c r="E94" s="927" t="s">
        <v>1975</v>
      </c>
      <c r="F94" s="927"/>
      <c r="G94" s="644" t="s">
        <v>1372</v>
      </c>
      <c r="H94" s="645">
        <v>90</v>
      </c>
      <c r="I94" s="646">
        <v>300</v>
      </c>
      <c r="J94" s="647">
        <f t="shared" si="3"/>
        <v>27000</v>
      </c>
      <c r="K94" s="950"/>
    </row>
    <row r="95" spans="1:11" s="648" customFormat="1" ht="20.100000000000001" customHeight="1">
      <c r="A95" s="927"/>
      <c r="B95" s="947"/>
      <c r="C95" s="927"/>
      <c r="D95" s="927"/>
      <c r="E95" s="927" t="s">
        <v>1925</v>
      </c>
      <c r="F95" s="927"/>
      <c r="G95" s="644" t="s">
        <v>1372</v>
      </c>
      <c r="H95" s="645">
        <v>20</v>
      </c>
      <c r="I95" s="646">
        <v>45</v>
      </c>
      <c r="J95" s="647">
        <f t="shared" si="3"/>
        <v>900</v>
      </c>
      <c r="K95" s="950"/>
    </row>
    <row r="96" spans="1:11" s="648" customFormat="1" ht="20.100000000000001" customHeight="1">
      <c r="A96" s="927"/>
      <c r="B96" s="947"/>
      <c r="C96" s="927"/>
      <c r="D96" s="927"/>
      <c r="E96" s="927" t="s">
        <v>1988</v>
      </c>
      <c r="F96" s="927"/>
      <c r="G96" s="644" t="s">
        <v>1372</v>
      </c>
      <c r="H96" s="645">
        <v>30</v>
      </c>
      <c r="I96" s="646">
        <v>260</v>
      </c>
      <c r="J96" s="647">
        <f t="shared" si="3"/>
        <v>7800</v>
      </c>
      <c r="K96" s="950"/>
    </row>
    <row r="97" spans="1:11" s="648" customFormat="1" ht="20.100000000000001" customHeight="1">
      <c r="A97" s="927"/>
      <c r="B97" s="947"/>
      <c r="C97" s="927"/>
      <c r="D97" s="927"/>
      <c r="E97" s="927" t="s">
        <v>1977</v>
      </c>
      <c r="F97" s="927"/>
      <c r="G97" s="644" t="s">
        <v>1441</v>
      </c>
      <c r="H97" s="645">
        <v>150</v>
      </c>
      <c r="I97" s="646">
        <v>50</v>
      </c>
      <c r="J97" s="647">
        <f t="shared" si="3"/>
        <v>7500</v>
      </c>
      <c r="K97" s="950"/>
    </row>
    <row r="98" spans="1:11" s="648" customFormat="1" ht="20.100000000000001" customHeight="1">
      <c r="A98" s="927"/>
      <c r="B98" s="947"/>
      <c r="C98" s="927"/>
      <c r="D98" s="927"/>
      <c r="E98" s="927" t="s">
        <v>1978</v>
      </c>
      <c r="F98" s="927"/>
      <c r="G98" s="644" t="s">
        <v>1372</v>
      </c>
      <c r="H98" s="645">
        <v>230</v>
      </c>
      <c r="I98" s="646">
        <f>I84</f>
        <v>200</v>
      </c>
      <c r="J98" s="647">
        <f t="shared" si="3"/>
        <v>46000</v>
      </c>
      <c r="K98" s="950"/>
    </row>
    <row r="99" spans="1:11" s="648" customFormat="1" ht="20.100000000000001" customHeight="1">
      <c r="A99" s="927"/>
      <c r="B99" s="947"/>
      <c r="C99" s="927"/>
      <c r="D99" s="927"/>
      <c r="E99" s="927" t="s">
        <v>1979</v>
      </c>
      <c r="F99" s="927"/>
      <c r="G99" s="644" t="s">
        <v>1372</v>
      </c>
      <c r="H99" s="645">
        <v>60</v>
      </c>
      <c r="I99" s="646">
        <f>I85</f>
        <v>650</v>
      </c>
      <c r="J99" s="647">
        <f t="shared" si="3"/>
        <v>39000</v>
      </c>
      <c r="K99" s="950"/>
    </row>
    <row r="100" spans="1:11" s="648" customFormat="1" ht="20.100000000000001" customHeight="1">
      <c r="A100" s="927"/>
      <c r="B100" s="947"/>
      <c r="C100" s="927"/>
      <c r="D100" s="927"/>
      <c r="E100" s="927" t="s">
        <v>1980</v>
      </c>
      <c r="F100" s="644" t="s">
        <v>1981</v>
      </c>
      <c r="G100" s="644" t="s">
        <v>1372</v>
      </c>
      <c r="H100" s="645">
        <v>14</v>
      </c>
      <c r="I100" s="646">
        <v>1800</v>
      </c>
      <c r="J100" s="647">
        <f t="shared" si="3"/>
        <v>25200</v>
      </c>
      <c r="K100" s="950"/>
    </row>
    <row r="101" spans="1:11" s="648" customFormat="1" ht="20.100000000000001" customHeight="1">
      <c r="A101" s="927"/>
      <c r="B101" s="947"/>
      <c r="C101" s="927"/>
      <c r="D101" s="927"/>
      <c r="E101" s="927"/>
      <c r="F101" s="644" t="s">
        <v>1989</v>
      </c>
      <c r="G101" s="644" t="s">
        <v>1441</v>
      </c>
      <c r="H101" s="645">
        <v>1</v>
      </c>
      <c r="I101" s="646">
        <v>800</v>
      </c>
      <c r="J101" s="647">
        <f t="shared" si="3"/>
        <v>800</v>
      </c>
      <c r="K101" s="950"/>
    </row>
    <row r="102" spans="1:11" s="648" customFormat="1" ht="20.100000000000001" customHeight="1">
      <c r="A102" s="927"/>
      <c r="B102" s="947"/>
      <c r="C102" s="927"/>
      <c r="D102" s="927"/>
      <c r="E102" s="927"/>
      <c r="F102" s="644" t="s">
        <v>1983</v>
      </c>
      <c r="G102" s="644" t="s">
        <v>1441</v>
      </c>
      <c r="H102" s="645">
        <v>5</v>
      </c>
      <c r="I102" s="646">
        <v>2000</v>
      </c>
      <c r="J102" s="647">
        <f t="shared" si="3"/>
        <v>10000</v>
      </c>
      <c r="K102" s="950"/>
    </row>
    <row r="103" spans="1:11" s="648" customFormat="1" ht="20.100000000000001" customHeight="1">
      <c r="A103" s="927"/>
      <c r="B103" s="947"/>
      <c r="C103" s="927"/>
      <c r="D103" s="927"/>
      <c r="E103" s="927" t="s">
        <v>1984</v>
      </c>
      <c r="F103" s="927"/>
      <c r="G103" s="644" t="s">
        <v>1372</v>
      </c>
      <c r="H103" s="645">
        <v>35</v>
      </c>
      <c r="I103" s="646">
        <f>I89</f>
        <v>600</v>
      </c>
      <c r="J103" s="647">
        <f t="shared" si="3"/>
        <v>21000</v>
      </c>
      <c r="K103" s="950"/>
    </row>
    <row r="104" spans="1:11" s="648" customFormat="1" ht="20.100000000000001" customHeight="1">
      <c r="A104" s="927"/>
      <c r="B104" s="947"/>
      <c r="C104" s="927"/>
      <c r="D104" s="927"/>
      <c r="E104" s="927" t="s">
        <v>1985</v>
      </c>
      <c r="F104" s="927"/>
      <c r="G104" s="644" t="s">
        <v>1382</v>
      </c>
      <c r="H104" s="645">
        <v>8</v>
      </c>
      <c r="I104" s="646">
        <f>I90</f>
        <v>1600</v>
      </c>
      <c r="J104" s="647">
        <f t="shared" si="3"/>
        <v>12800</v>
      </c>
      <c r="K104" s="950"/>
    </row>
    <row r="105" spans="1:11" s="648" customFormat="1" ht="20.100000000000001" customHeight="1">
      <c r="A105" s="927"/>
      <c r="B105" s="947"/>
      <c r="C105" s="927"/>
      <c r="D105" s="927"/>
      <c r="E105" s="927" t="s">
        <v>1990</v>
      </c>
      <c r="F105" s="927"/>
      <c r="G105" s="644" t="s">
        <v>1701</v>
      </c>
      <c r="H105" s="645">
        <v>55</v>
      </c>
      <c r="I105" s="646">
        <v>350</v>
      </c>
      <c r="J105" s="647">
        <f t="shared" si="3"/>
        <v>19250</v>
      </c>
      <c r="K105" s="950"/>
    </row>
    <row r="106" spans="1:11" s="648" customFormat="1" ht="20.100000000000001" customHeight="1">
      <c r="A106" s="927"/>
      <c r="B106" s="947"/>
      <c r="C106" s="927"/>
      <c r="D106" s="927" t="s">
        <v>1991</v>
      </c>
      <c r="E106" s="927" t="s">
        <v>1924</v>
      </c>
      <c r="F106" s="927"/>
      <c r="G106" s="644" t="s">
        <v>1372</v>
      </c>
      <c r="H106" s="645">
        <v>15</v>
      </c>
      <c r="I106" s="646">
        <v>45</v>
      </c>
      <c r="J106" s="647">
        <f t="shared" si="3"/>
        <v>675</v>
      </c>
      <c r="K106" s="950"/>
    </row>
    <row r="107" spans="1:11" s="648" customFormat="1" ht="20.100000000000001" customHeight="1">
      <c r="A107" s="927"/>
      <c r="B107" s="947"/>
      <c r="C107" s="927"/>
      <c r="D107" s="927"/>
      <c r="E107" s="927" t="s">
        <v>1925</v>
      </c>
      <c r="F107" s="927"/>
      <c r="G107" s="644" t="s">
        <v>1372</v>
      </c>
      <c r="H107" s="645">
        <v>20</v>
      </c>
      <c r="I107" s="646">
        <v>45</v>
      </c>
      <c r="J107" s="647">
        <f t="shared" si="3"/>
        <v>900</v>
      </c>
      <c r="K107" s="950"/>
    </row>
    <row r="108" spans="1:11" s="648" customFormat="1" ht="20.100000000000001" customHeight="1">
      <c r="A108" s="927"/>
      <c r="B108" s="947"/>
      <c r="C108" s="927"/>
      <c r="D108" s="927"/>
      <c r="E108" s="927" t="s">
        <v>1992</v>
      </c>
      <c r="F108" s="644" t="s">
        <v>1950</v>
      </c>
      <c r="G108" s="644" t="s">
        <v>1372</v>
      </c>
      <c r="H108" s="645">
        <v>80</v>
      </c>
      <c r="I108" s="646">
        <v>230</v>
      </c>
      <c r="J108" s="647">
        <f t="shared" si="3"/>
        <v>18400</v>
      </c>
      <c r="K108" s="950"/>
    </row>
    <row r="109" spans="1:11" s="648" customFormat="1" ht="20.100000000000001" customHeight="1">
      <c r="A109" s="927"/>
      <c r="B109" s="947"/>
      <c r="C109" s="927"/>
      <c r="D109" s="927"/>
      <c r="E109" s="927"/>
      <c r="F109" s="644" t="s">
        <v>1993</v>
      </c>
      <c r="G109" s="644" t="s">
        <v>1372</v>
      </c>
      <c r="H109" s="645">
        <v>45</v>
      </c>
      <c r="I109" s="646">
        <v>120</v>
      </c>
      <c r="J109" s="647">
        <f t="shared" si="3"/>
        <v>5400</v>
      </c>
      <c r="K109" s="950"/>
    </row>
    <row r="110" spans="1:11" s="648" customFormat="1" ht="20.100000000000001" customHeight="1">
      <c r="A110" s="927"/>
      <c r="B110" s="947"/>
      <c r="C110" s="927"/>
      <c r="D110" s="927"/>
      <c r="E110" s="927"/>
      <c r="F110" s="644" t="s">
        <v>1994</v>
      </c>
      <c r="G110" s="644" t="s">
        <v>1372</v>
      </c>
      <c r="H110" s="645">
        <v>45</v>
      </c>
      <c r="I110" s="646">
        <v>80</v>
      </c>
      <c r="J110" s="647">
        <f t="shared" si="3"/>
        <v>3600</v>
      </c>
      <c r="K110" s="950"/>
    </row>
    <row r="111" spans="1:11" s="648" customFormat="1" ht="20.100000000000001" customHeight="1">
      <c r="A111" s="927"/>
      <c r="B111" s="947"/>
      <c r="C111" s="927"/>
      <c r="D111" s="927"/>
      <c r="E111" s="927"/>
      <c r="F111" s="644" t="s">
        <v>1995</v>
      </c>
      <c r="G111" s="644" t="s">
        <v>1701</v>
      </c>
      <c r="H111" s="645">
        <v>60</v>
      </c>
      <c r="I111" s="646">
        <v>160</v>
      </c>
      <c r="J111" s="647">
        <f t="shared" si="3"/>
        <v>9600</v>
      </c>
      <c r="K111" s="950"/>
    </row>
    <row r="112" spans="1:11" s="648" customFormat="1" ht="20.100000000000001" customHeight="1">
      <c r="A112" s="927"/>
      <c r="B112" s="947"/>
      <c r="C112" s="927"/>
      <c r="D112" s="927"/>
      <c r="E112" s="927" t="s">
        <v>1996</v>
      </c>
      <c r="F112" s="927"/>
      <c r="G112" s="644" t="s">
        <v>1441</v>
      </c>
      <c r="H112" s="645">
        <v>1</v>
      </c>
      <c r="I112" s="646">
        <v>5000</v>
      </c>
      <c r="J112" s="647">
        <f t="shared" si="3"/>
        <v>5000</v>
      </c>
      <c r="K112" s="950"/>
    </row>
    <row r="113" spans="1:11" s="648" customFormat="1" ht="20.100000000000001" customHeight="1">
      <c r="A113" s="927"/>
      <c r="B113" s="947"/>
      <c r="C113" s="927"/>
      <c r="D113" s="927"/>
      <c r="E113" s="927" t="s">
        <v>1997</v>
      </c>
      <c r="F113" s="644" t="s">
        <v>1998</v>
      </c>
      <c r="G113" s="644" t="s">
        <v>1372</v>
      </c>
      <c r="H113" s="645">
        <v>160</v>
      </c>
      <c r="I113" s="646">
        <v>300</v>
      </c>
      <c r="J113" s="647">
        <f t="shared" si="3"/>
        <v>48000</v>
      </c>
      <c r="K113" s="950"/>
    </row>
    <row r="114" spans="1:11" s="648" customFormat="1" ht="20.100000000000001" customHeight="1">
      <c r="A114" s="927"/>
      <c r="B114" s="947"/>
      <c r="C114" s="927"/>
      <c r="D114" s="927"/>
      <c r="E114" s="927"/>
      <c r="F114" s="644" t="s">
        <v>1999</v>
      </c>
      <c r="G114" s="644" t="s">
        <v>1372</v>
      </c>
      <c r="H114" s="645">
        <v>160</v>
      </c>
      <c r="I114" s="646">
        <v>300</v>
      </c>
      <c r="J114" s="647">
        <f t="shared" si="3"/>
        <v>48000</v>
      </c>
      <c r="K114" s="950"/>
    </row>
    <row r="115" spans="1:11" s="648" customFormat="1" ht="20.100000000000001" customHeight="1">
      <c r="A115" s="927"/>
      <c r="B115" s="947"/>
      <c r="C115" s="927"/>
      <c r="D115" s="927"/>
      <c r="E115" s="927" t="s">
        <v>2000</v>
      </c>
      <c r="F115" s="927"/>
      <c r="G115" s="644" t="s">
        <v>1372</v>
      </c>
      <c r="H115" s="645">
        <v>100</v>
      </c>
      <c r="I115" s="646">
        <v>350</v>
      </c>
      <c r="J115" s="647">
        <f t="shared" si="3"/>
        <v>35000</v>
      </c>
      <c r="K115" s="950"/>
    </row>
    <row r="116" spans="1:11" s="648" customFormat="1" ht="20.100000000000001" customHeight="1">
      <c r="A116" s="927"/>
      <c r="B116" s="947"/>
      <c r="C116" s="927"/>
      <c r="D116" s="927"/>
      <c r="E116" s="927" t="s">
        <v>1990</v>
      </c>
      <c r="F116" s="927"/>
      <c r="G116" s="644" t="s">
        <v>1701</v>
      </c>
      <c r="H116" s="645">
        <v>0</v>
      </c>
      <c r="I116" s="646">
        <v>0</v>
      </c>
      <c r="J116" s="647">
        <f t="shared" si="3"/>
        <v>0</v>
      </c>
      <c r="K116" s="950"/>
    </row>
    <row r="117" spans="1:11" s="648" customFormat="1" ht="20.100000000000001" customHeight="1">
      <c r="A117" s="927"/>
      <c r="B117" s="947"/>
      <c r="C117" s="927"/>
      <c r="D117" s="927"/>
      <c r="E117" s="927" t="s">
        <v>2001</v>
      </c>
      <c r="F117" s="927"/>
      <c r="G117" s="644" t="s">
        <v>1372</v>
      </c>
      <c r="H117" s="645">
        <v>40</v>
      </c>
      <c r="I117" s="646">
        <v>100</v>
      </c>
      <c r="J117" s="647">
        <f t="shared" si="3"/>
        <v>4000</v>
      </c>
      <c r="K117" s="950"/>
    </row>
    <row r="118" spans="1:11" s="648" customFormat="1" ht="20.100000000000001" customHeight="1">
      <c r="A118" s="927"/>
      <c r="B118" s="947"/>
      <c r="C118" s="927"/>
      <c r="D118" s="927" t="s">
        <v>1922</v>
      </c>
      <c r="E118" s="927" t="s">
        <v>1924</v>
      </c>
      <c r="F118" s="927"/>
      <c r="G118" s="644" t="s">
        <v>1372</v>
      </c>
      <c r="H118" s="645">
        <v>49</v>
      </c>
      <c r="I118" s="646">
        <v>45</v>
      </c>
      <c r="J118" s="647">
        <f t="shared" si="3"/>
        <v>2205</v>
      </c>
      <c r="K118" s="950"/>
    </row>
    <row r="119" spans="1:11" s="648" customFormat="1" ht="20.100000000000001" customHeight="1">
      <c r="A119" s="927"/>
      <c r="B119" s="947"/>
      <c r="C119" s="927"/>
      <c r="D119" s="927"/>
      <c r="E119" s="927" t="s">
        <v>1925</v>
      </c>
      <c r="F119" s="927"/>
      <c r="G119" s="644" t="s">
        <v>1372</v>
      </c>
      <c r="H119" s="645">
        <v>20</v>
      </c>
      <c r="I119" s="646">
        <v>45</v>
      </c>
      <c r="J119" s="647">
        <f t="shared" si="3"/>
        <v>900</v>
      </c>
      <c r="K119" s="950"/>
    </row>
    <row r="120" spans="1:11" s="648" customFormat="1" ht="20.100000000000001" customHeight="1">
      <c r="A120" s="927"/>
      <c r="B120" s="947"/>
      <c r="C120" s="927"/>
      <c r="D120" s="927"/>
      <c r="E120" s="927" t="s">
        <v>2002</v>
      </c>
      <c r="F120" s="644" t="s">
        <v>1950</v>
      </c>
      <c r="G120" s="644" t="s">
        <v>1372</v>
      </c>
      <c r="H120" s="645">
        <v>80</v>
      </c>
      <c r="I120" s="646">
        <v>230</v>
      </c>
      <c r="J120" s="647">
        <f t="shared" si="3"/>
        <v>18400</v>
      </c>
      <c r="K120" s="950"/>
    </row>
    <row r="121" spans="1:11" s="648" customFormat="1" ht="20.100000000000001" customHeight="1">
      <c r="A121" s="927"/>
      <c r="B121" s="947"/>
      <c r="C121" s="927"/>
      <c r="D121" s="927"/>
      <c r="E121" s="927"/>
      <c r="F121" s="644" t="s">
        <v>1993</v>
      </c>
      <c r="G121" s="644" t="s">
        <v>1372</v>
      </c>
      <c r="H121" s="645">
        <v>45</v>
      </c>
      <c r="I121" s="646">
        <v>120</v>
      </c>
      <c r="J121" s="647">
        <f t="shared" si="3"/>
        <v>5400</v>
      </c>
      <c r="K121" s="950"/>
    </row>
    <row r="122" spans="1:11" s="648" customFormat="1" ht="20.100000000000001" customHeight="1">
      <c r="A122" s="927"/>
      <c r="B122" s="947"/>
      <c r="C122" s="927"/>
      <c r="D122" s="927"/>
      <c r="E122" s="927"/>
      <c r="F122" s="644" t="s">
        <v>1994</v>
      </c>
      <c r="G122" s="644" t="s">
        <v>1372</v>
      </c>
      <c r="H122" s="645">
        <v>45</v>
      </c>
      <c r="I122" s="646">
        <v>80</v>
      </c>
      <c r="J122" s="647">
        <f t="shared" si="3"/>
        <v>3600</v>
      </c>
      <c r="K122" s="950"/>
    </row>
    <row r="123" spans="1:11" s="648" customFormat="1" ht="20.100000000000001" customHeight="1">
      <c r="A123" s="927"/>
      <c r="B123" s="947"/>
      <c r="C123" s="927"/>
      <c r="D123" s="927"/>
      <c r="E123" s="927"/>
      <c r="F123" s="644" t="s">
        <v>1995</v>
      </c>
      <c r="G123" s="644" t="s">
        <v>1701</v>
      </c>
      <c r="H123" s="645">
        <v>60</v>
      </c>
      <c r="I123" s="646">
        <v>160</v>
      </c>
      <c r="J123" s="647">
        <f t="shared" si="3"/>
        <v>9600</v>
      </c>
      <c r="K123" s="950"/>
    </row>
    <row r="124" spans="1:11" s="648" customFormat="1" ht="20.100000000000001" customHeight="1">
      <c r="A124" s="927"/>
      <c r="B124" s="947"/>
      <c r="C124" s="927"/>
      <c r="D124" s="927"/>
      <c r="E124" s="927" t="s">
        <v>2003</v>
      </c>
      <c r="F124" s="644" t="s">
        <v>1950</v>
      </c>
      <c r="G124" s="644" t="s">
        <v>1372</v>
      </c>
      <c r="H124" s="645">
        <v>100</v>
      </c>
      <c r="I124" s="646">
        <v>230</v>
      </c>
      <c r="J124" s="647">
        <f t="shared" si="3"/>
        <v>23000</v>
      </c>
      <c r="K124" s="950"/>
    </row>
    <row r="125" spans="1:11" s="648" customFormat="1" ht="20.100000000000001" customHeight="1">
      <c r="A125" s="927"/>
      <c r="B125" s="947"/>
      <c r="C125" s="927"/>
      <c r="D125" s="927"/>
      <c r="E125" s="927"/>
      <c r="F125" s="644" t="s">
        <v>1995</v>
      </c>
      <c r="G125" s="644" t="s">
        <v>1701</v>
      </c>
      <c r="H125" s="645">
        <v>0</v>
      </c>
      <c r="I125" s="646">
        <v>0</v>
      </c>
      <c r="J125" s="647">
        <f t="shared" si="3"/>
        <v>0</v>
      </c>
      <c r="K125" s="950"/>
    </row>
    <row r="126" spans="1:11" s="648" customFormat="1" ht="20.100000000000001" customHeight="1">
      <c r="A126" s="927"/>
      <c r="B126" s="947"/>
      <c r="C126" s="927"/>
      <c r="D126" s="927"/>
      <c r="E126" s="927" t="s">
        <v>2004</v>
      </c>
      <c r="F126" s="927"/>
      <c r="G126" s="644" t="s">
        <v>1372</v>
      </c>
      <c r="H126" s="645">
        <v>320</v>
      </c>
      <c r="I126" s="646">
        <v>200</v>
      </c>
      <c r="J126" s="647">
        <f t="shared" si="3"/>
        <v>64000</v>
      </c>
      <c r="K126" s="950"/>
    </row>
    <row r="127" spans="1:11" s="648" customFormat="1" ht="20.100000000000001" customHeight="1">
      <c r="A127" s="927"/>
      <c r="B127" s="947"/>
      <c r="C127" s="927"/>
      <c r="D127" s="927"/>
      <c r="E127" s="927" t="s">
        <v>1990</v>
      </c>
      <c r="F127" s="927"/>
      <c r="G127" s="644" t="s">
        <v>1701</v>
      </c>
      <c r="H127" s="645">
        <v>0</v>
      </c>
      <c r="I127" s="646">
        <v>0</v>
      </c>
      <c r="J127" s="647">
        <f t="shared" si="3"/>
        <v>0</v>
      </c>
      <c r="K127" s="950"/>
    </row>
    <row r="128" spans="1:11" s="648" customFormat="1" ht="20.100000000000001" customHeight="1">
      <c r="A128" s="927"/>
      <c r="B128" s="947"/>
      <c r="C128" s="927"/>
      <c r="D128" s="927"/>
      <c r="E128" s="927" t="s">
        <v>2005</v>
      </c>
      <c r="F128" s="927"/>
      <c r="G128" s="644" t="s">
        <v>1701</v>
      </c>
      <c r="H128" s="645">
        <v>40</v>
      </c>
      <c r="I128" s="646">
        <v>100</v>
      </c>
      <c r="J128" s="647">
        <f t="shared" si="3"/>
        <v>4000</v>
      </c>
      <c r="K128" s="950"/>
    </row>
    <row r="129" spans="1:11" s="648" customFormat="1" ht="20.100000000000001" customHeight="1">
      <c r="A129" s="927"/>
      <c r="B129" s="947"/>
      <c r="C129" s="927"/>
      <c r="D129" s="649" t="s">
        <v>2006</v>
      </c>
      <c r="E129" s="927" t="s">
        <v>2007</v>
      </c>
      <c r="F129" s="927"/>
      <c r="G129" s="644" t="s">
        <v>1372</v>
      </c>
      <c r="H129" s="645">
        <v>720</v>
      </c>
      <c r="I129" s="646">
        <v>100</v>
      </c>
      <c r="J129" s="647">
        <f t="shared" si="3"/>
        <v>72000</v>
      </c>
      <c r="K129" s="950"/>
    </row>
    <row r="130" spans="1:11" s="648" customFormat="1" ht="20.100000000000001" customHeight="1">
      <c r="A130" s="927"/>
      <c r="B130" s="947"/>
      <c r="C130" s="926" t="s">
        <v>24</v>
      </c>
      <c r="D130" s="926"/>
      <c r="E130" s="926"/>
      <c r="F130" s="926"/>
      <c r="G130" s="650"/>
      <c r="H130" s="651"/>
      <c r="I130" s="650"/>
      <c r="J130" s="652">
        <f>SUM(J78:J129)</f>
        <v>809580</v>
      </c>
      <c r="K130" s="950"/>
    </row>
    <row r="131" spans="1:11" s="648" customFormat="1" ht="20.100000000000001" customHeight="1">
      <c r="A131" s="927"/>
      <c r="B131" s="947"/>
      <c r="C131" s="940" t="s">
        <v>2008</v>
      </c>
      <c r="D131" s="941"/>
      <c r="E131" s="927" t="s">
        <v>1924</v>
      </c>
      <c r="F131" s="927"/>
      <c r="G131" s="644" t="s">
        <v>1372</v>
      </c>
      <c r="H131" s="645">
        <v>200</v>
      </c>
      <c r="I131" s="646">
        <v>45</v>
      </c>
      <c r="J131" s="647">
        <f>H131*I131</f>
        <v>9000</v>
      </c>
      <c r="K131" s="950"/>
    </row>
    <row r="132" spans="1:11" s="648" customFormat="1" ht="20.100000000000001" customHeight="1">
      <c r="A132" s="927"/>
      <c r="B132" s="947"/>
      <c r="C132" s="942"/>
      <c r="D132" s="943"/>
      <c r="E132" s="927" t="s">
        <v>1925</v>
      </c>
      <c r="F132" s="927"/>
      <c r="G132" s="644" t="s">
        <v>1372</v>
      </c>
      <c r="H132" s="645">
        <v>140</v>
      </c>
      <c r="I132" s="646">
        <v>45</v>
      </c>
      <c r="J132" s="647">
        <f>H132*I132</f>
        <v>6300</v>
      </c>
      <c r="K132" s="950"/>
    </row>
    <row r="133" spans="1:11" s="648" customFormat="1" ht="20.100000000000001" customHeight="1">
      <c r="A133" s="927"/>
      <c r="B133" s="947"/>
      <c r="C133" s="942"/>
      <c r="D133" s="943"/>
      <c r="E133" s="927" t="s">
        <v>2009</v>
      </c>
      <c r="F133" s="927"/>
      <c r="G133" s="644" t="s">
        <v>1372</v>
      </c>
      <c r="H133" s="645">
        <v>35</v>
      </c>
      <c r="I133" s="646">
        <v>280</v>
      </c>
      <c r="J133" s="647">
        <f t="shared" ref="J133:J135" si="4">H133*I133</f>
        <v>9800</v>
      </c>
      <c r="K133" s="950"/>
    </row>
    <row r="134" spans="1:11" s="648" customFormat="1" ht="20.100000000000001" customHeight="1">
      <c r="A134" s="927"/>
      <c r="B134" s="947"/>
      <c r="C134" s="942"/>
      <c r="D134" s="943"/>
      <c r="E134" s="927" t="s">
        <v>1927</v>
      </c>
      <c r="F134" s="927"/>
      <c r="G134" s="644" t="s">
        <v>1372</v>
      </c>
      <c r="H134" s="645">
        <v>128</v>
      </c>
      <c r="I134" s="646">
        <f>I30</f>
        <v>200</v>
      </c>
      <c r="J134" s="647">
        <f t="shared" si="4"/>
        <v>25600</v>
      </c>
      <c r="K134" s="950"/>
    </row>
    <row r="135" spans="1:11" s="648" customFormat="1" ht="20.100000000000001" customHeight="1">
      <c r="A135" s="927"/>
      <c r="B135" s="947"/>
      <c r="C135" s="944"/>
      <c r="D135" s="945"/>
      <c r="E135" s="927" t="s">
        <v>2010</v>
      </c>
      <c r="F135" s="927"/>
      <c r="G135" s="644" t="s">
        <v>1441</v>
      </c>
      <c r="H135" s="645">
        <v>8</v>
      </c>
      <c r="I135" s="646">
        <v>1200</v>
      </c>
      <c r="J135" s="647">
        <f t="shared" si="4"/>
        <v>9600</v>
      </c>
      <c r="K135" s="950"/>
    </row>
    <row r="136" spans="1:11" s="648" customFormat="1" ht="20.100000000000001" customHeight="1">
      <c r="A136" s="927"/>
      <c r="B136" s="947"/>
      <c r="C136" s="926" t="s">
        <v>24</v>
      </c>
      <c r="D136" s="926"/>
      <c r="E136" s="926"/>
      <c r="F136" s="926"/>
      <c r="G136" s="650"/>
      <c r="H136" s="651"/>
      <c r="I136" s="650"/>
      <c r="J136" s="652">
        <f>SUM(J131:J135)</f>
        <v>60300</v>
      </c>
      <c r="K136" s="950"/>
    </row>
    <row r="137" spans="1:11" s="648" customFormat="1" ht="20.100000000000001" customHeight="1">
      <c r="A137" s="927"/>
      <c r="B137" s="947"/>
      <c r="C137" s="927" t="s">
        <v>2011</v>
      </c>
      <c r="D137" s="927" t="s">
        <v>1459</v>
      </c>
      <c r="E137" s="927" t="s">
        <v>2012</v>
      </c>
      <c r="F137" s="644" t="s">
        <v>2013</v>
      </c>
      <c r="G137" s="934" t="s">
        <v>1376</v>
      </c>
      <c r="H137" s="937">
        <v>1</v>
      </c>
      <c r="I137" s="928">
        <v>30000</v>
      </c>
      <c r="J137" s="931">
        <f t="shared" si="0"/>
        <v>30000</v>
      </c>
      <c r="K137" s="950"/>
    </row>
    <row r="138" spans="1:11" s="648" customFormat="1" ht="20.100000000000001" customHeight="1">
      <c r="A138" s="927"/>
      <c r="B138" s="947"/>
      <c r="C138" s="927"/>
      <c r="D138" s="927"/>
      <c r="E138" s="927"/>
      <c r="F138" s="644" t="s">
        <v>2014</v>
      </c>
      <c r="G138" s="935"/>
      <c r="H138" s="938"/>
      <c r="I138" s="929"/>
      <c r="J138" s="932"/>
      <c r="K138" s="950"/>
    </row>
    <row r="139" spans="1:11" s="648" customFormat="1" ht="20.100000000000001" customHeight="1">
      <c r="A139" s="927"/>
      <c r="B139" s="947"/>
      <c r="C139" s="927"/>
      <c r="D139" s="927"/>
      <c r="E139" s="927"/>
      <c r="F139" s="644" t="s">
        <v>2015</v>
      </c>
      <c r="G139" s="935"/>
      <c r="H139" s="938"/>
      <c r="I139" s="929"/>
      <c r="J139" s="932"/>
      <c r="K139" s="950"/>
    </row>
    <row r="140" spans="1:11" s="648" customFormat="1" ht="20.100000000000001" customHeight="1">
      <c r="A140" s="927"/>
      <c r="B140" s="947"/>
      <c r="C140" s="927"/>
      <c r="D140" s="927"/>
      <c r="E140" s="927"/>
      <c r="F140" s="644" t="s">
        <v>2016</v>
      </c>
      <c r="G140" s="935"/>
      <c r="H140" s="938"/>
      <c r="I140" s="929"/>
      <c r="J140" s="932"/>
      <c r="K140" s="950"/>
    </row>
    <row r="141" spans="1:11" s="648" customFormat="1" ht="20.100000000000001" customHeight="1">
      <c r="A141" s="927"/>
      <c r="B141" s="947"/>
      <c r="C141" s="927"/>
      <c r="D141" s="927"/>
      <c r="E141" s="927"/>
      <c r="F141" s="644" t="s">
        <v>2017</v>
      </c>
      <c r="G141" s="936"/>
      <c r="H141" s="939"/>
      <c r="I141" s="930"/>
      <c r="J141" s="933"/>
      <c r="K141" s="950"/>
    </row>
    <row r="142" spans="1:11" s="648" customFormat="1" ht="20.100000000000001" customHeight="1">
      <c r="A142" s="927"/>
      <c r="B142" s="947"/>
      <c r="C142" s="927"/>
      <c r="D142" s="927"/>
      <c r="E142" s="927" t="s">
        <v>2018</v>
      </c>
      <c r="F142" s="644" t="s">
        <v>2019</v>
      </c>
      <c r="G142" s="644" t="s">
        <v>1441</v>
      </c>
      <c r="H142" s="645">
        <v>45</v>
      </c>
      <c r="I142" s="646">
        <v>200</v>
      </c>
      <c r="J142" s="647">
        <f t="shared" si="0"/>
        <v>9000</v>
      </c>
      <c r="K142" s="950"/>
    </row>
    <row r="143" spans="1:11" s="648" customFormat="1" ht="20.100000000000001" customHeight="1">
      <c r="A143" s="927"/>
      <c r="B143" s="947"/>
      <c r="C143" s="927"/>
      <c r="D143" s="927"/>
      <c r="E143" s="927"/>
      <c r="F143" s="644" t="s">
        <v>2020</v>
      </c>
      <c r="G143" s="644" t="s">
        <v>1441</v>
      </c>
      <c r="H143" s="645">
        <v>15</v>
      </c>
      <c r="I143" s="646">
        <v>130</v>
      </c>
      <c r="J143" s="647">
        <f t="shared" si="0"/>
        <v>1950</v>
      </c>
      <c r="K143" s="950"/>
    </row>
    <row r="144" spans="1:11" s="648" customFormat="1" ht="20.100000000000001" customHeight="1">
      <c r="A144" s="927"/>
      <c r="B144" s="947"/>
      <c r="C144" s="927"/>
      <c r="D144" s="927"/>
      <c r="E144" s="927"/>
      <c r="F144" s="644" t="s">
        <v>2021</v>
      </c>
      <c r="G144" s="644" t="s">
        <v>1101</v>
      </c>
      <c r="H144" s="645">
        <v>191</v>
      </c>
      <c r="I144" s="646">
        <v>100</v>
      </c>
      <c r="J144" s="647">
        <f t="shared" si="0"/>
        <v>19100</v>
      </c>
      <c r="K144" s="950"/>
    </row>
    <row r="145" spans="1:11" s="648" customFormat="1" ht="20.100000000000001" customHeight="1">
      <c r="A145" s="927"/>
      <c r="B145" s="947"/>
      <c r="C145" s="927"/>
      <c r="D145" s="927"/>
      <c r="E145" s="927" t="s">
        <v>2022</v>
      </c>
      <c r="F145" s="927"/>
      <c r="G145" s="644" t="s">
        <v>1376</v>
      </c>
      <c r="H145" s="645">
        <v>1</v>
      </c>
      <c r="I145" s="646">
        <v>50000</v>
      </c>
      <c r="J145" s="647">
        <f t="shared" si="0"/>
        <v>50000</v>
      </c>
      <c r="K145" s="950"/>
    </row>
    <row r="146" spans="1:11" s="648" customFormat="1" ht="20.100000000000001" customHeight="1">
      <c r="A146" s="927"/>
      <c r="B146" s="947"/>
      <c r="C146" s="927"/>
      <c r="D146" s="927"/>
      <c r="E146" s="927" t="s">
        <v>2023</v>
      </c>
      <c r="F146" s="927"/>
      <c r="G146" s="644" t="s">
        <v>1376</v>
      </c>
      <c r="H146" s="645">
        <v>1</v>
      </c>
      <c r="I146" s="646">
        <v>100000</v>
      </c>
      <c r="J146" s="647">
        <f t="shared" si="0"/>
        <v>100000</v>
      </c>
      <c r="K146" s="950"/>
    </row>
    <row r="147" spans="1:11" s="648" customFormat="1" ht="20.100000000000001" customHeight="1">
      <c r="A147" s="927"/>
      <c r="B147" s="947"/>
      <c r="C147" s="927"/>
      <c r="D147" s="927"/>
      <c r="E147" s="927" t="s">
        <v>2024</v>
      </c>
      <c r="F147" s="644" t="s">
        <v>2025</v>
      </c>
      <c r="G147" s="644" t="s">
        <v>1372</v>
      </c>
      <c r="H147" s="645">
        <v>180</v>
      </c>
      <c r="I147" s="646">
        <v>60</v>
      </c>
      <c r="J147" s="647">
        <f t="shared" si="0"/>
        <v>10800</v>
      </c>
      <c r="K147" s="950"/>
    </row>
    <row r="148" spans="1:11" s="648" customFormat="1" ht="20.100000000000001" customHeight="1">
      <c r="A148" s="927"/>
      <c r="B148" s="947"/>
      <c r="C148" s="927"/>
      <c r="D148" s="927"/>
      <c r="E148" s="927"/>
      <c r="F148" s="644" t="s">
        <v>2026</v>
      </c>
      <c r="G148" s="644" t="s">
        <v>1372</v>
      </c>
      <c r="H148" s="645">
        <v>130</v>
      </c>
      <c r="I148" s="646">
        <v>80</v>
      </c>
      <c r="J148" s="647">
        <f t="shared" si="0"/>
        <v>10400</v>
      </c>
      <c r="K148" s="950"/>
    </row>
    <row r="149" spans="1:11" s="648" customFormat="1" ht="20.100000000000001" customHeight="1">
      <c r="A149" s="927"/>
      <c r="B149" s="947"/>
      <c r="C149" s="927"/>
      <c r="D149" s="927"/>
      <c r="E149" s="927" t="s">
        <v>2027</v>
      </c>
      <c r="F149" s="644" t="s">
        <v>2028</v>
      </c>
      <c r="G149" s="644" t="s">
        <v>1441</v>
      </c>
      <c r="H149" s="645">
        <v>2</v>
      </c>
      <c r="I149" s="646">
        <v>5000</v>
      </c>
      <c r="J149" s="647">
        <f t="shared" si="0"/>
        <v>10000</v>
      </c>
      <c r="K149" s="950"/>
    </row>
    <row r="150" spans="1:11" s="648" customFormat="1" ht="20.100000000000001" customHeight="1">
      <c r="A150" s="927"/>
      <c r="B150" s="947"/>
      <c r="C150" s="927"/>
      <c r="D150" s="927"/>
      <c r="E150" s="927"/>
      <c r="F150" s="644" t="s">
        <v>2029</v>
      </c>
      <c r="G150" s="644" t="s">
        <v>1372</v>
      </c>
      <c r="H150" s="645">
        <v>6</v>
      </c>
      <c r="I150" s="646">
        <v>360</v>
      </c>
      <c r="J150" s="647">
        <f t="shared" si="0"/>
        <v>2160</v>
      </c>
      <c r="K150" s="950"/>
    </row>
    <row r="151" spans="1:11" s="648" customFormat="1" ht="20.100000000000001" customHeight="1">
      <c r="A151" s="927"/>
      <c r="B151" s="947"/>
      <c r="C151" s="927"/>
      <c r="D151" s="927"/>
      <c r="E151" s="927"/>
      <c r="F151" s="644" t="s">
        <v>2030</v>
      </c>
      <c r="G151" s="644" t="s">
        <v>1701</v>
      </c>
      <c r="H151" s="645">
        <v>0</v>
      </c>
      <c r="I151" s="646">
        <v>0</v>
      </c>
      <c r="J151" s="647">
        <f t="shared" si="0"/>
        <v>0</v>
      </c>
      <c r="K151" s="950"/>
    </row>
    <row r="152" spans="1:11" s="648" customFormat="1" ht="20.100000000000001" customHeight="1">
      <c r="A152" s="927"/>
      <c r="B152" s="947"/>
      <c r="C152" s="927"/>
      <c r="D152" s="927"/>
      <c r="E152" s="927" t="s">
        <v>2031</v>
      </c>
      <c r="F152" s="644" t="s">
        <v>2032</v>
      </c>
      <c r="G152" s="644" t="s">
        <v>1372</v>
      </c>
      <c r="H152" s="645">
        <v>28</v>
      </c>
      <c r="I152" s="646">
        <v>200</v>
      </c>
      <c r="J152" s="647">
        <f t="shared" si="0"/>
        <v>5600</v>
      </c>
      <c r="K152" s="950"/>
    </row>
    <row r="153" spans="1:11" s="648" customFormat="1" ht="20.100000000000001" customHeight="1">
      <c r="A153" s="927"/>
      <c r="B153" s="947"/>
      <c r="C153" s="927"/>
      <c r="D153" s="927"/>
      <c r="E153" s="927"/>
      <c r="F153" s="644" t="s">
        <v>2033</v>
      </c>
      <c r="G153" s="644" t="s">
        <v>1701</v>
      </c>
      <c r="H153" s="645">
        <v>25</v>
      </c>
      <c r="I153" s="646">
        <v>280</v>
      </c>
      <c r="J153" s="647">
        <f t="shared" si="0"/>
        <v>7000</v>
      </c>
      <c r="K153" s="950"/>
    </row>
    <row r="154" spans="1:11" s="648" customFormat="1" ht="20.100000000000001" customHeight="1">
      <c r="A154" s="927"/>
      <c r="B154" s="947"/>
      <c r="C154" s="927"/>
      <c r="D154" s="927"/>
      <c r="E154" s="927"/>
      <c r="F154" s="644" t="s">
        <v>2034</v>
      </c>
      <c r="G154" s="644" t="s">
        <v>1372</v>
      </c>
      <c r="H154" s="645">
        <v>20</v>
      </c>
      <c r="I154" s="646">
        <v>130</v>
      </c>
      <c r="J154" s="647">
        <f t="shared" si="0"/>
        <v>2600</v>
      </c>
      <c r="K154" s="950"/>
    </row>
    <row r="155" spans="1:11" s="648" customFormat="1" ht="20.100000000000001" customHeight="1">
      <c r="A155" s="927"/>
      <c r="B155" s="947"/>
      <c r="C155" s="927"/>
      <c r="D155" s="927"/>
      <c r="E155" s="927"/>
      <c r="F155" s="644" t="s">
        <v>2035</v>
      </c>
      <c r="G155" s="644" t="s">
        <v>1372</v>
      </c>
      <c r="H155" s="645">
        <v>25</v>
      </c>
      <c r="I155" s="646">
        <v>260</v>
      </c>
      <c r="J155" s="647">
        <f t="shared" si="0"/>
        <v>6500</v>
      </c>
      <c r="K155" s="950"/>
    </row>
    <row r="156" spans="1:11" s="648" customFormat="1" ht="20.100000000000001" customHeight="1">
      <c r="A156" s="927"/>
      <c r="B156" s="947"/>
      <c r="C156" s="927"/>
      <c r="D156" s="927"/>
      <c r="E156" s="927"/>
      <c r="F156" s="644" t="s">
        <v>2036</v>
      </c>
      <c r="G156" s="644" t="s">
        <v>1372</v>
      </c>
      <c r="H156" s="645">
        <v>0</v>
      </c>
      <c r="I156" s="646">
        <v>0</v>
      </c>
      <c r="J156" s="647">
        <f t="shared" si="0"/>
        <v>0</v>
      </c>
      <c r="K156" s="950"/>
    </row>
    <row r="157" spans="1:11" s="648" customFormat="1" ht="20.100000000000001" customHeight="1">
      <c r="A157" s="927"/>
      <c r="B157" s="947"/>
      <c r="C157" s="927"/>
      <c r="D157" s="927"/>
      <c r="E157" s="927" t="s">
        <v>2037</v>
      </c>
      <c r="F157" s="644" t="s">
        <v>2038</v>
      </c>
      <c r="G157" s="644" t="s">
        <v>1372</v>
      </c>
      <c r="H157" s="645">
        <v>15</v>
      </c>
      <c r="I157" s="646">
        <v>340</v>
      </c>
      <c r="J157" s="647">
        <f t="shared" si="0"/>
        <v>5100</v>
      </c>
      <c r="K157" s="950"/>
    </row>
    <row r="158" spans="1:11" s="648" customFormat="1" ht="20.100000000000001" customHeight="1">
      <c r="A158" s="927"/>
      <c r="B158" s="947"/>
      <c r="C158" s="927"/>
      <c r="D158" s="927"/>
      <c r="E158" s="927"/>
      <c r="F158" s="644" t="s">
        <v>2039</v>
      </c>
      <c r="G158" s="644" t="s">
        <v>1372</v>
      </c>
      <c r="H158" s="645">
        <v>14</v>
      </c>
      <c r="I158" s="646">
        <v>360</v>
      </c>
      <c r="J158" s="647">
        <f t="shared" si="0"/>
        <v>5040</v>
      </c>
      <c r="K158" s="950"/>
    </row>
    <row r="159" spans="1:11" s="648" customFormat="1" ht="20.100000000000001" customHeight="1">
      <c r="A159" s="927"/>
      <c r="B159" s="947"/>
      <c r="C159" s="927"/>
      <c r="D159" s="927"/>
      <c r="E159" s="927"/>
      <c r="F159" s="644" t="s">
        <v>2040</v>
      </c>
      <c r="G159" s="644" t="s">
        <v>1376</v>
      </c>
      <c r="H159" s="645">
        <v>1</v>
      </c>
      <c r="I159" s="646">
        <v>5000</v>
      </c>
      <c r="J159" s="647">
        <f t="shared" si="0"/>
        <v>5000</v>
      </c>
      <c r="K159" s="950"/>
    </row>
    <row r="160" spans="1:11" s="648" customFormat="1" ht="20.100000000000001" customHeight="1">
      <c r="A160" s="927"/>
      <c r="B160" s="947"/>
      <c r="C160" s="927"/>
      <c r="D160" s="927"/>
      <c r="E160" s="927" t="s">
        <v>2041</v>
      </c>
      <c r="F160" s="649" t="s">
        <v>2042</v>
      </c>
      <c r="G160" s="644" t="s">
        <v>1372</v>
      </c>
      <c r="H160" s="645">
        <v>20</v>
      </c>
      <c r="I160" s="646">
        <v>45</v>
      </c>
      <c r="J160" s="647">
        <f t="shared" si="0"/>
        <v>900</v>
      </c>
      <c r="K160" s="950"/>
    </row>
    <row r="161" spans="1:11" s="648" customFormat="1" ht="20.100000000000001" customHeight="1">
      <c r="A161" s="927"/>
      <c r="B161" s="947"/>
      <c r="C161" s="927"/>
      <c r="D161" s="927"/>
      <c r="E161" s="927"/>
      <c r="F161" s="649" t="s">
        <v>2043</v>
      </c>
      <c r="G161" s="644" t="s">
        <v>1372</v>
      </c>
      <c r="H161" s="645">
        <v>40</v>
      </c>
      <c r="I161" s="646">
        <v>45</v>
      </c>
      <c r="J161" s="647">
        <f t="shared" si="0"/>
        <v>1800</v>
      </c>
      <c r="K161" s="950"/>
    </row>
    <row r="162" spans="1:11" s="648" customFormat="1" ht="20.100000000000001" customHeight="1">
      <c r="A162" s="927"/>
      <c r="B162" s="947"/>
      <c r="C162" s="927"/>
      <c r="D162" s="927"/>
      <c r="E162" s="927" t="s">
        <v>2044</v>
      </c>
      <c r="F162" s="649" t="s">
        <v>1952</v>
      </c>
      <c r="G162" s="644" t="s">
        <v>1372</v>
      </c>
      <c r="H162" s="645">
        <v>130</v>
      </c>
      <c r="I162" s="646">
        <v>45</v>
      </c>
      <c r="J162" s="647">
        <f t="shared" si="0"/>
        <v>5850</v>
      </c>
      <c r="K162" s="950"/>
    </row>
    <row r="163" spans="1:11" s="648" customFormat="1" ht="20.100000000000001" customHeight="1">
      <c r="A163" s="927"/>
      <c r="B163" s="947"/>
      <c r="C163" s="927"/>
      <c r="D163" s="927"/>
      <c r="E163" s="927"/>
      <c r="F163" s="649" t="s">
        <v>1953</v>
      </c>
      <c r="G163" s="644" t="s">
        <v>1372</v>
      </c>
      <c r="H163" s="645">
        <v>50</v>
      </c>
      <c r="I163" s="646">
        <v>45</v>
      </c>
      <c r="J163" s="647">
        <f t="shared" si="0"/>
        <v>2250</v>
      </c>
      <c r="K163" s="950"/>
    </row>
    <row r="164" spans="1:11" s="648" customFormat="1" ht="20.100000000000001" customHeight="1">
      <c r="A164" s="927"/>
      <c r="B164" s="947"/>
      <c r="C164" s="927"/>
      <c r="D164" s="927"/>
      <c r="E164" s="927"/>
      <c r="F164" s="649" t="s">
        <v>1954</v>
      </c>
      <c r="G164" s="644" t="s">
        <v>1372</v>
      </c>
      <c r="H164" s="645">
        <v>2</v>
      </c>
      <c r="I164" s="646">
        <v>280</v>
      </c>
      <c r="J164" s="647">
        <f t="shared" si="0"/>
        <v>560</v>
      </c>
      <c r="K164" s="950"/>
    </row>
    <row r="165" spans="1:11" s="648" customFormat="1" ht="20.100000000000001" customHeight="1">
      <c r="A165" s="927"/>
      <c r="B165" s="947"/>
      <c r="C165" s="927"/>
      <c r="D165" s="927"/>
      <c r="E165" s="927"/>
      <c r="F165" s="649" t="s">
        <v>1955</v>
      </c>
      <c r="G165" s="644" t="s">
        <v>1372</v>
      </c>
      <c r="H165" s="645">
        <v>8</v>
      </c>
      <c r="I165" s="646">
        <v>260</v>
      </c>
      <c r="J165" s="647">
        <f t="shared" si="0"/>
        <v>2080</v>
      </c>
      <c r="K165" s="950"/>
    </row>
    <row r="166" spans="1:11" s="648" customFormat="1" ht="20.100000000000001" customHeight="1">
      <c r="A166" s="927"/>
      <c r="B166" s="947"/>
      <c r="C166" s="927"/>
      <c r="D166" s="927"/>
      <c r="E166" s="927" t="s">
        <v>2045</v>
      </c>
      <c r="F166" s="649" t="s">
        <v>1952</v>
      </c>
      <c r="G166" s="644" t="s">
        <v>1372</v>
      </c>
      <c r="H166" s="645">
        <v>60</v>
      </c>
      <c r="I166" s="646">
        <v>45</v>
      </c>
      <c r="J166" s="647">
        <f t="shared" si="0"/>
        <v>2700</v>
      </c>
      <c r="K166" s="950"/>
    </row>
    <row r="167" spans="1:11" s="648" customFormat="1" ht="20.100000000000001" customHeight="1">
      <c r="A167" s="927"/>
      <c r="B167" s="947"/>
      <c r="C167" s="927"/>
      <c r="D167" s="927"/>
      <c r="E167" s="927"/>
      <c r="F167" s="649" t="s">
        <v>1953</v>
      </c>
      <c r="G167" s="644" t="s">
        <v>1372</v>
      </c>
      <c r="H167" s="645">
        <v>30</v>
      </c>
      <c r="I167" s="646">
        <v>45</v>
      </c>
      <c r="J167" s="647">
        <f t="shared" si="0"/>
        <v>1350</v>
      </c>
      <c r="K167" s="950"/>
    </row>
    <row r="168" spans="1:11" s="648" customFormat="1" ht="20.100000000000001" customHeight="1">
      <c r="A168" s="927"/>
      <c r="B168" s="947"/>
      <c r="C168" s="927"/>
      <c r="D168" s="927"/>
      <c r="E168" s="927"/>
      <c r="F168" s="649" t="s">
        <v>1954</v>
      </c>
      <c r="G168" s="644" t="s">
        <v>1372</v>
      </c>
      <c r="H168" s="645">
        <v>10</v>
      </c>
      <c r="I168" s="646">
        <v>280</v>
      </c>
      <c r="J168" s="647">
        <f t="shared" si="0"/>
        <v>2800</v>
      </c>
      <c r="K168" s="950"/>
    </row>
    <row r="169" spans="1:11" s="648" customFormat="1" ht="20.100000000000001" customHeight="1">
      <c r="A169" s="927"/>
      <c r="B169" s="947"/>
      <c r="C169" s="927"/>
      <c r="D169" s="927"/>
      <c r="E169" s="927"/>
      <c r="F169" s="649" t="s">
        <v>1955</v>
      </c>
      <c r="G169" s="644" t="s">
        <v>1372</v>
      </c>
      <c r="H169" s="645">
        <v>25</v>
      </c>
      <c r="I169" s="646">
        <v>260</v>
      </c>
      <c r="J169" s="647">
        <f t="shared" si="0"/>
        <v>6500</v>
      </c>
      <c r="K169" s="950"/>
    </row>
    <row r="170" spans="1:11" s="648" customFormat="1" ht="20.100000000000001" customHeight="1">
      <c r="A170" s="927"/>
      <c r="B170" s="947"/>
      <c r="C170" s="927"/>
      <c r="D170" s="927"/>
      <c r="E170" s="927"/>
      <c r="F170" s="649" t="s">
        <v>2046</v>
      </c>
      <c r="G170" s="644" t="s">
        <v>1372</v>
      </c>
      <c r="H170" s="645">
        <v>0</v>
      </c>
      <c r="I170" s="646">
        <v>50</v>
      </c>
      <c r="J170" s="647">
        <f t="shared" si="0"/>
        <v>0</v>
      </c>
      <c r="K170" s="950"/>
    </row>
    <row r="171" spans="1:11" s="648" customFormat="1" ht="20.100000000000001" customHeight="1">
      <c r="A171" s="927"/>
      <c r="B171" s="947"/>
      <c r="C171" s="927"/>
      <c r="D171" s="927"/>
      <c r="E171" s="927" t="s">
        <v>2047</v>
      </c>
      <c r="F171" s="649" t="s">
        <v>1952</v>
      </c>
      <c r="G171" s="644" t="s">
        <v>1372</v>
      </c>
      <c r="H171" s="645">
        <v>40</v>
      </c>
      <c r="I171" s="646">
        <v>45</v>
      </c>
      <c r="J171" s="647">
        <f t="shared" si="0"/>
        <v>1800</v>
      </c>
      <c r="K171" s="950"/>
    </row>
    <row r="172" spans="1:11" s="648" customFormat="1" ht="20.100000000000001" customHeight="1">
      <c r="A172" s="927"/>
      <c r="B172" s="947"/>
      <c r="C172" s="927"/>
      <c r="D172" s="927"/>
      <c r="E172" s="927"/>
      <c r="F172" s="649" t="s">
        <v>1953</v>
      </c>
      <c r="G172" s="644" t="s">
        <v>1372</v>
      </c>
      <c r="H172" s="645">
        <v>30</v>
      </c>
      <c r="I172" s="646">
        <v>45</v>
      </c>
      <c r="J172" s="647">
        <f t="shared" si="0"/>
        <v>1350</v>
      </c>
      <c r="K172" s="950"/>
    </row>
    <row r="173" spans="1:11" s="648" customFormat="1" ht="20.100000000000001" customHeight="1">
      <c r="A173" s="927"/>
      <c r="B173" s="947"/>
      <c r="C173" s="927"/>
      <c r="D173" s="927"/>
      <c r="E173" s="927"/>
      <c r="F173" s="649" t="s">
        <v>1954</v>
      </c>
      <c r="G173" s="644" t="s">
        <v>1372</v>
      </c>
      <c r="H173" s="645">
        <v>5</v>
      </c>
      <c r="I173" s="646">
        <v>280</v>
      </c>
      <c r="J173" s="647">
        <f t="shared" si="0"/>
        <v>1400</v>
      </c>
      <c r="K173" s="950"/>
    </row>
    <row r="174" spans="1:11" s="648" customFormat="1" ht="20.100000000000001" customHeight="1">
      <c r="A174" s="927"/>
      <c r="B174" s="947"/>
      <c r="C174" s="927"/>
      <c r="D174" s="927"/>
      <c r="E174" s="927"/>
      <c r="F174" s="649" t="s">
        <v>1955</v>
      </c>
      <c r="G174" s="644" t="s">
        <v>1372</v>
      </c>
      <c r="H174" s="645">
        <v>25</v>
      </c>
      <c r="I174" s="646">
        <v>260</v>
      </c>
      <c r="J174" s="647">
        <f t="shared" si="0"/>
        <v>6500</v>
      </c>
      <c r="K174" s="950"/>
    </row>
    <row r="175" spans="1:11" s="648" customFormat="1" ht="20.100000000000001" customHeight="1">
      <c r="A175" s="927"/>
      <c r="B175" s="947"/>
      <c r="C175" s="927"/>
      <c r="D175" s="927"/>
      <c r="E175" s="927"/>
      <c r="F175" s="649" t="s">
        <v>2046</v>
      </c>
      <c r="G175" s="644" t="s">
        <v>1372</v>
      </c>
      <c r="H175" s="645">
        <v>0</v>
      </c>
      <c r="I175" s="646">
        <v>50</v>
      </c>
      <c r="J175" s="647">
        <f t="shared" si="0"/>
        <v>0</v>
      </c>
      <c r="K175" s="950"/>
    </row>
    <row r="176" spans="1:11" s="648" customFormat="1" ht="20.100000000000001" customHeight="1">
      <c r="A176" s="927"/>
      <c r="B176" s="947"/>
      <c r="C176" s="926" t="s">
        <v>24</v>
      </c>
      <c r="D176" s="926"/>
      <c r="E176" s="926"/>
      <c r="F176" s="926"/>
      <c r="G176" s="654"/>
      <c r="H176" s="655"/>
      <c r="I176" s="646"/>
      <c r="J176" s="652">
        <f>SUM(J137:J175)</f>
        <v>318090</v>
      </c>
      <c r="K176" s="950"/>
    </row>
    <row r="177" spans="1:11" s="648" customFormat="1" ht="20.100000000000001" customHeight="1">
      <c r="A177" s="927"/>
      <c r="B177" s="947"/>
      <c r="C177" s="927" t="s">
        <v>2048</v>
      </c>
      <c r="D177" s="927" t="s">
        <v>2049</v>
      </c>
      <c r="E177" s="927" t="s">
        <v>2050</v>
      </c>
      <c r="F177" s="927"/>
      <c r="G177" s="649" t="s">
        <v>2051</v>
      </c>
      <c r="H177" s="655" t="s">
        <v>2051</v>
      </c>
      <c r="I177" s="646" t="s">
        <v>2051</v>
      </c>
      <c r="J177" s="646">
        <v>10000</v>
      </c>
      <c r="K177" s="950"/>
    </row>
    <row r="178" spans="1:11" s="648" customFormat="1" ht="20.100000000000001" customHeight="1">
      <c r="A178" s="927"/>
      <c r="B178" s="947"/>
      <c r="C178" s="927"/>
      <c r="D178" s="927"/>
      <c r="E178" s="927" t="s">
        <v>2052</v>
      </c>
      <c r="F178" s="927"/>
      <c r="G178" s="649" t="s">
        <v>2051</v>
      </c>
      <c r="H178" s="655" t="s">
        <v>2051</v>
      </c>
      <c r="I178" s="646" t="s">
        <v>2051</v>
      </c>
      <c r="J178" s="646">
        <v>10000</v>
      </c>
      <c r="K178" s="950"/>
    </row>
    <row r="179" spans="1:11" s="648" customFormat="1" ht="20.100000000000001" customHeight="1">
      <c r="A179" s="927"/>
      <c r="B179" s="947"/>
      <c r="C179" s="927"/>
      <c r="D179" s="927" t="s">
        <v>2053</v>
      </c>
      <c r="E179" s="927" t="s">
        <v>2054</v>
      </c>
      <c r="F179" s="927"/>
      <c r="G179" s="649" t="s">
        <v>1441</v>
      </c>
      <c r="H179" s="656">
        <v>8</v>
      </c>
      <c r="I179" s="646">
        <v>1250</v>
      </c>
      <c r="J179" s="646">
        <f t="shared" ref="J179" si="5">H179*I179</f>
        <v>10000</v>
      </c>
      <c r="K179" s="950"/>
    </row>
    <row r="180" spans="1:11" s="648" customFormat="1" ht="20.100000000000001" customHeight="1">
      <c r="A180" s="927"/>
      <c r="B180" s="947"/>
      <c r="C180" s="927"/>
      <c r="D180" s="927"/>
      <c r="E180" s="927" t="s">
        <v>2055</v>
      </c>
      <c r="F180" s="927"/>
      <c r="G180" s="649" t="s">
        <v>2051</v>
      </c>
      <c r="H180" s="649" t="s">
        <v>2051</v>
      </c>
      <c r="I180" s="649" t="s">
        <v>2051</v>
      </c>
      <c r="J180" s="646">
        <v>30000</v>
      </c>
      <c r="K180" s="950"/>
    </row>
    <row r="181" spans="1:11" s="648" customFormat="1" ht="20.100000000000001" customHeight="1">
      <c r="A181" s="927"/>
      <c r="B181" s="947"/>
      <c r="C181" s="927"/>
      <c r="D181" s="927"/>
      <c r="E181" s="927" t="s">
        <v>2056</v>
      </c>
      <c r="F181" s="927"/>
      <c r="G181" s="649" t="s">
        <v>2051</v>
      </c>
      <c r="H181" s="649" t="s">
        <v>2051</v>
      </c>
      <c r="I181" s="649" t="s">
        <v>2051</v>
      </c>
      <c r="J181" s="646">
        <v>20000</v>
      </c>
      <c r="K181" s="950"/>
    </row>
    <row r="182" spans="1:11" s="648" customFormat="1" ht="20.100000000000001" customHeight="1">
      <c r="A182" s="927"/>
      <c r="B182" s="947"/>
      <c r="C182" s="926" t="s">
        <v>24</v>
      </c>
      <c r="D182" s="926"/>
      <c r="E182" s="926"/>
      <c r="F182" s="926"/>
      <c r="G182" s="655"/>
      <c r="H182" s="655"/>
      <c r="I182" s="657"/>
      <c r="J182" s="657">
        <f>SUM(J177:J181)</f>
        <v>80000</v>
      </c>
      <c r="K182" s="950"/>
    </row>
    <row r="183" spans="1:11" s="648" customFormat="1" ht="20.100000000000001" customHeight="1">
      <c r="A183" s="927"/>
      <c r="B183" s="947"/>
      <c r="C183" s="655" t="s">
        <v>2057</v>
      </c>
      <c r="D183" s="926" t="s">
        <v>2051</v>
      </c>
      <c r="E183" s="926"/>
      <c r="F183" s="926"/>
      <c r="G183" s="649"/>
      <c r="H183" s="649"/>
      <c r="I183" s="646"/>
      <c r="J183" s="657">
        <f>J25+J39+J54+J72+J77+J136+J176+J182+J130</f>
        <v>4704299.5</v>
      </c>
      <c r="K183" s="950"/>
    </row>
    <row r="184" spans="1:11" s="648" customFormat="1" ht="20.100000000000001" customHeight="1">
      <c r="A184" s="927"/>
      <c r="B184" s="947"/>
      <c r="C184" s="655" t="s">
        <v>2058</v>
      </c>
      <c r="D184" s="926" t="s">
        <v>2051</v>
      </c>
      <c r="E184" s="926"/>
      <c r="F184" s="926"/>
      <c r="G184" s="649"/>
      <c r="H184" s="649"/>
      <c r="I184" s="646"/>
      <c r="J184" s="657">
        <f>J183*0.1</f>
        <v>470429.95</v>
      </c>
      <c r="K184" s="950"/>
    </row>
    <row r="185" spans="1:11" s="648" customFormat="1" ht="20.100000000000001" customHeight="1">
      <c r="A185" s="927"/>
      <c r="B185" s="947"/>
      <c r="C185" s="926" t="s">
        <v>2059</v>
      </c>
      <c r="D185" s="927" t="s">
        <v>2060</v>
      </c>
      <c r="E185" s="927" t="s">
        <v>2061</v>
      </c>
      <c r="F185" s="927"/>
      <c r="G185" s="649"/>
      <c r="H185" s="649"/>
      <c r="I185" s="646"/>
      <c r="J185" s="646">
        <v>30000</v>
      </c>
      <c r="K185" s="950"/>
    </row>
    <row r="186" spans="1:11" s="648" customFormat="1" ht="20.100000000000001" customHeight="1">
      <c r="A186" s="927"/>
      <c r="B186" s="947"/>
      <c r="C186" s="926"/>
      <c r="D186" s="927"/>
      <c r="E186" s="927" t="s">
        <v>2062</v>
      </c>
      <c r="F186" s="927"/>
      <c r="G186" s="649"/>
      <c r="H186" s="649"/>
      <c r="I186" s="646"/>
      <c r="J186" s="646">
        <v>30000</v>
      </c>
      <c r="K186" s="950"/>
    </row>
    <row r="187" spans="1:11" s="648" customFormat="1" ht="20.100000000000001" customHeight="1">
      <c r="A187" s="927"/>
      <c r="B187" s="947"/>
      <c r="C187" s="926"/>
      <c r="D187" s="649" t="s">
        <v>2063</v>
      </c>
      <c r="E187" s="927" t="s">
        <v>2064</v>
      </c>
      <c r="F187" s="927"/>
      <c r="G187" s="649"/>
      <c r="H187" s="649"/>
      <c r="I187" s="646"/>
      <c r="J187" s="646">
        <v>20000</v>
      </c>
      <c r="K187" s="950"/>
    </row>
    <row r="188" spans="1:11" s="648" customFormat="1" ht="20.100000000000001" customHeight="1">
      <c r="A188" s="927"/>
      <c r="B188" s="947"/>
      <c r="C188" s="926"/>
      <c r="D188" s="927" t="s">
        <v>1415</v>
      </c>
      <c r="E188" s="927"/>
      <c r="F188" s="927"/>
      <c r="G188" s="649"/>
      <c r="H188" s="649">
        <v>45</v>
      </c>
      <c r="I188" s="646">
        <v>1800</v>
      </c>
      <c r="J188" s="646">
        <f t="shared" ref="J188" si="6">H188*I188</f>
        <v>81000</v>
      </c>
      <c r="K188" s="950"/>
    </row>
    <row r="189" spans="1:11" s="648" customFormat="1" ht="20.100000000000001" customHeight="1">
      <c r="A189" s="927"/>
      <c r="B189" s="947"/>
      <c r="C189" s="926"/>
      <c r="D189" s="927" t="s">
        <v>2065</v>
      </c>
      <c r="E189" s="927"/>
      <c r="F189" s="649" t="s">
        <v>2066</v>
      </c>
      <c r="G189" s="649"/>
      <c r="H189" s="649"/>
      <c r="I189" s="646"/>
      <c r="J189" s="646">
        <v>18000</v>
      </c>
      <c r="K189" s="950"/>
    </row>
    <row r="190" spans="1:11" s="648" customFormat="1" ht="20.100000000000001" customHeight="1">
      <c r="A190" s="927"/>
      <c r="B190" s="947"/>
      <c r="C190" s="926"/>
      <c r="D190" s="924" t="s">
        <v>2067</v>
      </c>
      <c r="E190" s="925"/>
      <c r="F190" s="658" t="s">
        <v>2068</v>
      </c>
      <c r="G190" s="649"/>
      <c r="H190" s="659">
        <v>15073.81</v>
      </c>
      <c r="I190" s="646">
        <v>1.7</v>
      </c>
      <c r="J190" s="646">
        <v>25625.48</v>
      </c>
      <c r="K190" s="950"/>
    </row>
    <row r="191" spans="1:11" s="648" customFormat="1" ht="20.100000000000001" customHeight="1">
      <c r="A191" s="927"/>
      <c r="B191" s="947"/>
      <c r="C191" s="926" t="s">
        <v>24</v>
      </c>
      <c r="D191" s="926"/>
      <c r="E191" s="926"/>
      <c r="F191" s="926"/>
      <c r="G191" s="649"/>
      <c r="H191" s="660"/>
      <c r="I191" s="646"/>
      <c r="J191" s="657">
        <f>SUM(J185:J190)</f>
        <v>204625.48</v>
      </c>
      <c r="K191" s="950"/>
    </row>
    <row r="192" spans="1:11" s="648" customFormat="1" ht="20.100000000000001" customHeight="1">
      <c r="A192" s="927"/>
      <c r="B192" s="948"/>
      <c r="C192" s="926" t="s">
        <v>2069</v>
      </c>
      <c r="D192" s="926"/>
      <c r="E192" s="926"/>
      <c r="F192" s="926"/>
      <c r="G192" s="649"/>
      <c r="H192" s="649"/>
      <c r="I192" s="649"/>
      <c r="J192" s="657">
        <f>J183+J184+J191</f>
        <v>5379354.9300000006</v>
      </c>
      <c r="K192" s="951"/>
    </row>
    <row r="194" spans="9:10">
      <c r="I194" s="641"/>
      <c r="J194" s="642"/>
    </row>
    <row r="195" spans="9:10">
      <c r="I195" s="643"/>
      <c r="J195" s="643"/>
    </row>
    <row r="196" spans="9:10">
      <c r="J196" s="642"/>
    </row>
    <row r="197" spans="9:10">
      <c r="J197" s="641"/>
    </row>
    <row r="198" spans="9:10">
      <c r="J198" s="643"/>
    </row>
    <row r="199" spans="9:10">
      <c r="J199" s="643"/>
    </row>
  </sheetData>
  <mergeCells count="162"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962" t="s">
        <v>2076</v>
      </c>
      <c r="B1" s="963"/>
      <c r="C1" s="963"/>
      <c r="D1" s="963"/>
      <c r="E1" s="963"/>
      <c r="F1" s="963"/>
      <c r="G1" s="963"/>
      <c r="H1" s="963"/>
      <c r="I1" s="963"/>
    </row>
    <row r="2" spans="1:9" s="155" customFormat="1" ht="28.5" customHeight="1">
      <c r="A2" s="664" t="s">
        <v>2077</v>
      </c>
      <c r="B2" s="665" t="s">
        <v>595</v>
      </c>
      <c r="C2" s="665" t="s">
        <v>2</v>
      </c>
      <c r="D2" s="665" t="s">
        <v>691</v>
      </c>
      <c r="E2" s="665" t="s">
        <v>692</v>
      </c>
      <c r="F2" s="665" t="s">
        <v>2078</v>
      </c>
      <c r="G2" s="665" t="s">
        <v>2079</v>
      </c>
      <c r="H2" s="665" t="s">
        <v>2080</v>
      </c>
      <c r="I2" s="665" t="s">
        <v>2081</v>
      </c>
    </row>
    <row r="3" spans="1:9" ht="30" customHeight="1">
      <c r="A3" s="661" t="s">
        <v>2070</v>
      </c>
      <c r="B3" s="662" t="s">
        <v>2071</v>
      </c>
      <c r="C3" s="264" t="s">
        <v>937</v>
      </c>
      <c r="D3" s="264" t="s">
        <v>2072</v>
      </c>
      <c r="E3" s="264" t="s">
        <v>2073</v>
      </c>
      <c r="F3" s="663">
        <v>1</v>
      </c>
      <c r="G3" s="667">
        <v>1500000</v>
      </c>
      <c r="H3" s="667">
        <v>1500000</v>
      </c>
      <c r="I3" s="662" t="s">
        <v>2074</v>
      </c>
    </row>
    <row r="4" spans="1:9" ht="30" customHeight="1">
      <c r="A4" s="661" t="s">
        <v>2070</v>
      </c>
      <c r="B4" s="662" t="s">
        <v>2071</v>
      </c>
      <c r="C4" s="264" t="s">
        <v>937</v>
      </c>
      <c r="D4" s="264" t="s">
        <v>2072</v>
      </c>
      <c r="E4" s="264" t="s">
        <v>2075</v>
      </c>
      <c r="F4" s="663">
        <v>1</v>
      </c>
      <c r="G4" s="667">
        <v>4000000</v>
      </c>
      <c r="H4" s="667">
        <f t="shared" ref="H4" si="0">F4*G4</f>
        <v>4000000</v>
      </c>
      <c r="I4" s="662" t="s">
        <v>2074</v>
      </c>
    </row>
    <row r="5" spans="1:9" ht="30" customHeight="1">
      <c r="A5" s="666"/>
      <c r="B5" s="661" t="s">
        <v>629</v>
      </c>
      <c r="C5" s="666"/>
      <c r="D5" s="666"/>
      <c r="E5" s="666"/>
      <c r="F5" s="666"/>
      <c r="G5" s="668"/>
      <c r="H5" s="667">
        <f>SUM(H3:H4)</f>
        <v>5500000</v>
      </c>
      <c r="I5" s="666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AQ22"/>
  <sheetViews>
    <sheetView workbookViewId="0">
      <selection activeCell="A23" sqref="A23:XFD112"/>
    </sheetView>
  </sheetViews>
  <sheetFormatPr defaultColWidth="9" defaultRowHeight="11.25"/>
  <cols>
    <col min="1" max="1" width="8.125" style="137" customWidth="1"/>
    <col min="2" max="2" width="21.875" style="137" customWidth="1"/>
    <col min="3" max="3" width="7.62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964" t="s">
        <v>2082</v>
      </c>
      <c r="B1" s="965"/>
      <c r="C1" s="965"/>
      <c r="D1" s="965"/>
      <c r="E1" s="965"/>
      <c r="F1" s="965"/>
      <c r="G1" s="965"/>
      <c r="H1" s="965"/>
      <c r="I1" s="965"/>
      <c r="J1" s="965"/>
      <c r="K1" s="965"/>
      <c r="L1" s="965"/>
      <c r="M1" s="965"/>
      <c r="N1" s="965"/>
      <c r="O1" s="965"/>
      <c r="P1" s="965"/>
      <c r="Q1" s="965"/>
      <c r="R1" s="965"/>
      <c r="S1" s="965"/>
      <c r="T1" s="965"/>
      <c r="U1" s="965"/>
      <c r="V1" s="965"/>
      <c r="W1" s="965"/>
      <c r="X1" s="965"/>
      <c r="Y1" s="965"/>
      <c r="Z1" s="965"/>
      <c r="AA1" s="965"/>
      <c r="AB1" s="965"/>
      <c r="AC1" s="965"/>
      <c r="AD1" s="965"/>
      <c r="AE1" s="965"/>
      <c r="AF1" s="965"/>
      <c r="AG1" s="965"/>
      <c r="AH1" s="965"/>
      <c r="AI1" s="965"/>
      <c r="AJ1" s="965"/>
      <c r="AK1" s="965"/>
      <c r="AL1" s="965"/>
      <c r="AM1" s="965"/>
      <c r="AN1" s="965"/>
      <c r="AO1" s="966"/>
      <c r="AP1" s="966"/>
      <c r="AQ1" s="966"/>
    </row>
    <row r="2" spans="1:43">
      <c r="A2" s="967" t="s">
        <v>594</v>
      </c>
      <c r="B2" s="967" t="s">
        <v>595</v>
      </c>
      <c r="C2" s="967" t="s">
        <v>596</v>
      </c>
      <c r="D2" s="967" t="s">
        <v>2083</v>
      </c>
      <c r="E2" s="967" t="s">
        <v>597</v>
      </c>
      <c r="F2" s="967"/>
      <c r="G2" s="967"/>
      <c r="H2" s="967"/>
      <c r="I2" s="967"/>
      <c r="J2" s="967" t="s">
        <v>2084</v>
      </c>
      <c r="K2" s="967"/>
      <c r="L2" s="967"/>
      <c r="M2" s="967"/>
      <c r="N2" s="967"/>
      <c r="O2" s="747" t="s">
        <v>2085</v>
      </c>
      <c r="P2" s="747"/>
      <c r="Q2" s="747"/>
      <c r="R2" s="747"/>
      <c r="S2" s="747"/>
      <c r="T2" s="747" t="s">
        <v>598</v>
      </c>
      <c r="U2" s="747"/>
      <c r="V2" s="747"/>
      <c r="W2" s="747"/>
      <c r="X2" s="747"/>
      <c r="Y2" s="747" t="s">
        <v>599</v>
      </c>
      <c r="Z2" s="747"/>
      <c r="AA2" s="747"/>
      <c r="AB2" s="747"/>
      <c r="AC2" s="747"/>
      <c r="AD2" s="967" t="s">
        <v>2086</v>
      </c>
      <c r="AE2" s="967"/>
      <c r="AF2" s="967"/>
      <c r="AG2" s="967"/>
      <c r="AH2" s="967"/>
      <c r="AI2" s="967"/>
      <c r="AJ2" s="967"/>
      <c r="AK2" s="967"/>
      <c r="AL2" s="967"/>
      <c r="AM2" s="967"/>
      <c r="AN2" s="968">
        <v>0.6</v>
      </c>
      <c r="AO2" s="970" t="s">
        <v>2087</v>
      </c>
      <c r="AP2" s="971" t="s">
        <v>2107</v>
      </c>
      <c r="AQ2" s="972" t="s">
        <v>2108</v>
      </c>
    </row>
    <row r="3" spans="1:43" ht="33.75">
      <c r="A3" s="967"/>
      <c r="B3" s="967"/>
      <c r="C3" s="967"/>
      <c r="D3" s="967"/>
      <c r="E3" s="670" t="s">
        <v>600</v>
      </c>
      <c r="F3" s="670" t="s">
        <v>601</v>
      </c>
      <c r="G3" s="670" t="s">
        <v>602</v>
      </c>
      <c r="H3" s="670" t="s">
        <v>603</v>
      </c>
      <c r="I3" s="669" t="s">
        <v>24</v>
      </c>
      <c r="J3" s="670" t="s">
        <v>600</v>
      </c>
      <c r="K3" s="670" t="s">
        <v>601</v>
      </c>
      <c r="L3" s="670" t="s">
        <v>602</v>
      </c>
      <c r="M3" s="670" t="s">
        <v>603</v>
      </c>
      <c r="N3" s="669" t="s">
        <v>24</v>
      </c>
      <c r="O3" s="670" t="s">
        <v>600</v>
      </c>
      <c r="P3" s="670" t="s">
        <v>601</v>
      </c>
      <c r="Q3" s="670" t="s">
        <v>602</v>
      </c>
      <c r="R3" s="670" t="s">
        <v>603</v>
      </c>
      <c r="S3" s="669" t="s">
        <v>24</v>
      </c>
      <c r="T3" s="670" t="s">
        <v>600</v>
      </c>
      <c r="U3" s="670" t="s">
        <v>601</v>
      </c>
      <c r="V3" s="670" t="s">
        <v>602</v>
      </c>
      <c r="W3" s="670" t="s">
        <v>603</v>
      </c>
      <c r="X3" s="669" t="s">
        <v>24</v>
      </c>
      <c r="Y3" s="670" t="s">
        <v>600</v>
      </c>
      <c r="Z3" s="670" t="s">
        <v>601</v>
      </c>
      <c r="AA3" s="670" t="s">
        <v>602</v>
      </c>
      <c r="AB3" s="670" t="s">
        <v>603</v>
      </c>
      <c r="AC3" s="669" t="s">
        <v>24</v>
      </c>
      <c r="AD3" s="670" t="s">
        <v>604</v>
      </c>
      <c r="AE3" s="670" t="s">
        <v>605</v>
      </c>
      <c r="AF3" s="670" t="s">
        <v>606</v>
      </c>
      <c r="AG3" s="670" t="s">
        <v>607</v>
      </c>
      <c r="AH3" s="670" t="s">
        <v>608</v>
      </c>
      <c r="AI3" s="670" t="s">
        <v>609</v>
      </c>
      <c r="AJ3" s="670" t="s">
        <v>2088</v>
      </c>
      <c r="AK3" s="670" t="s">
        <v>614</v>
      </c>
      <c r="AL3" s="670" t="s">
        <v>2089</v>
      </c>
      <c r="AM3" s="669" t="s">
        <v>531</v>
      </c>
      <c r="AN3" s="969"/>
      <c r="AO3" s="969"/>
      <c r="AP3" s="969"/>
      <c r="AQ3" s="973"/>
    </row>
    <row r="4" spans="1:43" ht="15" customHeight="1">
      <c r="A4" s="141" t="s">
        <v>538</v>
      </c>
      <c r="B4" s="240" t="s">
        <v>2092</v>
      </c>
      <c r="C4" s="240" t="s">
        <v>2090</v>
      </c>
      <c r="D4" s="671">
        <v>2</v>
      </c>
      <c r="E4" s="165">
        <v>5</v>
      </c>
      <c r="F4" s="165">
        <v>3</v>
      </c>
      <c r="G4" s="165">
        <v>36</v>
      </c>
      <c r="H4" s="165">
        <v>4</v>
      </c>
      <c r="I4" s="144">
        <f t="shared" ref="I4:I21" si="0">SUM(E4:H4)</f>
        <v>48</v>
      </c>
      <c r="J4" s="671">
        <v>0.25</v>
      </c>
      <c r="K4" s="671">
        <v>0</v>
      </c>
      <c r="L4" s="671">
        <v>7</v>
      </c>
      <c r="M4" s="671">
        <v>0</v>
      </c>
      <c r="N4" s="144">
        <f t="shared" ref="N4:N21" si="1">SUM(J4:M4)</f>
        <v>7.25</v>
      </c>
      <c r="O4" s="144">
        <f t="shared" ref="O4:R21" si="2">E4+J4</f>
        <v>5.25</v>
      </c>
      <c r="P4" s="144">
        <f t="shared" si="2"/>
        <v>3</v>
      </c>
      <c r="Q4" s="144">
        <f t="shared" si="2"/>
        <v>43</v>
      </c>
      <c r="R4" s="144">
        <f t="shared" si="2"/>
        <v>4</v>
      </c>
      <c r="S4" s="144">
        <f t="shared" ref="S4:S21" si="3">SUM(O4:R4)</f>
        <v>55.25</v>
      </c>
      <c r="T4" s="671">
        <v>10.583333333333334</v>
      </c>
      <c r="U4" s="671">
        <v>4.5</v>
      </c>
      <c r="V4" s="671">
        <v>34.666666666666664</v>
      </c>
      <c r="W4" s="671">
        <v>2</v>
      </c>
      <c r="X4" s="144">
        <f t="shared" ref="X4:X21" si="4">SUM(T4:W4)</f>
        <v>51.75</v>
      </c>
      <c r="Y4" s="671">
        <v>10.583333333333334</v>
      </c>
      <c r="Z4" s="671">
        <v>4.5</v>
      </c>
      <c r="AA4" s="671">
        <v>34.666666666666664</v>
      </c>
      <c r="AB4" s="671">
        <v>2</v>
      </c>
      <c r="AC4" s="144">
        <f t="shared" ref="AC4:AC21" si="5">SUM(Y4:AB4)</f>
        <v>51.75</v>
      </c>
      <c r="AD4" s="144">
        <f t="shared" ref="AD4:AD20" si="6">(Y4*6017+Z4*5250+AA4*5194+AB4*4250)*12</f>
        <v>3310363</v>
      </c>
      <c r="AE4" s="144">
        <f t="shared" ref="AE4:AE20" si="7">AC4*4320</f>
        <v>223560</v>
      </c>
      <c r="AF4" s="144">
        <f t="shared" ref="AF4:AF20" si="8">AC4*6000</f>
        <v>310500</v>
      </c>
      <c r="AG4" s="144">
        <f t="shared" ref="AG4:AG20" si="9">AC4*2400</f>
        <v>124200</v>
      </c>
      <c r="AH4" s="144">
        <f t="shared" ref="AH4:AH20" si="10">AC4*8800</f>
        <v>455400</v>
      </c>
      <c r="AI4" s="144">
        <f t="shared" ref="AI4:AI20" si="11">AC4*800</f>
        <v>41400</v>
      </c>
      <c r="AJ4" s="144">
        <f t="shared" ref="AJ4:AJ20" si="12">D4*50*200</f>
        <v>20000</v>
      </c>
      <c r="AK4" s="144">
        <f t="shared" ref="AK4:AK20" si="13">AC4*960</f>
        <v>49680</v>
      </c>
      <c r="AL4" s="144">
        <f t="shared" ref="AL4:AL20" si="14">ROUND((AD4+AH4+AI4+AJ4)*0.35756,2)</f>
        <v>1368440.4</v>
      </c>
      <c r="AM4" s="144">
        <f t="shared" ref="AM4:AM20" si="15">SUM(AD4:AL4)</f>
        <v>5903543.4000000004</v>
      </c>
      <c r="AN4" s="672">
        <f t="shared" ref="AN4:AN19" si="16">ROUND(AM4*0.6,0)</f>
        <v>3542126</v>
      </c>
      <c r="AO4" s="672"/>
      <c r="AP4" s="672">
        <f t="shared" ref="AP4:AP19" si="17">AN4+AO4</f>
        <v>3542126</v>
      </c>
      <c r="AQ4" s="672">
        <f t="shared" ref="AQ4:AQ19" si="18">ROUND(AM4*0.2,0)</f>
        <v>1180709</v>
      </c>
    </row>
    <row r="5" spans="1:43" ht="15" customHeight="1">
      <c r="A5" s="141" t="s">
        <v>538</v>
      </c>
      <c r="B5" s="240" t="s">
        <v>2093</v>
      </c>
      <c r="C5" s="240" t="s">
        <v>2090</v>
      </c>
      <c r="D5" s="671">
        <v>2</v>
      </c>
      <c r="E5" s="165">
        <v>3</v>
      </c>
      <c r="F5" s="165">
        <v>3</v>
      </c>
      <c r="G5" s="165">
        <v>27</v>
      </c>
      <c r="H5" s="165">
        <v>3</v>
      </c>
      <c r="I5" s="144">
        <f t="shared" si="0"/>
        <v>36</v>
      </c>
      <c r="J5" s="671">
        <v>13</v>
      </c>
      <c r="K5" s="671">
        <v>0</v>
      </c>
      <c r="L5" s="671">
        <v>0</v>
      </c>
      <c r="M5" s="671">
        <v>0</v>
      </c>
      <c r="N5" s="144">
        <f t="shared" si="1"/>
        <v>13</v>
      </c>
      <c r="O5" s="144">
        <f t="shared" si="2"/>
        <v>16</v>
      </c>
      <c r="P5" s="144">
        <f t="shared" si="2"/>
        <v>3</v>
      </c>
      <c r="Q5" s="144">
        <f t="shared" si="2"/>
        <v>27</v>
      </c>
      <c r="R5" s="144">
        <f t="shared" si="2"/>
        <v>3</v>
      </c>
      <c r="S5" s="144">
        <f t="shared" si="3"/>
        <v>49</v>
      </c>
      <c r="T5" s="671">
        <v>13.083333333333334</v>
      </c>
      <c r="U5" s="671">
        <v>4</v>
      </c>
      <c r="V5" s="671">
        <v>22.916666666666668</v>
      </c>
      <c r="W5" s="671">
        <v>3.5</v>
      </c>
      <c r="X5" s="144">
        <f t="shared" si="4"/>
        <v>43.5</v>
      </c>
      <c r="Y5" s="671">
        <v>13.083333333333334</v>
      </c>
      <c r="Z5" s="671">
        <v>4</v>
      </c>
      <c r="AA5" s="671">
        <v>22.916666666666668</v>
      </c>
      <c r="AB5" s="671">
        <v>3.5</v>
      </c>
      <c r="AC5" s="144">
        <f t="shared" si="5"/>
        <v>43.5</v>
      </c>
      <c r="AD5" s="144">
        <f t="shared" si="6"/>
        <v>2803519</v>
      </c>
      <c r="AE5" s="144">
        <f t="shared" si="7"/>
        <v>187920</v>
      </c>
      <c r="AF5" s="144">
        <f t="shared" si="8"/>
        <v>261000</v>
      </c>
      <c r="AG5" s="144">
        <f t="shared" si="9"/>
        <v>104400</v>
      </c>
      <c r="AH5" s="144">
        <f t="shared" si="10"/>
        <v>382800</v>
      </c>
      <c r="AI5" s="144">
        <f t="shared" si="11"/>
        <v>34800</v>
      </c>
      <c r="AJ5" s="144">
        <f t="shared" si="12"/>
        <v>20000</v>
      </c>
      <c r="AK5" s="144">
        <f t="shared" si="13"/>
        <v>41760</v>
      </c>
      <c r="AL5" s="144">
        <f t="shared" si="14"/>
        <v>1158894.51</v>
      </c>
      <c r="AM5" s="144">
        <f t="shared" si="15"/>
        <v>4995093.51</v>
      </c>
      <c r="AN5" s="672">
        <f t="shared" si="16"/>
        <v>2997056</v>
      </c>
      <c r="AO5" s="672"/>
      <c r="AP5" s="672">
        <f t="shared" si="17"/>
        <v>2997056</v>
      </c>
      <c r="AQ5" s="672">
        <f t="shared" si="18"/>
        <v>999019</v>
      </c>
    </row>
    <row r="6" spans="1:43" ht="15" customHeight="1">
      <c r="A6" s="141" t="s">
        <v>538</v>
      </c>
      <c r="B6" s="240" t="s">
        <v>428</v>
      </c>
      <c r="C6" s="240" t="s">
        <v>2090</v>
      </c>
      <c r="D6" s="671">
        <v>2</v>
      </c>
      <c r="E6" s="165">
        <v>6</v>
      </c>
      <c r="F6" s="165">
        <v>3</v>
      </c>
      <c r="G6" s="165">
        <v>44</v>
      </c>
      <c r="H6" s="165">
        <v>5</v>
      </c>
      <c r="I6" s="144">
        <f t="shared" si="0"/>
        <v>58</v>
      </c>
      <c r="J6" s="671">
        <v>10</v>
      </c>
      <c r="K6" s="671">
        <v>2</v>
      </c>
      <c r="L6" s="671">
        <v>3</v>
      </c>
      <c r="M6" s="671">
        <v>1</v>
      </c>
      <c r="N6" s="144">
        <f t="shared" si="1"/>
        <v>16</v>
      </c>
      <c r="O6" s="144">
        <f t="shared" si="2"/>
        <v>16</v>
      </c>
      <c r="P6" s="144">
        <f t="shared" si="2"/>
        <v>5</v>
      </c>
      <c r="Q6" s="144">
        <f t="shared" si="2"/>
        <v>47</v>
      </c>
      <c r="R6" s="144">
        <f t="shared" si="2"/>
        <v>6</v>
      </c>
      <c r="S6" s="144">
        <f t="shared" si="3"/>
        <v>74</v>
      </c>
      <c r="T6" s="671">
        <v>12.666666666666666</v>
      </c>
      <c r="U6" s="671">
        <v>7.75</v>
      </c>
      <c r="V6" s="671">
        <v>40</v>
      </c>
      <c r="W6" s="671">
        <v>4.666666666666667</v>
      </c>
      <c r="X6" s="144">
        <f t="shared" si="4"/>
        <v>65.083333333333329</v>
      </c>
      <c r="Y6" s="671">
        <v>12.666666666666666</v>
      </c>
      <c r="Z6" s="671">
        <v>7.75</v>
      </c>
      <c r="AA6" s="671">
        <v>40</v>
      </c>
      <c r="AB6" s="671">
        <v>4.666666666666667</v>
      </c>
      <c r="AC6" s="144">
        <f t="shared" si="5"/>
        <v>65.083333333333329</v>
      </c>
      <c r="AD6" s="144">
        <f t="shared" si="6"/>
        <v>4133953.9999999995</v>
      </c>
      <c r="AE6" s="144">
        <f t="shared" si="7"/>
        <v>281160</v>
      </c>
      <c r="AF6" s="144">
        <f t="shared" si="8"/>
        <v>390500</v>
      </c>
      <c r="AG6" s="144">
        <f t="shared" si="9"/>
        <v>156200</v>
      </c>
      <c r="AH6" s="144">
        <f t="shared" si="10"/>
        <v>572733.33333333326</v>
      </c>
      <c r="AI6" s="144">
        <f t="shared" si="11"/>
        <v>52066.666666666664</v>
      </c>
      <c r="AJ6" s="144">
        <f t="shared" si="12"/>
        <v>20000</v>
      </c>
      <c r="AK6" s="144">
        <f t="shared" si="13"/>
        <v>62479.999999999993</v>
      </c>
      <c r="AL6" s="144">
        <f t="shared" si="14"/>
        <v>1708691.28</v>
      </c>
      <c r="AM6" s="144">
        <f t="shared" si="15"/>
        <v>7377785.2800000003</v>
      </c>
      <c r="AN6" s="672">
        <f t="shared" si="16"/>
        <v>4426671</v>
      </c>
      <c r="AO6" s="672"/>
      <c r="AP6" s="672">
        <f t="shared" si="17"/>
        <v>4426671</v>
      </c>
      <c r="AQ6" s="672">
        <f t="shared" si="18"/>
        <v>1475557</v>
      </c>
    </row>
    <row r="7" spans="1:43" ht="15" customHeight="1">
      <c r="A7" s="141" t="s">
        <v>538</v>
      </c>
      <c r="B7" s="240" t="s">
        <v>2094</v>
      </c>
      <c r="C7" s="240" t="s">
        <v>2090</v>
      </c>
      <c r="D7" s="671">
        <v>2</v>
      </c>
      <c r="E7" s="165">
        <v>4</v>
      </c>
      <c r="F7" s="165">
        <v>3</v>
      </c>
      <c r="G7" s="165">
        <v>33</v>
      </c>
      <c r="H7" s="165">
        <v>4</v>
      </c>
      <c r="I7" s="144">
        <f t="shared" si="0"/>
        <v>44</v>
      </c>
      <c r="J7" s="671">
        <v>7</v>
      </c>
      <c r="K7" s="671">
        <v>0</v>
      </c>
      <c r="L7" s="671">
        <v>1.9166666666666667</v>
      </c>
      <c r="M7" s="671">
        <v>0.33333333333333331</v>
      </c>
      <c r="N7" s="144">
        <f t="shared" si="1"/>
        <v>9.25</v>
      </c>
      <c r="O7" s="144">
        <f t="shared" si="2"/>
        <v>11</v>
      </c>
      <c r="P7" s="144">
        <f t="shared" si="2"/>
        <v>3</v>
      </c>
      <c r="Q7" s="144">
        <f t="shared" si="2"/>
        <v>34.916666666666664</v>
      </c>
      <c r="R7" s="144">
        <f t="shared" si="2"/>
        <v>4.333333333333333</v>
      </c>
      <c r="S7" s="144">
        <f t="shared" si="3"/>
        <v>53.25</v>
      </c>
      <c r="T7" s="671">
        <v>6.083333333333333</v>
      </c>
      <c r="U7" s="671">
        <v>2</v>
      </c>
      <c r="V7" s="671">
        <v>33</v>
      </c>
      <c r="W7" s="671">
        <v>4.083333333333333</v>
      </c>
      <c r="X7" s="144">
        <f t="shared" si="4"/>
        <v>45.166666666666664</v>
      </c>
      <c r="Y7" s="671">
        <v>6.083333333333333</v>
      </c>
      <c r="Z7" s="671">
        <v>2</v>
      </c>
      <c r="AA7" s="671">
        <v>33</v>
      </c>
      <c r="AB7" s="671">
        <v>4.083333333333333</v>
      </c>
      <c r="AC7" s="144">
        <f t="shared" si="5"/>
        <v>45.166666666666664</v>
      </c>
      <c r="AD7" s="144">
        <f t="shared" si="6"/>
        <v>2830315</v>
      </c>
      <c r="AE7" s="144">
        <f t="shared" si="7"/>
        <v>195120</v>
      </c>
      <c r="AF7" s="144">
        <f t="shared" si="8"/>
        <v>271000</v>
      </c>
      <c r="AG7" s="144">
        <f t="shared" si="9"/>
        <v>108400</v>
      </c>
      <c r="AH7" s="144">
        <f t="shared" si="10"/>
        <v>397466.66666666663</v>
      </c>
      <c r="AI7" s="144">
        <f t="shared" si="11"/>
        <v>36133.333333333328</v>
      </c>
      <c r="AJ7" s="144">
        <f t="shared" si="12"/>
        <v>20000</v>
      </c>
      <c r="AK7" s="144">
        <f t="shared" si="13"/>
        <v>43360</v>
      </c>
      <c r="AL7" s="144">
        <f t="shared" si="14"/>
        <v>1174196.6499999999</v>
      </c>
      <c r="AM7" s="144">
        <f t="shared" si="15"/>
        <v>5075991.6500000004</v>
      </c>
      <c r="AN7" s="672">
        <f t="shared" si="16"/>
        <v>3045595</v>
      </c>
      <c r="AO7" s="672"/>
      <c r="AP7" s="672">
        <f t="shared" si="17"/>
        <v>3045595</v>
      </c>
      <c r="AQ7" s="672">
        <f t="shared" si="18"/>
        <v>1015198</v>
      </c>
    </row>
    <row r="8" spans="1:43" ht="15" customHeight="1">
      <c r="A8" s="141" t="s">
        <v>538</v>
      </c>
      <c r="B8" s="240" t="s">
        <v>2095</v>
      </c>
      <c r="C8" s="240" t="s">
        <v>2091</v>
      </c>
      <c r="D8" s="671"/>
      <c r="E8" s="165">
        <v>6</v>
      </c>
      <c r="F8" s="165">
        <v>5</v>
      </c>
      <c r="G8" s="165">
        <v>0</v>
      </c>
      <c r="H8" s="165">
        <v>7</v>
      </c>
      <c r="I8" s="144">
        <f t="shared" si="0"/>
        <v>18</v>
      </c>
      <c r="J8" s="671">
        <v>3</v>
      </c>
      <c r="K8" s="671">
        <v>0</v>
      </c>
      <c r="L8" s="671">
        <v>0</v>
      </c>
      <c r="M8" s="671">
        <v>1</v>
      </c>
      <c r="N8" s="144">
        <f t="shared" si="1"/>
        <v>4</v>
      </c>
      <c r="O8" s="144">
        <f t="shared" si="2"/>
        <v>9</v>
      </c>
      <c r="P8" s="144">
        <f t="shared" si="2"/>
        <v>5</v>
      </c>
      <c r="Q8" s="144">
        <f t="shared" si="2"/>
        <v>0</v>
      </c>
      <c r="R8" s="144">
        <f t="shared" si="2"/>
        <v>8</v>
      </c>
      <c r="S8" s="144">
        <f t="shared" si="3"/>
        <v>22</v>
      </c>
      <c r="T8" s="671">
        <v>6.333333333333333</v>
      </c>
      <c r="U8" s="671">
        <v>4.083333333333333</v>
      </c>
      <c r="V8" s="671">
        <v>0</v>
      </c>
      <c r="W8" s="671">
        <v>9.25</v>
      </c>
      <c r="X8" s="144">
        <f t="shared" si="4"/>
        <v>19.666666666666664</v>
      </c>
      <c r="Y8" s="671">
        <v>6.333333333333333</v>
      </c>
      <c r="Z8" s="671">
        <v>4.083333333333333</v>
      </c>
      <c r="AA8" s="671">
        <v>0</v>
      </c>
      <c r="AB8" s="671">
        <v>9.25</v>
      </c>
      <c r="AC8" s="144">
        <f t="shared" si="5"/>
        <v>19.666666666666664</v>
      </c>
      <c r="AD8" s="144">
        <f t="shared" si="6"/>
        <v>1186292</v>
      </c>
      <c r="AE8" s="144">
        <f t="shared" si="7"/>
        <v>84959.999999999985</v>
      </c>
      <c r="AF8" s="144">
        <f t="shared" si="8"/>
        <v>117999.99999999999</v>
      </c>
      <c r="AG8" s="144">
        <f t="shared" si="9"/>
        <v>47199.999999999993</v>
      </c>
      <c r="AH8" s="144">
        <f t="shared" si="10"/>
        <v>173066.66666666666</v>
      </c>
      <c r="AI8" s="144">
        <f t="shared" si="11"/>
        <v>15733.333333333332</v>
      </c>
      <c r="AJ8" s="144">
        <f t="shared" si="12"/>
        <v>0</v>
      </c>
      <c r="AK8" s="144">
        <f t="shared" si="13"/>
        <v>18879.999999999996</v>
      </c>
      <c r="AL8" s="144">
        <f t="shared" si="14"/>
        <v>491677.9</v>
      </c>
      <c r="AM8" s="144">
        <f t="shared" si="15"/>
        <v>2135809.9</v>
      </c>
      <c r="AN8" s="672">
        <f t="shared" si="16"/>
        <v>1281486</v>
      </c>
      <c r="AO8" s="672"/>
      <c r="AP8" s="672">
        <f t="shared" si="17"/>
        <v>1281486</v>
      </c>
      <c r="AQ8" s="672">
        <f t="shared" si="18"/>
        <v>427162</v>
      </c>
    </row>
    <row r="9" spans="1:43" ht="15" customHeight="1">
      <c r="A9" s="141" t="s">
        <v>538</v>
      </c>
      <c r="B9" s="240" t="s">
        <v>896</v>
      </c>
      <c r="C9" s="240" t="s">
        <v>2091</v>
      </c>
      <c r="D9" s="671"/>
      <c r="E9" s="165">
        <v>0</v>
      </c>
      <c r="F9" s="165">
        <v>4</v>
      </c>
      <c r="G9" s="165">
        <v>0</v>
      </c>
      <c r="H9" s="165">
        <v>5</v>
      </c>
      <c r="I9" s="144">
        <f t="shared" si="0"/>
        <v>9</v>
      </c>
      <c r="J9" s="671">
        <v>5.5</v>
      </c>
      <c r="K9" s="671">
        <v>2</v>
      </c>
      <c r="L9" s="671">
        <v>0</v>
      </c>
      <c r="M9" s="671">
        <v>0</v>
      </c>
      <c r="N9" s="144">
        <f t="shared" si="1"/>
        <v>7.5</v>
      </c>
      <c r="O9" s="144">
        <f t="shared" si="2"/>
        <v>5.5</v>
      </c>
      <c r="P9" s="144">
        <f t="shared" si="2"/>
        <v>6</v>
      </c>
      <c r="Q9" s="144">
        <f t="shared" si="2"/>
        <v>0</v>
      </c>
      <c r="R9" s="144">
        <f t="shared" si="2"/>
        <v>5</v>
      </c>
      <c r="S9" s="144">
        <f t="shared" si="3"/>
        <v>16.5</v>
      </c>
      <c r="T9" s="671">
        <v>3.9166666666666665</v>
      </c>
      <c r="U9" s="671">
        <v>5.583333333333333</v>
      </c>
      <c r="V9" s="671">
        <v>1</v>
      </c>
      <c r="W9" s="671">
        <v>4.166666666666667</v>
      </c>
      <c r="X9" s="144">
        <f t="shared" si="4"/>
        <v>14.666666666666668</v>
      </c>
      <c r="Y9" s="671">
        <v>3.9166666666666665</v>
      </c>
      <c r="Z9" s="671">
        <v>5.583333333333333</v>
      </c>
      <c r="AA9" s="671">
        <v>1</v>
      </c>
      <c r="AB9" s="671">
        <v>4.166666666666667</v>
      </c>
      <c r="AC9" s="144">
        <f t="shared" si="5"/>
        <v>14.666666666666668</v>
      </c>
      <c r="AD9" s="144">
        <f t="shared" si="6"/>
        <v>909376.99999999988</v>
      </c>
      <c r="AE9" s="144">
        <f t="shared" si="7"/>
        <v>63360.000000000007</v>
      </c>
      <c r="AF9" s="144">
        <f t="shared" si="8"/>
        <v>88000</v>
      </c>
      <c r="AG9" s="144">
        <f t="shared" si="9"/>
        <v>35200</v>
      </c>
      <c r="AH9" s="144">
        <f t="shared" si="10"/>
        <v>129066.66666666667</v>
      </c>
      <c r="AI9" s="144">
        <f t="shared" si="11"/>
        <v>11733.333333333334</v>
      </c>
      <c r="AJ9" s="144">
        <f t="shared" si="12"/>
        <v>0</v>
      </c>
      <c r="AK9" s="144">
        <f t="shared" si="13"/>
        <v>14080.000000000002</v>
      </c>
      <c r="AL9" s="144">
        <f t="shared" si="14"/>
        <v>375501.29</v>
      </c>
      <c r="AM9" s="144">
        <f t="shared" si="15"/>
        <v>1626318.29</v>
      </c>
      <c r="AN9" s="672">
        <f t="shared" si="16"/>
        <v>975791</v>
      </c>
      <c r="AO9" s="672"/>
      <c r="AP9" s="672">
        <f t="shared" si="17"/>
        <v>975791</v>
      </c>
      <c r="AQ9" s="672">
        <f t="shared" si="18"/>
        <v>325264</v>
      </c>
    </row>
    <row r="10" spans="1:43" ht="15" customHeight="1">
      <c r="A10" s="141" t="s">
        <v>538</v>
      </c>
      <c r="B10" s="240" t="s">
        <v>898</v>
      </c>
      <c r="C10" s="240" t="s">
        <v>2091</v>
      </c>
      <c r="D10" s="671"/>
      <c r="E10" s="165">
        <v>0</v>
      </c>
      <c r="F10" s="165">
        <v>4.5</v>
      </c>
      <c r="G10" s="165">
        <v>0</v>
      </c>
      <c r="H10" s="165">
        <v>5.5</v>
      </c>
      <c r="I10" s="144">
        <f t="shared" si="0"/>
        <v>10</v>
      </c>
      <c r="J10" s="671">
        <v>4.25</v>
      </c>
      <c r="K10" s="671">
        <v>0</v>
      </c>
      <c r="L10" s="671">
        <v>0</v>
      </c>
      <c r="M10" s="671">
        <v>0</v>
      </c>
      <c r="N10" s="144">
        <f t="shared" si="1"/>
        <v>4.25</v>
      </c>
      <c r="O10" s="144">
        <f t="shared" si="2"/>
        <v>4.25</v>
      </c>
      <c r="P10" s="144">
        <f t="shared" si="2"/>
        <v>4.5</v>
      </c>
      <c r="Q10" s="144">
        <f t="shared" si="2"/>
        <v>0</v>
      </c>
      <c r="R10" s="144">
        <f t="shared" si="2"/>
        <v>5.5</v>
      </c>
      <c r="S10" s="144">
        <f t="shared" si="3"/>
        <v>14.25</v>
      </c>
      <c r="T10" s="671">
        <v>3.25</v>
      </c>
      <c r="U10" s="671">
        <v>3.9166666666666665</v>
      </c>
      <c r="V10" s="671">
        <v>0</v>
      </c>
      <c r="W10" s="671">
        <v>7.75</v>
      </c>
      <c r="X10" s="144">
        <f t="shared" si="4"/>
        <v>14.916666666666666</v>
      </c>
      <c r="Y10" s="671">
        <v>4.25</v>
      </c>
      <c r="Z10" s="671">
        <v>4.5</v>
      </c>
      <c r="AA10" s="671">
        <v>0</v>
      </c>
      <c r="AB10" s="671">
        <v>5.5</v>
      </c>
      <c r="AC10" s="144">
        <f t="shared" si="5"/>
        <v>14.25</v>
      </c>
      <c r="AD10" s="144">
        <f t="shared" si="6"/>
        <v>870867</v>
      </c>
      <c r="AE10" s="144">
        <f t="shared" si="7"/>
        <v>61560</v>
      </c>
      <c r="AF10" s="144">
        <f t="shared" si="8"/>
        <v>85500</v>
      </c>
      <c r="AG10" s="144">
        <f t="shared" si="9"/>
        <v>34200</v>
      </c>
      <c r="AH10" s="144">
        <f t="shared" si="10"/>
        <v>125400</v>
      </c>
      <c r="AI10" s="144">
        <f t="shared" si="11"/>
        <v>11400</v>
      </c>
      <c r="AJ10" s="144">
        <f t="shared" si="12"/>
        <v>0</v>
      </c>
      <c r="AK10" s="144">
        <f t="shared" si="13"/>
        <v>13680</v>
      </c>
      <c r="AL10" s="144">
        <f t="shared" si="14"/>
        <v>360301.41</v>
      </c>
      <c r="AM10" s="144">
        <f t="shared" si="15"/>
        <v>1562908.41</v>
      </c>
      <c r="AN10" s="672">
        <f t="shared" si="16"/>
        <v>937745</v>
      </c>
      <c r="AO10" s="672"/>
      <c r="AP10" s="672">
        <f t="shared" si="17"/>
        <v>937745</v>
      </c>
      <c r="AQ10" s="672">
        <f t="shared" si="18"/>
        <v>312582</v>
      </c>
    </row>
    <row r="11" spans="1:43" ht="15" customHeight="1">
      <c r="A11" s="141" t="s">
        <v>538</v>
      </c>
      <c r="B11" s="240" t="s">
        <v>897</v>
      </c>
      <c r="C11" s="240" t="s">
        <v>2091</v>
      </c>
      <c r="D11" s="671"/>
      <c r="E11" s="165">
        <v>4</v>
      </c>
      <c r="F11" s="165">
        <v>5</v>
      </c>
      <c r="G11" s="165">
        <v>0</v>
      </c>
      <c r="H11" s="165">
        <v>5.5</v>
      </c>
      <c r="I11" s="144">
        <f t="shared" si="0"/>
        <v>14.5</v>
      </c>
      <c r="J11" s="671">
        <v>5</v>
      </c>
      <c r="K11" s="671">
        <v>0</v>
      </c>
      <c r="L11" s="671">
        <v>0</v>
      </c>
      <c r="M11" s="671">
        <v>0</v>
      </c>
      <c r="N11" s="144">
        <f t="shared" si="1"/>
        <v>5</v>
      </c>
      <c r="O11" s="144">
        <f t="shared" si="2"/>
        <v>9</v>
      </c>
      <c r="P11" s="144">
        <f t="shared" si="2"/>
        <v>5</v>
      </c>
      <c r="Q11" s="144">
        <f t="shared" si="2"/>
        <v>0</v>
      </c>
      <c r="R11" s="144">
        <f t="shared" si="2"/>
        <v>5.5</v>
      </c>
      <c r="S11" s="144">
        <f t="shared" si="3"/>
        <v>19.5</v>
      </c>
      <c r="T11" s="671">
        <v>6.583333333333333</v>
      </c>
      <c r="U11" s="671">
        <v>5</v>
      </c>
      <c r="V11" s="671">
        <v>0</v>
      </c>
      <c r="W11" s="671">
        <v>8</v>
      </c>
      <c r="X11" s="144">
        <f t="shared" si="4"/>
        <v>19.583333333333332</v>
      </c>
      <c r="Y11" s="671">
        <v>9</v>
      </c>
      <c r="Z11" s="671">
        <v>5</v>
      </c>
      <c r="AA11" s="671">
        <v>0</v>
      </c>
      <c r="AB11" s="671">
        <v>5.5</v>
      </c>
      <c r="AC11" s="144">
        <f t="shared" si="5"/>
        <v>19.5</v>
      </c>
      <c r="AD11" s="144">
        <f t="shared" si="6"/>
        <v>1245336</v>
      </c>
      <c r="AE11" s="144">
        <f t="shared" si="7"/>
        <v>84240</v>
      </c>
      <c r="AF11" s="144">
        <f t="shared" si="8"/>
        <v>117000</v>
      </c>
      <c r="AG11" s="144">
        <f t="shared" si="9"/>
        <v>46800</v>
      </c>
      <c r="AH11" s="144">
        <f t="shared" si="10"/>
        <v>171600</v>
      </c>
      <c r="AI11" s="144">
        <f t="shared" si="11"/>
        <v>15600</v>
      </c>
      <c r="AJ11" s="144">
        <f t="shared" si="12"/>
        <v>0</v>
      </c>
      <c r="AK11" s="144">
        <f t="shared" si="13"/>
        <v>18720</v>
      </c>
      <c r="AL11" s="144">
        <f t="shared" si="14"/>
        <v>512217.57</v>
      </c>
      <c r="AM11" s="144">
        <f t="shared" si="15"/>
        <v>2211513.5699999998</v>
      </c>
      <c r="AN11" s="672">
        <f t="shared" si="16"/>
        <v>1326908</v>
      </c>
      <c r="AO11" s="672"/>
      <c r="AP11" s="672">
        <f t="shared" si="17"/>
        <v>1326908</v>
      </c>
      <c r="AQ11" s="672">
        <f t="shared" si="18"/>
        <v>442303</v>
      </c>
    </row>
    <row r="12" spans="1:43" ht="15" customHeight="1">
      <c r="A12" s="141" t="s">
        <v>538</v>
      </c>
      <c r="B12" s="240" t="s">
        <v>2096</v>
      </c>
      <c r="C12" s="240" t="s">
        <v>2091</v>
      </c>
      <c r="D12" s="671"/>
      <c r="E12" s="165">
        <v>0</v>
      </c>
      <c r="F12" s="165">
        <v>5</v>
      </c>
      <c r="G12" s="165">
        <v>0</v>
      </c>
      <c r="H12" s="165">
        <v>5</v>
      </c>
      <c r="I12" s="144">
        <f t="shared" si="0"/>
        <v>10</v>
      </c>
      <c r="J12" s="671">
        <v>6</v>
      </c>
      <c r="K12" s="671">
        <v>2</v>
      </c>
      <c r="L12" s="671">
        <v>0</v>
      </c>
      <c r="M12" s="671">
        <v>0</v>
      </c>
      <c r="N12" s="144">
        <f t="shared" si="1"/>
        <v>8</v>
      </c>
      <c r="O12" s="144">
        <f t="shared" si="2"/>
        <v>6</v>
      </c>
      <c r="P12" s="144">
        <f t="shared" si="2"/>
        <v>7</v>
      </c>
      <c r="Q12" s="144">
        <f t="shared" si="2"/>
        <v>0</v>
      </c>
      <c r="R12" s="144">
        <f t="shared" si="2"/>
        <v>5</v>
      </c>
      <c r="S12" s="144">
        <f t="shared" si="3"/>
        <v>18</v>
      </c>
      <c r="T12" s="671">
        <v>3.8333333333333335</v>
      </c>
      <c r="U12" s="671">
        <v>2</v>
      </c>
      <c r="V12" s="671">
        <v>0</v>
      </c>
      <c r="W12" s="671">
        <v>6.333333333333333</v>
      </c>
      <c r="X12" s="144">
        <f t="shared" si="4"/>
        <v>12.166666666666668</v>
      </c>
      <c r="Y12" s="671">
        <v>3.8333333333333335</v>
      </c>
      <c r="Z12" s="671">
        <v>2</v>
      </c>
      <c r="AA12" s="671">
        <v>0</v>
      </c>
      <c r="AB12" s="671">
        <v>6.333333333333333</v>
      </c>
      <c r="AC12" s="144">
        <f t="shared" si="5"/>
        <v>12.166666666666668</v>
      </c>
      <c r="AD12" s="144">
        <f t="shared" si="6"/>
        <v>725782</v>
      </c>
      <c r="AE12" s="144">
        <f t="shared" si="7"/>
        <v>52560.000000000007</v>
      </c>
      <c r="AF12" s="144">
        <f t="shared" si="8"/>
        <v>73000</v>
      </c>
      <c r="AG12" s="144">
        <f t="shared" si="9"/>
        <v>29200.000000000004</v>
      </c>
      <c r="AH12" s="144">
        <f t="shared" si="10"/>
        <v>107066.66666666667</v>
      </c>
      <c r="AI12" s="144">
        <f t="shared" si="11"/>
        <v>9733.3333333333339</v>
      </c>
      <c r="AJ12" s="144">
        <f t="shared" si="12"/>
        <v>0</v>
      </c>
      <c r="AK12" s="144">
        <f t="shared" si="13"/>
        <v>11680.000000000002</v>
      </c>
      <c r="AL12" s="144">
        <f t="shared" si="14"/>
        <v>301273.62</v>
      </c>
      <c r="AM12" s="144">
        <f t="shared" si="15"/>
        <v>1310295.6200000001</v>
      </c>
      <c r="AN12" s="672">
        <f t="shared" si="16"/>
        <v>786177</v>
      </c>
      <c r="AO12" s="672"/>
      <c r="AP12" s="672">
        <f t="shared" si="17"/>
        <v>786177</v>
      </c>
      <c r="AQ12" s="672">
        <f t="shared" si="18"/>
        <v>262059</v>
      </c>
    </row>
    <row r="13" spans="1:43" ht="15" customHeight="1">
      <c r="A13" s="141" t="s">
        <v>538</v>
      </c>
      <c r="B13" s="240" t="s">
        <v>2097</v>
      </c>
      <c r="C13" s="240" t="s">
        <v>2091</v>
      </c>
      <c r="D13" s="671"/>
      <c r="E13" s="165">
        <v>0</v>
      </c>
      <c r="F13" s="165">
        <v>4</v>
      </c>
      <c r="G13" s="165">
        <v>0</v>
      </c>
      <c r="H13" s="165">
        <v>5</v>
      </c>
      <c r="I13" s="144">
        <f t="shared" si="0"/>
        <v>9</v>
      </c>
      <c r="J13" s="671">
        <v>1.5</v>
      </c>
      <c r="K13" s="671">
        <v>0</v>
      </c>
      <c r="L13" s="671">
        <v>0</v>
      </c>
      <c r="M13" s="671">
        <v>3.5</v>
      </c>
      <c r="N13" s="144">
        <f t="shared" si="1"/>
        <v>5</v>
      </c>
      <c r="O13" s="144">
        <f t="shared" si="2"/>
        <v>1.5</v>
      </c>
      <c r="P13" s="144">
        <f t="shared" si="2"/>
        <v>4</v>
      </c>
      <c r="Q13" s="144">
        <f t="shared" si="2"/>
        <v>0</v>
      </c>
      <c r="R13" s="144">
        <f t="shared" si="2"/>
        <v>8.5</v>
      </c>
      <c r="S13" s="144">
        <f t="shared" si="3"/>
        <v>14</v>
      </c>
      <c r="T13" s="671">
        <v>0.91666666666666663</v>
      </c>
      <c r="U13" s="671">
        <v>1</v>
      </c>
      <c r="V13" s="671">
        <v>0</v>
      </c>
      <c r="W13" s="671">
        <v>9.8333333333333339</v>
      </c>
      <c r="X13" s="144">
        <f t="shared" si="4"/>
        <v>11.75</v>
      </c>
      <c r="Y13" s="671">
        <v>0.91666666666666663</v>
      </c>
      <c r="Z13" s="671">
        <v>1</v>
      </c>
      <c r="AA13" s="671">
        <v>0</v>
      </c>
      <c r="AB13" s="671">
        <v>9.8333333333333339</v>
      </c>
      <c r="AC13" s="144">
        <f t="shared" si="5"/>
        <v>11.75</v>
      </c>
      <c r="AD13" s="144">
        <f t="shared" si="6"/>
        <v>630687</v>
      </c>
      <c r="AE13" s="144">
        <f t="shared" si="7"/>
        <v>50760</v>
      </c>
      <c r="AF13" s="144">
        <f t="shared" si="8"/>
        <v>70500</v>
      </c>
      <c r="AG13" s="144">
        <f t="shared" si="9"/>
        <v>28200</v>
      </c>
      <c r="AH13" s="144">
        <f t="shared" si="10"/>
        <v>103400</v>
      </c>
      <c r="AI13" s="144">
        <f t="shared" si="11"/>
        <v>9400</v>
      </c>
      <c r="AJ13" s="144">
        <f t="shared" si="12"/>
        <v>0</v>
      </c>
      <c r="AK13" s="144">
        <f t="shared" si="13"/>
        <v>11280</v>
      </c>
      <c r="AL13" s="144">
        <f t="shared" si="14"/>
        <v>265841.21000000002</v>
      </c>
      <c r="AM13" s="144">
        <f t="shared" si="15"/>
        <v>1170068.21</v>
      </c>
      <c r="AN13" s="672">
        <f t="shared" si="16"/>
        <v>702041</v>
      </c>
      <c r="AO13" s="672"/>
      <c r="AP13" s="672">
        <f t="shared" si="17"/>
        <v>702041</v>
      </c>
      <c r="AQ13" s="672">
        <f t="shared" si="18"/>
        <v>234014</v>
      </c>
    </row>
    <row r="14" spans="1:43" ht="15" customHeight="1">
      <c r="A14" s="141" t="s">
        <v>538</v>
      </c>
      <c r="B14" s="240" t="s">
        <v>2098</v>
      </c>
      <c r="C14" s="240" t="s">
        <v>2091</v>
      </c>
      <c r="D14" s="671"/>
      <c r="E14" s="165">
        <v>0</v>
      </c>
      <c r="F14" s="165">
        <v>4</v>
      </c>
      <c r="G14" s="165">
        <v>0</v>
      </c>
      <c r="H14" s="165">
        <v>5</v>
      </c>
      <c r="I14" s="144">
        <f t="shared" si="0"/>
        <v>9</v>
      </c>
      <c r="J14" s="671">
        <v>8</v>
      </c>
      <c r="K14" s="671">
        <v>0</v>
      </c>
      <c r="L14" s="671">
        <v>0</v>
      </c>
      <c r="M14" s="671">
        <v>0</v>
      </c>
      <c r="N14" s="144">
        <f t="shared" si="1"/>
        <v>8</v>
      </c>
      <c r="O14" s="144">
        <f t="shared" si="2"/>
        <v>8</v>
      </c>
      <c r="P14" s="144">
        <f t="shared" si="2"/>
        <v>4</v>
      </c>
      <c r="Q14" s="144">
        <f t="shared" si="2"/>
        <v>0</v>
      </c>
      <c r="R14" s="144">
        <f t="shared" si="2"/>
        <v>5</v>
      </c>
      <c r="S14" s="144">
        <f t="shared" si="3"/>
        <v>17</v>
      </c>
      <c r="T14" s="671">
        <v>1</v>
      </c>
      <c r="U14" s="671">
        <v>5.833333333333333</v>
      </c>
      <c r="V14" s="671">
        <v>0</v>
      </c>
      <c r="W14" s="671">
        <v>8.1666666666666661</v>
      </c>
      <c r="X14" s="144">
        <f t="shared" si="4"/>
        <v>15</v>
      </c>
      <c r="Y14" s="671">
        <v>1</v>
      </c>
      <c r="Z14" s="671">
        <v>5.833333333333333</v>
      </c>
      <c r="AA14" s="671">
        <v>0</v>
      </c>
      <c r="AB14" s="671">
        <v>8.1666666666666661</v>
      </c>
      <c r="AC14" s="144">
        <f t="shared" si="5"/>
        <v>15</v>
      </c>
      <c r="AD14" s="144">
        <f t="shared" si="6"/>
        <v>856204</v>
      </c>
      <c r="AE14" s="144">
        <f t="shared" si="7"/>
        <v>64800</v>
      </c>
      <c r="AF14" s="144">
        <f t="shared" si="8"/>
        <v>90000</v>
      </c>
      <c r="AG14" s="144">
        <f t="shared" si="9"/>
        <v>36000</v>
      </c>
      <c r="AH14" s="144">
        <f t="shared" si="10"/>
        <v>132000</v>
      </c>
      <c r="AI14" s="144">
        <f t="shared" si="11"/>
        <v>12000</v>
      </c>
      <c r="AJ14" s="144">
        <f t="shared" si="12"/>
        <v>0</v>
      </c>
      <c r="AK14" s="144">
        <f t="shared" si="13"/>
        <v>14400</v>
      </c>
      <c r="AL14" s="144">
        <f t="shared" si="14"/>
        <v>357632.94</v>
      </c>
      <c r="AM14" s="144">
        <f t="shared" si="15"/>
        <v>1563036.94</v>
      </c>
      <c r="AN14" s="672">
        <f t="shared" si="16"/>
        <v>937822</v>
      </c>
      <c r="AO14" s="672"/>
      <c r="AP14" s="672">
        <f t="shared" si="17"/>
        <v>937822</v>
      </c>
      <c r="AQ14" s="672">
        <f t="shared" si="18"/>
        <v>312607</v>
      </c>
    </row>
    <row r="15" spans="1:43" ht="15" customHeight="1">
      <c r="A15" s="141" t="s">
        <v>538</v>
      </c>
      <c r="B15" s="240" t="s">
        <v>2099</v>
      </c>
      <c r="C15" s="240" t="s">
        <v>2090</v>
      </c>
      <c r="D15" s="671">
        <v>2</v>
      </c>
      <c r="E15" s="165">
        <v>3</v>
      </c>
      <c r="F15" s="165">
        <v>3</v>
      </c>
      <c r="G15" s="165">
        <v>25</v>
      </c>
      <c r="H15" s="165">
        <v>3</v>
      </c>
      <c r="I15" s="144">
        <f t="shared" si="0"/>
        <v>34</v>
      </c>
      <c r="J15" s="671">
        <v>7</v>
      </c>
      <c r="K15" s="671">
        <v>2.9166666666666665</v>
      </c>
      <c r="L15" s="671">
        <v>1</v>
      </c>
      <c r="M15" s="671">
        <v>0</v>
      </c>
      <c r="N15" s="144">
        <f t="shared" si="1"/>
        <v>10.916666666666666</v>
      </c>
      <c r="O15" s="144">
        <f t="shared" si="2"/>
        <v>10</v>
      </c>
      <c r="P15" s="144">
        <f t="shared" si="2"/>
        <v>5.9166666666666661</v>
      </c>
      <c r="Q15" s="144">
        <f t="shared" si="2"/>
        <v>26</v>
      </c>
      <c r="R15" s="144">
        <f t="shared" si="2"/>
        <v>3</v>
      </c>
      <c r="S15" s="144">
        <f t="shared" si="3"/>
        <v>44.916666666666664</v>
      </c>
      <c r="T15" s="671">
        <v>6</v>
      </c>
      <c r="U15" s="671">
        <v>3.8333333333333335</v>
      </c>
      <c r="V15" s="671">
        <v>23.5</v>
      </c>
      <c r="W15" s="671">
        <v>2</v>
      </c>
      <c r="X15" s="144">
        <f t="shared" si="4"/>
        <v>35.333333333333336</v>
      </c>
      <c r="Y15" s="671">
        <v>6</v>
      </c>
      <c r="Z15" s="671">
        <v>3.8333333333333335</v>
      </c>
      <c r="AA15" s="671">
        <v>23.5</v>
      </c>
      <c r="AB15" s="671">
        <v>2</v>
      </c>
      <c r="AC15" s="144">
        <f t="shared" si="5"/>
        <v>35.333333333333336</v>
      </c>
      <c r="AD15" s="144">
        <f t="shared" si="6"/>
        <v>2241432</v>
      </c>
      <c r="AE15" s="144">
        <f t="shared" si="7"/>
        <v>152640</v>
      </c>
      <c r="AF15" s="144">
        <f t="shared" si="8"/>
        <v>212000</v>
      </c>
      <c r="AG15" s="144">
        <f t="shared" si="9"/>
        <v>84800</v>
      </c>
      <c r="AH15" s="144">
        <f t="shared" si="10"/>
        <v>310933.33333333337</v>
      </c>
      <c r="AI15" s="144">
        <f t="shared" si="11"/>
        <v>28266.666666666668</v>
      </c>
      <c r="AJ15" s="144">
        <f t="shared" si="12"/>
        <v>20000</v>
      </c>
      <c r="AK15" s="144">
        <f t="shared" si="13"/>
        <v>33920</v>
      </c>
      <c r="AL15" s="144">
        <f t="shared" si="14"/>
        <v>929881.98</v>
      </c>
      <c r="AM15" s="144">
        <f t="shared" si="15"/>
        <v>4013873.98</v>
      </c>
      <c r="AN15" s="672">
        <f t="shared" si="16"/>
        <v>2408324</v>
      </c>
      <c r="AO15" s="672"/>
      <c r="AP15" s="672">
        <f t="shared" si="17"/>
        <v>2408324</v>
      </c>
      <c r="AQ15" s="672">
        <f t="shared" si="18"/>
        <v>802775</v>
      </c>
    </row>
    <row r="16" spans="1:43" ht="15" customHeight="1">
      <c r="A16" s="141" t="s">
        <v>538</v>
      </c>
      <c r="B16" s="240" t="s">
        <v>2100</v>
      </c>
      <c r="C16" s="240" t="s">
        <v>2091</v>
      </c>
      <c r="D16" s="671"/>
      <c r="E16" s="165">
        <v>0</v>
      </c>
      <c r="F16" s="165">
        <v>4</v>
      </c>
      <c r="G16" s="165">
        <v>0</v>
      </c>
      <c r="H16" s="165">
        <v>5</v>
      </c>
      <c r="I16" s="144">
        <f t="shared" si="0"/>
        <v>9</v>
      </c>
      <c r="J16" s="671">
        <v>6.33</v>
      </c>
      <c r="K16" s="671">
        <v>3</v>
      </c>
      <c r="L16" s="671">
        <v>0</v>
      </c>
      <c r="M16" s="671">
        <v>0.83333333333333337</v>
      </c>
      <c r="N16" s="144">
        <f t="shared" si="1"/>
        <v>10.163333333333334</v>
      </c>
      <c r="O16" s="144">
        <f t="shared" si="2"/>
        <v>6.33</v>
      </c>
      <c r="P16" s="144">
        <f t="shared" si="2"/>
        <v>7</v>
      </c>
      <c r="Q16" s="144">
        <f t="shared" si="2"/>
        <v>0</v>
      </c>
      <c r="R16" s="144">
        <f t="shared" si="2"/>
        <v>5.833333333333333</v>
      </c>
      <c r="S16" s="144">
        <f t="shared" si="3"/>
        <v>19.163333333333334</v>
      </c>
      <c r="T16" s="671">
        <v>6.333333333333333</v>
      </c>
      <c r="U16" s="671">
        <v>7</v>
      </c>
      <c r="V16" s="671">
        <v>0</v>
      </c>
      <c r="W16" s="671">
        <v>5.583333333333333</v>
      </c>
      <c r="X16" s="144">
        <f t="shared" si="4"/>
        <v>18.916666666666664</v>
      </c>
      <c r="Y16" s="671">
        <v>6.333333333333333</v>
      </c>
      <c r="Z16" s="671">
        <v>7</v>
      </c>
      <c r="AA16" s="671">
        <v>0</v>
      </c>
      <c r="AB16" s="671">
        <v>5.583333333333333</v>
      </c>
      <c r="AC16" s="144">
        <f t="shared" si="5"/>
        <v>18.916666666666664</v>
      </c>
      <c r="AD16" s="144">
        <f t="shared" si="6"/>
        <v>1183041.9999999998</v>
      </c>
      <c r="AE16" s="144">
        <f t="shared" si="7"/>
        <v>81719.999999999985</v>
      </c>
      <c r="AF16" s="144">
        <f t="shared" si="8"/>
        <v>113499.99999999999</v>
      </c>
      <c r="AG16" s="144">
        <f t="shared" si="9"/>
        <v>45399.999999999993</v>
      </c>
      <c r="AH16" s="144">
        <f t="shared" si="10"/>
        <v>166466.66666666666</v>
      </c>
      <c r="AI16" s="144">
        <f t="shared" si="11"/>
        <v>15133.333333333332</v>
      </c>
      <c r="AJ16" s="144">
        <f t="shared" si="12"/>
        <v>0</v>
      </c>
      <c r="AK16" s="144">
        <f t="shared" si="13"/>
        <v>18159.999999999996</v>
      </c>
      <c r="AL16" s="144">
        <f t="shared" si="14"/>
        <v>487941.39</v>
      </c>
      <c r="AM16" s="144">
        <f t="shared" si="15"/>
        <v>2111363.3899999997</v>
      </c>
      <c r="AN16" s="672">
        <f t="shared" si="16"/>
        <v>1266818</v>
      </c>
      <c r="AO16" s="672"/>
      <c r="AP16" s="672">
        <f t="shared" si="17"/>
        <v>1266818</v>
      </c>
      <c r="AQ16" s="672">
        <f t="shared" si="18"/>
        <v>422273</v>
      </c>
    </row>
    <row r="17" spans="1:43" ht="15" customHeight="1">
      <c r="A17" s="141" t="s">
        <v>538</v>
      </c>
      <c r="B17" s="240" t="s">
        <v>2101</v>
      </c>
      <c r="C17" s="240" t="s">
        <v>2090</v>
      </c>
      <c r="D17" s="671">
        <v>1</v>
      </c>
      <c r="E17" s="165">
        <v>2</v>
      </c>
      <c r="F17" s="165">
        <v>2</v>
      </c>
      <c r="G17" s="165">
        <v>17</v>
      </c>
      <c r="H17" s="165">
        <v>3</v>
      </c>
      <c r="I17" s="144">
        <f t="shared" si="0"/>
        <v>24</v>
      </c>
      <c r="J17" s="671">
        <v>6</v>
      </c>
      <c r="K17" s="671">
        <v>0</v>
      </c>
      <c r="L17" s="671">
        <v>4</v>
      </c>
      <c r="M17" s="671">
        <v>0</v>
      </c>
      <c r="N17" s="144">
        <f t="shared" si="1"/>
        <v>10</v>
      </c>
      <c r="O17" s="144">
        <f t="shared" si="2"/>
        <v>8</v>
      </c>
      <c r="P17" s="144">
        <f t="shared" si="2"/>
        <v>2</v>
      </c>
      <c r="Q17" s="144">
        <f t="shared" si="2"/>
        <v>21</v>
      </c>
      <c r="R17" s="144">
        <f t="shared" si="2"/>
        <v>3</v>
      </c>
      <c r="S17" s="144">
        <f t="shared" si="3"/>
        <v>34</v>
      </c>
      <c r="T17" s="671">
        <v>5.916666666666667</v>
      </c>
      <c r="U17" s="671">
        <v>2.6666666666666665</v>
      </c>
      <c r="V17" s="671">
        <v>15.666666666666666</v>
      </c>
      <c r="W17" s="671">
        <v>1.6666666666666667</v>
      </c>
      <c r="X17" s="144">
        <f t="shared" si="4"/>
        <v>25.916666666666668</v>
      </c>
      <c r="Y17" s="671">
        <v>5.916666666666667</v>
      </c>
      <c r="Z17" s="671">
        <v>2.6666666666666665</v>
      </c>
      <c r="AA17" s="671">
        <v>15.666666666666666</v>
      </c>
      <c r="AB17" s="671">
        <v>1.6666666666666667</v>
      </c>
      <c r="AC17" s="144">
        <f t="shared" si="5"/>
        <v>25.916666666666668</v>
      </c>
      <c r="AD17" s="144">
        <f t="shared" si="6"/>
        <v>1656679</v>
      </c>
      <c r="AE17" s="144">
        <f t="shared" si="7"/>
        <v>111960</v>
      </c>
      <c r="AF17" s="144">
        <f t="shared" si="8"/>
        <v>155500</v>
      </c>
      <c r="AG17" s="144">
        <f t="shared" si="9"/>
        <v>62200</v>
      </c>
      <c r="AH17" s="144">
        <f t="shared" si="10"/>
        <v>228066.66666666669</v>
      </c>
      <c r="AI17" s="144">
        <f t="shared" si="11"/>
        <v>20733.333333333336</v>
      </c>
      <c r="AJ17" s="144">
        <f t="shared" si="12"/>
        <v>10000</v>
      </c>
      <c r="AK17" s="144">
        <f t="shared" si="13"/>
        <v>24880</v>
      </c>
      <c r="AL17" s="144">
        <f t="shared" si="14"/>
        <v>684898.67</v>
      </c>
      <c r="AM17" s="144">
        <f t="shared" si="15"/>
        <v>2954917.67</v>
      </c>
      <c r="AN17" s="672">
        <f t="shared" si="16"/>
        <v>1772951</v>
      </c>
      <c r="AO17" s="672"/>
      <c r="AP17" s="672">
        <f t="shared" si="17"/>
        <v>1772951</v>
      </c>
      <c r="AQ17" s="672">
        <f t="shared" si="18"/>
        <v>590984</v>
      </c>
    </row>
    <row r="18" spans="1:43" ht="15" customHeight="1">
      <c r="A18" s="141" t="s">
        <v>538</v>
      </c>
      <c r="B18" s="240" t="s">
        <v>2102</v>
      </c>
      <c r="C18" s="240" t="s">
        <v>2090</v>
      </c>
      <c r="D18" s="671">
        <v>1</v>
      </c>
      <c r="E18" s="165">
        <v>1</v>
      </c>
      <c r="F18" s="165">
        <v>2</v>
      </c>
      <c r="G18" s="165">
        <v>11</v>
      </c>
      <c r="H18" s="165">
        <v>2</v>
      </c>
      <c r="I18" s="144">
        <f t="shared" si="0"/>
        <v>16</v>
      </c>
      <c r="J18" s="671">
        <v>5</v>
      </c>
      <c r="K18" s="671">
        <v>0</v>
      </c>
      <c r="L18" s="671">
        <v>1.75</v>
      </c>
      <c r="M18" s="671">
        <v>0</v>
      </c>
      <c r="N18" s="144">
        <f t="shared" si="1"/>
        <v>6.75</v>
      </c>
      <c r="O18" s="144">
        <f t="shared" si="2"/>
        <v>6</v>
      </c>
      <c r="P18" s="144">
        <f t="shared" si="2"/>
        <v>2</v>
      </c>
      <c r="Q18" s="144">
        <f t="shared" si="2"/>
        <v>12.75</v>
      </c>
      <c r="R18" s="144">
        <f t="shared" si="2"/>
        <v>2</v>
      </c>
      <c r="S18" s="144">
        <f t="shared" si="3"/>
        <v>22.75</v>
      </c>
      <c r="T18" s="671">
        <v>7.583333333333333</v>
      </c>
      <c r="U18" s="671">
        <v>1.5</v>
      </c>
      <c r="V18" s="671">
        <v>12.5</v>
      </c>
      <c r="W18" s="671">
        <v>1.1666666666666667</v>
      </c>
      <c r="X18" s="144">
        <f t="shared" si="4"/>
        <v>22.75</v>
      </c>
      <c r="Y18" s="671">
        <v>7.583333333333333</v>
      </c>
      <c r="Z18" s="671">
        <v>1.5</v>
      </c>
      <c r="AA18" s="671">
        <v>12.5</v>
      </c>
      <c r="AB18" s="671">
        <v>1.1666666666666667</v>
      </c>
      <c r="AC18" s="144">
        <f t="shared" si="5"/>
        <v>22.75</v>
      </c>
      <c r="AD18" s="144">
        <f t="shared" si="6"/>
        <v>1480646.9999999998</v>
      </c>
      <c r="AE18" s="144">
        <f t="shared" si="7"/>
        <v>98280</v>
      </c>
      <c r="AF18" s="144">
        <f t="shared" si="8"/>
        <v>136500</v>
      </c>
      <c r="AG18" s="144">
        <f t="shared" si="9"/>
        <v>54600</v>
      </c>
      <c r="AH18" s="144">
        <f t="shared" si="10"/>
        <v>200200</v>
      </c>
      <c r="AI18" s="144">
        <f t="shared" si="11"/>
        <v>18200</v>
      </c>
      <c r="AJ18" s="144">
        <f t="shared" si="12"/>
        <v>10000</v>
      </c>
      <c r="AK18" s="144">
        <f t="shared" si="13"/>
        <v>21840</v>
      </c>
      <c r="AL18" s="144">
        <f t="shared" si="14"/>
        <v>611086.85</v>
      </c>
      <c r="AM18" s="144">
        <f t="shared" si="15"/>
        <v>2631353.8499999996</v>
      </c>
      <c r="AN18" s="672">
        <f t="shared" si="16"/>
        <v>1578812</v>
      </c>
      <c r="AO18" s="672"/>
      <c r="AP18" s="672">
        <f t="shared" si="17"/>
        <v>1578812</v>
      </c>
      <c r="AQ18" s="672">
        <f t="shared" si="18"/>
        <v>526271</v>
      </c>
    </row>
    <row r="19" spans="1:43" ht="15" customHeight="1">
      <c r="A19" s="141" t="s">
        <v>538</v>
      </c>
      <c r="B19" s="240" t="s">
        <v>2103</v>
      </c>
      <c r="C19" s="240" t="s">
        <v>2091</v>
      </c>
      <c r="D19" s="671"/>
      <c r="E19" s="165">
        <v>0</v>
      </c>
      <c r="F19" s="165">
        <v>4</v>
      </c>
      <c r="G19" s="165">
        <v>0</v>
      </c>
      <c r="H19" s="165">
        <v>5</v>
      </c>
      <c r="I19" s="144">
        <f t="shared" si="0"/>
        <v>9</v>
      </c>
      <c r="J19" s="671">
        <v>3</v>
      </c>
      <c r="K19" s="671">
        <v>2</v>
      </c>
      <c r="L19" s="671">
        <v>0</v>
      </c>
      <c r="M19" s="671">
        <v>4</v>
      </c>
      <c r="N19" s="144">
        <f t="shared" si="1"/>
        <v>9</v>
      </c>
      <c r="O19" s="144">
        <f t="shared" si="2"/>
        <v>3</v>
      </c>
      <c r="P19" s="144">
        <f t="shared" si="2"/>
        <v>6</v>
      </c>
      <c r="Q19" s="144">
        <f t="shared" si="2"/>
        <v>0</v>
      </c>
      <c r="R19" s="144">
        <f t="shared" si="2"/>
        <v>9</v>
      </c>
      <c r="S19" s="144">
        <f t="shared" si="3"/>
        <v>18</v>
      </c>
      <c r="T19" s="671">
        <v>0.91666666666666663</v>
      </c>
      <c r="U19" s="671">
        <v>7</v>
      </c>
      <c r="V19" s="671">
        <v>0</v>
      </c>
      <c r="W19" s="671">
        <v>8.6666666666666661</v>
      </c>
      <c r="X19" s="144">
        <f t="shared" si="4"/>
        <v>16.583333333333332</v>
      </c>
      <c r="Y19" s="671">
        <v>0.91666666666666663</v>
      </c>
      <c r="Z19" s="671">
        <v>7</v>
      </c>
      <c r="AA19" s="671">
        <v>0</v>
      </c>
      <c r="AB19" s="671">
        <v>8.6666666666666661</v>
      </c>
      <c r="AC19" s="144">
        <f t="shared" si="5"/>
        <v>16.583333333333332</v>
      </c>
      <c r="AD19" s="144">
        <f t="shared" si="6"/>
        <v>949186.99999999988</v>
      </c>
      <c r="AE19" s="144">
        <f t="shared" si="7"/>
        <v>71640</v>
      </c>
      <c r="AF19" s="144">
        <f t="shared" si="8"/>
        <v>99500</v>
      </c>
      <c r="AG19" s="144">
        <f t="shared" si="9"/>
        <v>39800</v>
      </c>
      <c r="AH19" s="144">
        <f t="shared" si="10"/>
        <v>145933.33333333331</v>
      </c>
      <c r="AI19" s="144">
        <f t="shared" si="11"/>
        <v>13266.666666666666</v>
      </c>
      <c r="AJ19" s="144">
        <f t="shared" si="12"/>
        <v>0</v>
      </c>
      <c r="AK19" s="144">
        <f t="shared" si="13"/>
        <v>15919.999999999998</v>
      </c>
      <c r="AL19" s="144">
        <f t="shared" si="14"/>
        <v>396314.86</v>
      </c>
      <c r="AM19" s="144">
        <f t="shared" si="15"/>
        <v>1731561.8599999999</v>
      </c>
      <c r="AN19" s="672">
        <f t="shared" si="16"/>
        <v>1038937</v>
      </c>
      <c r="AO19" s="672"/>
      <c r="AP19" s="672">
        <f t="shared" si="17"/>
        <v>1038937</v>
      </c>
      <c r="AQ19" s="672">
        <f t="shared" si="18"/>
        <v>346312</v>
      </c>
    </row>
    <row r="20" spans="1:43" ht="15" customHeight="1">
      <c r="A20" s="141" t="s">
        <v>538</v>
      </c>
      <c r="B20" s="240" t="s">
        <v>2104</v>
      </c>
      <c r="C20" s="240" t="s">
        <v>2091</v>
      </c>
      <c r="D20" s="671"/>
      <c r="E20" s="165">
        <v>0</v>
      </c>
      <c r="F20" s="165">
        <v>2</v>
      </c>
      <c r="G20" s="165">
        <v>0</v>
      </c>
      <c r="H20" s="165">
        <v>4</v>
      </c>
      <c r="I20" s="144">
        <f t="shared" si="0"/>
        <v>6</v>
      </c>
      <c r="J20" s="671">
        <v>4</v>
      </c>
      <c r="K20" s="671">
        <v>2</v>
      </c>
      <c r="L20" s="671">
        <v>0</v>
      </c>
      <c r="M20" s="671">
        <v>1</v>
      </c>
      <c r="N20" s="144">
        <f t="shared" si="1"/>
        <v>7</v>
      </c>
      <c r="O20" s="144">
        <f t="shared" si="2"/>
        <v>4</v>
      </c>
      <c r="P20" s="144">
        <f t="shared" si="2"/>
        <v>4</v>
      </c>
      <c r="Q20" s="144">
        <f t="shared" si="2"/>
        <v>0</v>
      </c>
      <c r="R20" s="144">
        <f t="shared" si="2"/>
        <v>5</v>
      </c>
      <c r="S20" s="144">
        <f t="shared" si="3"/>
        <v>13</v>
      </c>
      <c r="T20" s="671">
        <v>1.5</v>
      </c>
      <c r="U20" s="671">
        <v>1.5</v>
      </c>
      <c r="V20" s="671">
        <v>0</v>
      </c>
      <c r="W20" s="671">
        <v>1.8</v>
      </c>
      <c r="X20" s="144">
        <f t="shared" si="4"/>
        <v>4.8</v>
      </c>
      <c r="Y20" s="671">
        <v>1.5</v>
      </c>
      <c r="Z20" s="671">
        <v>1.5</v>
      </c>
      <c r="AA20" s="671">
        <v>0</v>
      </c>
      <c r="AB20" s="671">
        <v>1.8</v>
      </c>
      <c r="AC20" s="144">
        <f t="shared" si="5"/>
        <v>4.8</v>
      </c>
      <c r="AD20" s="144">
        <f t="shared" si="6"/>
        <v>294606</v>
      </c>
      <c r="AE20" s="144">
        <f t="shared" si="7"/>
        <v>20736</v>
      </c>
      <c r="AF20" s="144">
        <f t="shared" si="8"/>
        <v>28800</v>
      </c>
      <c r="AG20" s="144">
        <f t="shared" si="9"/>
        <v>11520</v>
      </c>
      <c r="AH20" s="144">
        <f t="shared" si="10"/>
        <v>42240</v>
      </c>
      <c r="AI20" s="144">
        <f t="shared" si="11"/>
        <v>3840</v>
      </c>
      <c r="AJ20" s="144">
        <f t="shared" si="12"/>
        <v>0</v>
      </c>
      <c r="AK20" s="144">
        <f t="shared" si="13"/>
        <v>4608</v>
      </c>
      <c r="AL20" s="144">
        <f t="shared" si="14"/>
        <v>121815.69</v>
      </c>
      <c r="AM20" s="144">
        <f t="shared" si="15"/>
        <v>528165.68999999994</v>
      </c>
      <c r="AN20" s="672">
        <f t="shared" ref="AN20:AN21" si="19">ROUND(AM20*0.6,0)</f>
        <v>316899</v>
      </c>
      <c r="AO20" s="672"/>
      <c r="AP20" s="672">
        <f t="shared" ref="AP20:AP21" si="20">AN20+AO20</f>
        <v>316899</v>
      </c>
      <c r="AQ20" s="672">
        <f t="shared" ref="AQ20:AQ21" si="21">ROUND(AM20*0.2,0)</f>
        <v>105633</v>
      </c>
    </row>
    <row r="21" spans="1:43" ht="15" customHeight="1">
      <c r="A21" s="141" t="s">
        <v>538</v>
      </c>
      <c r="B21" s="240" t="s">
        <v>2105</v>
      </c>
      <c r="C21" s="240" t="s">
        <v>2090</v>
      </c>
      <c r="D21" s="671">
        <v>2</v>
      </c>
      <c r="E21" s="165">
        <v>2</v>
      </c>
      <c r="F21" s="165">
        <v>2</v>
      </c>
      <c r="G21" s="165">
        <v>19</v>
      </c>
      <c r="H21" s="165">
        <v>3</v>
      </c>
      <c r="I21" s="144">
        <f t="shared" si="0"/>
        <v>26</v>
      </c>
      <c r="J21" s="671">
        <v>7.833333333333333</v>
      </c>
      <c r="K21" s="671">
        <v>1.5</v>
      </c>
      <c r="L21" s="671">
        <v>5.25</v>
      </c>
      <c r="M21" s="671">
        <v>1.5</v>
      </c>
      <c r="N21" s="144">
        <f t="shared" si="1"/>
        <v>16.083333333333332</v>
      </c>
      <c r="O21" s="144">
        <f t="shared" si="2"/>
        <v>9.8333333333333321</v>
      </c>
      <c r="P21" s="144">
        <f>F21+K21</f>
        <v>3.5</v>
      </c>
      <c r="Q21" s="144">
        <f>G21+L21</f>
        <v>24.25</v>
      </c>
      <c r="R21" s="144">
        <f>H21+M21</f>
        <v>4.5</v>
      </c>
      <c r="S21" s="144">
        <f t="shared" si="3"/>
        <v>42.083333333333329</v>
      </c>
      <c r="T21" s="671">
        <v>8.8333333333333339</v>
      </c>
      <c r="U21" s="671">
        <v>4</v>
      </c>
      <c r="V21" s="671">
        <v>17</v>
      </c>
      <c r="W21" s="671">
        <v>2</v>
      </c>
      <c r="X21" s="144">
        <f t="shared" si="4"/>
        <v>31.833333333333336</v>
      </c>
      <c r="Y21" s="671">
        <v>8.8333333333333339</v>
      </c>
      <c r="Z21" s="671">
        <v>4</v>
      </c>
      <c r="AA21" s="671">
        <v>17</v>
      </c>
      <c r="AB21" s="671">
        <v>2</v>
      </c>
      <c r="AC21" s="144">
        <f t="shared" si="5"/>
        <v>31.833333333333336</v>
      </c>
      <c r="AD21" s="144">
        <f t="shared" ref="AD21" si="22">(Y21*6017+Z21*5250+AA21*5194+AB21*4250)*12</f>
        <v>2051378.0000000002</v>
      </c>
      <c r="AE21" s="144">
        <f t="shared" ref="AE21" si="23">AC21*4320</f>
        <v>137520</v>
      </c>
      <c r="AF21" s="144">
        <f t="shared" ref="AF21" si="24">AC21*6000</f>
        <v>191000</v>
      </c>
      <c r="AG21" s="144">
        <f t="shared" ref="AG21" si="25">AC21*2400</f>
        <v>76400</v>
      </c>
      <c r="AH21" s="144">
        <f t="shared" ref="AH21" si="26">AC21*8800</f>
        <v>280133.33333333337</v>
      </c>
      <c r="AI21" s="144">
        <f t="shared" ref="AI21" si="27">AC21*800</f>
        <v>25466.666666666668</v>
      </c>
      <c r="AJ21" s="144">
        <f t="shared" ref="AJ21" si="28">D21*50*200</f>
        <v>20000</v>
      </c>
      <c r="AK21" s="144">
        <f t="shared" ref="AK21" si="29">AC21*960</f>
        <v>30560.000000000004</v>
      </c>
      <c r="AL21" s="144">
        <f t="shared" ref="AL21" si="30">ROUND((AD21+AH21+AI21+AJ21)*0.35756,2)</f>
        <v>849912.25</v>
      </c>
      <c r="AM21" s="144">
        <f t="shared" ref="AM21" si="31">SUM(AD21:AL21)</f>
        <v>3662370.25</v>
      </c>
      <c r="AN21" s="672">
        <f t="shared" si="19"/>
        <v>2197422</v>
      </c>
      <c r="AO21" s="672"/>
      <c r="AP21" s="672">
        <f t="shared" si="20"/>
        <v>2197422</v>
      </c>
      <c r="AQ21" s="672">
        <f t="shared" si="21"/>
        <v>732474</v>
      </c>
    </row>
    <row r="22" spans="1:43" ht="15" customHeight="1">
      <c r="A22" s="673"/>
      <c r="B22" s="673" t="s">
        <v>2106</v>
      </c>
      <c r="C22" s="673"/>
      <c r="D22" s="146">
        <f>SUM(D4:D21)</f>
        <v>14</v>
      </c>
      <c r="E22" s="146">
        <f t="shared" ref="E22:AQ22" si="32">SUM(E4:E21)</f>
        <v>36</v>
      </c>
      <c r="F22" s="146">
        <f t="shared" si="32"/>
        <v>62.5</v>
      </c>
      <c r="G22" s="146">
        <f t="shared" si="32"/>
        <v>212</v>
      </c>
      <c r="H22" s="146">
        <f t="shared" si="32"/>
        <v>79</v>
      </c>
      <c r="I22" s="146">
        <f t="shared" si="32"/>
        <v>389.5</v>
      </c>
      <c r="J22" s="146">
        <f t="shared" si="32"/>
        <v>102.66333333333333</v>
      </c>
      <c r="K22" s="146">
        <f t="shared" si="32"/>
        <v>17.416666666666664</v>
      </c>
      <c r="L22" s="146">
        <f t="shared" si="32"/>
        <v>23.916666666666664</v>
      </c>
      <c r="M22" s="146">
        <f t="shared" si="32"/>
        <v>13.166666666666666</v>
      </c>
      <c r="N22" s="146">
        <f t="shared" si="32"/>
        <v>157.16333333333336</v>
      </c>
      <c r="O22" s="146">
        <f t="shared" si="32"/>
        <v>138.66333333333333</v>
      </c>
      <c r="P22" s="146">
        <f t="shared" si="32"/>
        <v>79.916666666666657</v>
      </c>
      <c r="Q22" s="146">
        <f t="shared" si="32"/>
        <v>235.91666666666666</v>
      </c>
      <c r="R22" s="146">
        <f t="shared" si="32"/>
        <v>92.166666666666657</v>
      </c>
      <c r="S22" s="146">
        <f t="shared" si="32"/>
        <v>546.66333333333341</v>
      </c>
      <c r="T22" s="146">
        <f t="shared" si="32"/>
        <v>105.33333333333334</v>
      </c>
      <c r="U22" s="146">
        <f t="shared" si="32"/>
        <v>73.166666666666657</v>
      </c>
      <c r="V22" s="146">
        <f t="shared" si="32"/>
        <v>200.24999999999997</v>
      </c>
      <c r="W22" s="146">
        <f t="shared" si="32"/>
        <v>90.633333333333354</v>
      </c>
      <c r="X22" s="146">
        <f t="shared" si="32"/>
        <v>469.38333333333327</v>
      </c>
      <c r="Y22" s="146">
        <f t="shared" si="32"/>
        <v>108.75</v>
      </c>
      <c r="Z22" s="146">
        <f t="shared" si="32"/>
        <v>73.75</v>
      </c>
      <c r="AA22" s="146">
        <f t="shared" si="32"/>
        <v>200.24999999999997</v>
      </c>
      <c r="AB22" s="146">
        <f t="shared" si="32"/>
        <v>85.88333333333334</v>
      </c>
      <c r="AC22" s="146">
        <f t="shared" si="32"/>
        <v>468.63333333333327</v>
      </c>
      <c r="AD22" s="146">
        <f t="shared" si="32"/>
        <v>29359667</v>
      </c>
      <c r="AE22" s="146">
        <f t="shared" si="32"/>
        <v>2024496</v>
      </c>
      <c r="AF22" s="146">
        <f t="shared" si="32"/>
        <v>2811800</v>
      </c>
      <c r="AG22" s="146">
        <f t="shared" si="32"/>
        <v>1124720</v>
      </c>
      <c r="AH22" s="146">
        <f t="shared" si="32"/>
        <v>4123973.3333333335</v>
      </c>
      <c r="AI22" s="146">
        <f t="shared" si="32"/>
        <v>374906.66666666669</v>
      </c>
      <c r="AJ22" s="146">
        <f t="shared" si="32"/>
        <v>140000</v>
      </c>
      <c r="AK22" s="146">
        <f t="shared" si="32"/>
        <v>449888</v>
      </c>
      <c r="AL22" s="146">
        <f t="shared" si="32"/>
        <v>12156520.470000001</v>
      </c>
      <c r="AM22" s="146">
        <f t="shared" si="32"/>
        <v>52565971.469999999</v>
      </c>
      <c r="AN22" s="146">
        <f t="shared" si="32"/>
        <v>31539581</v>
      </c>
      <c r="AO22" s="146">
        <f t="shared" si="32"/>
        <v>0</v>
      </c>
      <c r="AP22" s="146">
        <f t="shared" si="32"/>
        <v>31539581</v>
      </c>
      <c r="AQ22" s="146">
        <f t="shared" si="32"/>
        <v>10513196</v>
      </c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40</vt:i4>
      </vt:variant>
      <vt:variant>
        <vt:lpstr>命名范围</vt:lpstr>
      </vt:variant>
      <vt:variant>
        <vt:i4>46</vt:i4>
      </vt:variant>
    </vt:vector>
  </HeadingPairs>
  <TitlesOfParts>
    <vt:vector size="86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浦江镇汇总</vt:lpstr>
      <vt:lpstr>镇管未开办保安经费</vt:lpstr>
      <vt:lpstr>浦江设备文馨学校</vt:lpstr>
      <vt:lpstr>扩班设备</vt:lpstr>
      <vt:lpstr>浦江维修2023文馨</vt:lpstr>
      <vt:lpstr>普教二科补</vt:lpstr>
      <vt:lpstr>补充公用经费补</vt:lpstr>
      <vt:lpstr>'2022年绩效清算'!Print_Area</vt:lpstr>
      <vt:lpstr>'2022年校舍维修尾款'!Print_Area</vt:lpstr>
      <vt:lpstr>补充公用经费补!Print_Area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普教一科!Print_Area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镇管未开办保安经费!Print_Area</vt:lpstr>
      <vt:lpstr>颛桥维修2023!Print_Area</vt:lpstr>
      <vt:lpstr>'2022年绩效清算'!Print_Titles</vt:lpstr>
      <vt:lpstr>补充公用经费补!Print_Titles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2023-06-29T02:27:01Z</cp:lastPrinted>
  <dcterms:created xsi:type="dcterms:W3CDTF">2022-11-10T02:18:00Z</dcterms:created>
  <dcterms:modified xsi:type="dcterms:W3CDTF">2023-07-03T00:40:47Z</dcterms:modified>
</cp:coreProperties>
</file>