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吴泾镇汇总" sheetId="45" r:id="rId34"/>
    <sheet name="扩班设备" sheetId="44" state="hidden" r:id="rId35"/>
    <sheet name="补充公用经费补" sheetId="43" state="hidden" r:id="rId36"/>
  </sheets>
  <externalReferences>
    <externalReference r:id="rId37"/>
    <externalReference r:id="rId38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5">补充公用经费补!$A$1:$AQ$10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4">扩班设备!$A$1:$L$13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19">浦江维修2023!$A$1:$J$89</definedName>
    <definedName name="_xlnm.Print_Area" localSheetId="5">浦江镇!$A$1:$Y$106</definedName>
    <definedName name="_xlnm.Print_Area" localSheetId="28">普教二科!$A$1:$H$60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23">颛桥维修2023!$A$1:$J$53</definedName>
    <definedName name="_xlnm.Print_Titles" localSheetId="1">'2022年绩效清算'!$1:$3</definedName>
    <definedName name="_xlnm.Print_Titles" localSheetId="35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4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19">浦江维修2023!$1:$2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5" i="45"/>
  <c r="C4"/>
  <c r="C6" l="1"/>
  <c r="K13" i="44" l="1"/>
  <c r="K12"/>
  <c r="K11"/>
  <c r="K10"/>
  <c r="K9"/>
  <c r="K8"/>
  <c r="K7"/>
  <c r="K6"/>
  <c r="K5"/>
  <c r="AO10" i="43"/>
  <c r="AB10"/>
  <c r="AA10"/>
  <c r="Z10"/>
  <c r="Y10"/>
  <c r="W10"/>
  <c r="V10"/>
  <c r="U10"/>
  <c r="T10"/>
  <c r="M10"/>
  <c r="L10"/>
  <c r="K10"/>
  <c r="J10"/>
  <c r="H10"/>
  <c r="G10"/>
  <c r="F10"/>
  <c r="E10"/>
  <c r="D10"/>
  <c r="AJ9"/>
  <c r="AD9"/>
  <c r="AC9"/>
  <c r="AK9" s="1"/>
  <c r="X9"/>
  <c r="R9"/>
  <c r="Q9"/>
  <c r="P9"/>
  <c r="O9"/>
  <c r="N9"/>
  <c r="I9"/>
  <c r="AJ8"/>
  <c r="AD8"/>
  <c r="AC8"/>
  <c r="AH8" s="1"/>
  <c r="X8"/>
  <c r="R8"/>
  <c r="Q8"/>
  <c r="P8"/>
  <c r="O8"/>
  <c r="N8"/>
  <c r="I8"/>
  <c r="AJ7"/>
  <c r="AD7"/>
  <c r="AC7"/>
  <c r="AI7" s="1"/>
  <c r="X7"/>
  <c r="R7"/>
  <c r="Q7"/>
  <c r="P7"/>
  <c r="O7"/>
  <c r="N7"/>
  <c r="I7"/>
  <c r="AJ6"/>
  <c r="AD6"/>
  <c r="AC6"/>
  <c r="AF6" s="1"/>
  <c r="X6"/>
  <c r="R6"/>
  <c r="Q6"/>
  <c r="P6"/>
  <c r="O6"/>
  <c r="N6"/>
  <c r="I6"/>
  <c r="AJ5"/>
  <c r="AD5"/>
  <c r="AC5"/>
  <c r="AK5" s="1"/>
  <c r="X5"/>
  <c r="R5"/>
  <c r="Q5"/>
  <c r="P5"/>
  <c r="O5"/>
  <c r="N5"/>
  <c r="I5"/>
  <c r="AJ4"/>
  <c r="AD4"/>
  <c r="AC4"/>
  <c r="AH4" s="1"/>
  <c r="X4"/>
  <c r="R4"/>
  <c r="Q4"/>
  <c r="P4"/>
  <c r="O4"/>
  <c r="N4"/>
  <c r="I4"/>
  <c r="Q10" l="1"/>
  <c r="AF5"/>
  <c r="AH6"/>
  <c r="S9"/>
  <c r="AE6"/>
  <c r="AF9"/>
  <c r="I10"/>
  <c r="S5"/>
  <c r="O10"/>
  <c r="X10"/>
  <c r="AI5"/>
  <c r="S6"/>
  <c r="AH7"/>
  <c r="AL7" s="1"/>
  <c r="S8"/>
  <c r="AI9"/>
  <c r="AJ10"/>
  <c r="AH5"/>
  <c r="AH10" s="1"/>
  <c r="N10"/>
  <c r="R10"/>
  <c r="AH9"/>
  <c r="AL6"/>
  <c r="P10"/>
  <c r="AE5"/>
  <c r="AI6"/>
  <c r="S7"/>
  <c r="AE9"/>
  <c r="K3" i="44"/>
  <c r="K4"/>
  <c r="AG4" i="43"/>
  <c r="AK4"/>
  <c r="AG8"/>
  <c r="AK8"/>
  <c r="AD10"/>
  <c r="AF4"/>
  <c r="AG7"/>
  <c r="AK7"/>
  <c r="AF8"/>
  <c r="AC10"/>
  <c r="S4"/>
  <c r="S10" s="1"/>
  <c r="AE4"/>
  <c r="AI4"/>
  <c r="AG6"/>
  <c r="AK6"/>
  <c r="AF7"/>
  <c r="AE8"/>
  <c r="AI8"/>
  <c r="AL8" s="1"/>
  <c r="AG5"/>
  <c r="AE7"/>
  <c r="AG9"/>
  <c r="AM7" l="1"/>
  <c r="AQ7" s="1"/>
  <c r="AL5"/>
  <c r="AM5" s="1"/>
  <c r="AF10"/>
  <c r="AL9"/>
  <c r="AM9"/>
  <c r="AM6"/>
  <c r="AE10"/>
  <c r="AK10"/>
  <c r="AM8"/>
  <c r="AI10"/>
  <c r="AL4"/>
  <c r="AG10"/>
  <c r="AN5" l="1"/>
  <c r="AP5" s="1"/>
  <c r="AQ5"/>
  <c r="AN7"/>
  <c r="AP7" s="1"/>
  <c r="AL10"/>
  <c r="AN8"/>
  <c r="AP8" s="1"/>
  <c r="AQ8"/>
  <c r="AN6"/>
  <c r="AP6" s="1"/>
  <c r="AQ6"/>
  <c r="AN9"/>
  <c r="AP9" s="1"/>
  <c r="AQ9"/>
  <c r="AM4"/>
  <c r="AQ4" s="1"/>
  <c r="AQ10" l="1"/>
  <c r="AM10"/>
  <c r="AN4"/>
  <c r="AN10" l="1"/>
  <c r="AP4"/>
  <c r="AP10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<sst xmlns="http://schemas.openxmlformats.org/spreadsheetml/2006/main" count="10732" uniqueCount="1858">
  <si>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</si>
  <si>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</si>
  <si>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</si>
  <si>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</si>
  <si>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</si>
  <si>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</si>
  <si>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</si>
  <si>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</si>
  <si>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</si>
  <si>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</si>
  <si>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</si>
  <si>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</si>
  <si>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</si>
  <si>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</si>
  <si>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</si>
  <si>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</si>
  <si>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</si>
  <si>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</si>
  <si>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</si>
  <si>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</si>
  <si>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</si>
  <si>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</si>
  <si>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</si>
  <si>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</si>
  <si>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</si>
  <si>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</si>
  <si>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</si>
  <si>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</si>
  <si>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</si>
  <si>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</si>
  <si>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</si>
  <si>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</si>
  <si>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</si>
  <si>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</si>
  <si>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</si>
  <si>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</si>
  <si>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</si>
  <si>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</si>
  <si>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</si>
  <si>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</si>
  <si>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</si>
  <si>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</si>
  <si>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</si>
  <si>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</si>
  <si>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</si>
  <si>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</si>
  <si>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</si>
  <si>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</si>
  <si>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</si>
  <si>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</si>
  <si>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</si>
  <si>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</si>
  <si>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</si>
  <si>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</si>
  <si>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</si>
  <si>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</si>
  <si>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</si>
  <si>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</si>
  <si>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</si>
  <si>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</si>
  <si>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</si>
  <si>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</si>
  <si>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</si>
  <si>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</si>
  <si>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</si>
  <si>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</si>
  <si>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</si>
  <si>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</si>
  <si>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</si>
  <si>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</si>
  <si>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</si>
  <si>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</si>
  <si>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</si>
  <si>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</si>
  <si>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</si>
  <si>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</si>
  <si>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</si>
  <si>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</si>
  <si>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</si>
  <si>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</si>
  <si>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</si>
  <si>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</si>
  <si>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</si>
  <si>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</si>
  <si>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</si>
  <si>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</si>
  <si>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</si>
  <si>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</si>
  <si>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</si>
  <si>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</si>
  <si>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</si>
  <si>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</si>
  <si>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</si>
  <si>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</si>
  <si>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</si>
  <si>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</si>
  <si>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</si>
  <si>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</si>
  <si>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</si>
  <si>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</si>
  <si>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</si>
  <si>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</si>
  <si>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</si>
  <si>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</si>
  <si>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</si>
  <si>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</si>
  <si>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</si>
  <si>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</si>
  <si>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</si>
  <si>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</si>
  <si>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</si>
  <si>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</si>
  <si>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</si>
  <si>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</si>
  <si>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</si>
  <si>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</si>
  <si>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</si>
  <si>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</si>
  <si>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</si>
  <si>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</si>
  <si>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</si>
  <si>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</si>
  <si>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</si>
  <si>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</si>
  <si>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</si>
  <si>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</si>
  <si>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</si>
  <si>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</si>
  <si>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</si>
  <si>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</si>
  <si>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</si>
  <si>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</si>
  <si>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</si>
  <si>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</si>
  <si>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</si>
  <si>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</si>
  <si>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</si>
  <si>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</si>
  <si>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</si>
  <si>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</si>
  <si>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</si>
  <si>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</si>
  <si>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</si>
  <si>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</si>
  <si>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</si>
  <si>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</si>
  <si>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</si>
  <si>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</si>
  <si>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</si>
  <si>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</si>
  <si>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</si>
  <si>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</si>
  <si>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</si>
  <si>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</si>
  <si>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</si>
  <si>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</si>
  <si>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</si>
  <si>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</si>
  <si>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</si>
  <si>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</si>
  <si>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</si>
  <si>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</si>
  <si>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</si>
  <si>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</si>
  <si>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</si>
  <si>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</si>
  <si>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</si>
  <si>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</si>
  <si>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</si>
  <si>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</si>
  <si>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</si>
  <si>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</si>
  <si>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</si>
  <si>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</si>
  <si>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</si>
  <si>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</si>
  <si>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</si>
  <si>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</si>
  <si>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</si>
  <si>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</si>
  <si>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</si>
  <si>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</si>
  <si>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</si>
  <si>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</si>
  <si>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</si>
  <si>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</si>
  <si>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</si>
  <si>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</si>
  <si>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</si>
  <si>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</si>
  <si>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</si>
  <si>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</si>
  <si>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</si>
  <si>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</si>
  <si>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</si>
  <si>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</si>
  <si>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</si>
  <si>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</si>
  <si>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</si>
  <si>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</si>
  <si>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</si>
  <si>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</si>
  <si>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</si>
  <si>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</si>
  <si>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</si>
  <si>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</si>
  <si>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</si>
  <si>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</si>
  <si>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</si>
  <si>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</si>
  <si>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</si>
  <si>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</si>
  <si>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</si>
  <si>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</si>
  <si>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</si>
  <si>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</si>
  <si>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</si>
  <si>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</si>
  <si>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</si>
  <si>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</si>
  <si>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</si>
  <si>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</si>
  <si>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</si>
  <si>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</si>
  <si>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</si>
  <si>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</si>
  <si>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</si>
  <si>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</si>
  <si>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</si>
  <si>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</si>
  <si>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</si>
  <si>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</si>
  <si>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</si>
  <si>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</si>
  <si>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</si>
  <si>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</si>
  <si>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</si>
  <si>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</si>
  <si>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</si>
  <si>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</si>
  <si>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</si>
  <si>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</si>
  <si>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</si>
  <si>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</si>
  <si>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</si>
  <si>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</si>
  <si>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</si>
  <si>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</si>
  <si>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</si>
  <si>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</si>
  <si>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</si>
  <si>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</si>
  <si>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</si>
  <si>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</si>
  <si>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</si>
  <si>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</si>
  <si>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</si>
  <si>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</si>
  <si>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</si>
  <si>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</si>
  <si>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</si>
  <si>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</si>
  <si>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</si>
  <si>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</si>
  <si>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</si>
  <si>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</si>
  <si>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</si>
  <si>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</si>
  <si>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</si>
  <si>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</si>
  <si>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</si>
  <si>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</si>
  <si>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</si>
  <si>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</si>
  <si>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</si>
  <si>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</si>
  <si>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</si>
  <si>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</si>
  <si>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</si>
  <si>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</si>
  <si>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</si>
  <si>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</si>
  <si>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</si>
  <si>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</si>
  <si>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</si>
  <si>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</si>
  <si>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</si>
  <si>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</si>
  <si>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</si>
  <si>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</si>
  <si>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</si>
  <si>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</si>
  <si>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</si>
  <si>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</si>
  <si>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</si>
  <si>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</si>
  <si>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</si>
  <si>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</si>
  <si>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</si>
  <si>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</si>
  <si>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</si>
  <si>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</si>
  <si>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</si>
  <si>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</si>
  <si>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</si>
  <si>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</si>
  <si>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</si>
  <si>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</si>
  <si>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</si>
  <si>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</si>
  <si>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</si>
  <si>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</si>
  <si>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</si>
  <si>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</si>
  <si>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</si>
  <si>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</si>
  <si>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</si>
  <si>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</si>
  <si>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</si>
  <si>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</si>
  <si>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</si>
  <si>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</si>
  <si>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</si>
  <si>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</si>
  <si>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</si>
  <si>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</si>
  <si>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</si>
  <si>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</si>
  <si>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</si>
  <si>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</si>
  <si>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</si>
  <si>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</si>
  <si>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</si>
  <si>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</si>
  <si>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</si>
  <si>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</si>
  <si>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</si>
  <si>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</si>
  <si>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</si>
  <si>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</si>
  <si>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</si>
  <si>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</si>
  <si>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</si>
  <si>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</si>
  <si>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</si>
  <si>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</si>
  <si>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</si>
  <si>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</si>
  <si>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</si>
  <si>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</si>
  <si>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</si>
  <si>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</si>
  <si>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</si>
  <si>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</si>
  <si>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</si>
  <si>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</si>
  <si>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</si>
  <si>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</si>
  <si>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</si>
  <si>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</si>
  <si>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</si>
  <si>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</si>
  <si>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</si>
  <si>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</si>
  <si>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</si>
  <si>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</si>
  <si>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</si>
  <si>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</si>
  <si>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</si>
  <si>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</si>
  <si>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</si>
  <si>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</si>
  <si>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</si>
  <si>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</si>
  <si>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</si>
  <si>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</si>
  <si>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</si>
  <si>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</si>
  <si>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</si>
  <si>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</si>
  <si>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</si>
  <si>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</si>
  <si>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</si>
  <si>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</si>
  <si>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</si>
  <si>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</si>
  <si>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</si>
  <si>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</si>
  <si>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</si>
  <si>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</si>
  <si>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</si>
  <si>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</si>
  <si>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</si>
  <si>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</si>
  <si>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</si>
  <si>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</si>
  <si>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</si>
  <si>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</si>
  <si>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</si>
  <si>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</si>
  <si>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</si>
  <si>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</si>
  <si>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</si>
  <si>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</si>
  <si>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</si>
  <si>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</si>
  <si>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</si>
  <si>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</si>
  <si>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</si>
  <si>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</si>
  <si>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</si>
  <si>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</si>
  <si>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</si>
  <si>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</si>
  <si>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</si>
  <si>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</si>
  <si>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</si>
  <si>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</si>
  <si>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</si>
  <si>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</si>
  <si>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</si>
  <si>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</si>
  <si>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</si>
  <si>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</si>
  <si>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</si>
  <si>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</si>
  <si>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</si>
  <si>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</si>
  <si>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</si>
  <si>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</si>
  <si>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</si>
  <si>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</si>
  <si>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</si>
  <si>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</si>
  <si>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</si>
  <si>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</si>
  <si>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</si>
  <si>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</si>
  <si>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</si>
  <si>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</si>
  <si>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</si>
  <si>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</si>
  <si>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</si>
  <si>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</si>
  <si>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</si>
  <si>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</si>
  <si>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</si>
  <si>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</si>
  <si>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</si>
  <si>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</si>
  <si>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</si>
  <si>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</si>
  <si>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</si>
  <si>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</si>
  <si>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</si>
  <si>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</si>
  <si>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</si>
  <si>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</si>
  <si>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</si>
  <si>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</si>
  <si>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</si>
  <si>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</si>
  <si>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</si>
  <si>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</si>
  <si>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</si>
  <si>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</si>
  <si>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</si>
  <si>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</si>
  <si>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</si>
  <si>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</si>
  <si>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</si>
  <si>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</si>
  <si>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</si>
  <si>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</si>
  <si>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</si>
  <si>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</si>
  <si>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</si>
  <si>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</si>
  <si>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</si>
  <si>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</si>
  <si>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</si>
  <si>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</si>
  <si>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</si>
  <si>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</si>
  <si>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</si>
  <si>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</si>
  <si>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</si>
  <si>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</si>
  <si>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</si>
  <si>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</si>
  <si>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</si>
  <si>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</si>
  <si>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</si>
  <si>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</si>
  <si>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</si>
  <si>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</si>
  <si>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</si>
  <si>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</si>
  <si>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</si>
  <si>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</si>
  <si>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</si>
  <si>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</si>
  <si>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</si>
  <si>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</si>
  <si>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</si>
  <si>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</si>
  <si>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</si>
  <si>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</si>
  <si>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</si>
  <si>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</si>
  <si>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</si>
  <si>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</si>
  <si>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</si>
  <si>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</si>
  <si>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</si>
  <si>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</si>
  <si>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</si>
  <si>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</si>
  <si>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</si>
  <si>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</si>
  <si>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</si>
  <si>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</si>
  <si>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</si>
  <si>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</si>
  <si>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</si>
  <si>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</si>
  <si>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</si>
  <si>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</si>
  <si>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</si>
  <si>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</si>
  <si>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</si>
  <si>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</si>
  <si>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</si>
  <si>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</si>
  <si>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</si>
  <si>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</si>
  <si>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</si>
  <si>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</si>
  <si>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</si>
  <si>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</si>
  <si>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</si>
  <si>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</si>
  <si>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</si>
  <si>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</si>
  <si>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</si>
  <si>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</si>
  <si>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</si>
  <si>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</si>
  <si>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</si>
  <si>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</si>
  <si>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</si>
  <si>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</si>
  <si>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</si>
  <si>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</si>
  <si>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</si>
  <si>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</si>
  <si>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</si>
  <si>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</si>
  <si>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</si>
  <si>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</si>
  <si>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</si>
  <si>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</si>
  <si>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</si>
  <si>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</si>
  <si>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</si>
  <si>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</si>
  <si>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</si>
  <si>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</si>
  <si>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</si>
  <si>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</si>
  <si>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</si>
  <si>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</si>
  <si>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</si>
  <si>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</si>
  <si>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</si>
  <si>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</si>
  <si>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</si>
  <si>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</si>
  <si>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</si>
  <si>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</si>
  <si>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</si>
  <si>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</si>
  <si>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</si>
  <si>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</si>
  <si>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</si>
  <si>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</si>
  <si>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</si>
  <si>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</si>
  <si>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</si>
  <si>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</si>
  <si>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</si>
  <si>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</si>
  <si>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</si>
  <si>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</si>
  <si>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</si>
  <si>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</si>
  <si>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</si>
  <si>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</si>
  <si>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</si>
  <si>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</si>
  <si>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</si>
  <si>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</si>
  <si>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</si>
  <si>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</si>
  <si>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</si>
  <si>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</si>
  <si>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</si>
  <si>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</si>
  <si>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</si>
  <si>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</si>
  <si>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</si>
  <si>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</si>
  <si>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</si>
  <si>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</si>
  <si>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</si>
  <si>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</si>
  <si>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</si>
  <si>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</si>
  <si>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</si>
  <si>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</si>
  <si>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</si>
  <si>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</si>
  <si>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</si>
  <si>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</si>
  <si>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</si>
  <si>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</si>
  <si>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</si>
  <si>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</si>
  <si>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</si>
  <si>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</si>
  <si>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</si>
  <si>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</si>
  <si>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</si>
  <si>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</si>
  <si>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</si>
  <si>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</si>
  <si>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</si>
  <si>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</si>
  <si>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</si>
  <si>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</si>
  <si>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</si>
  <si>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</si>
  <si>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</si>
  <si>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</si>
  <si>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</si>
  <si>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</si>
  <si>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</si>
  <si>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</si>
  <si>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</si>
  <si>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</si>
  <si>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</si>
  <si>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</si>
  <si>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</si>
  <si>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</si>
  <si>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</si>
  <si>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</si>
  <si>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</si>
  <si>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</si>
  <si>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</si>
  <si>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</si>
  <si>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</si>
  <si>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</si>
  <si>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</si>
  <si>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</si>
  <si>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</si>
  <si>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</si>
  <si>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</si>
  <si>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</si>
  <si>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</si>
  <si>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</si>
  <si>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</si>
  <si>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</si>
  <si>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</si>
  <si>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</si>
  <si>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</si>
  <si>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</si>
  <si>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</si>
  <si>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</si>
  <si>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</si>
  <si>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</si>
  <si>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</si>
  <si>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</si>
  <si>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</si>
  <si>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</si>
  <si>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</si>
  <si>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</si>
  <si>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</si>
  <si>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</si>
  <si>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</si>
  <si>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</si>
  <si>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</si>
  <si>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</si>
  <si>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</si>
  <si>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</si>
  <si>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</si>
  <si>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</si>
  <si>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</si>
  <si>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</si>
  <si>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</si>
  <si>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</si>
  <si>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</si>
  <si>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</si>
  <si>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</si>
  <si>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</si>
  <si>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</si>
  <si>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</si>
  <si>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</si>
  <si>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</si>
  <si>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</si>
  <si>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</si>
  <si>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</si>
  <si>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</si>
  <si>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</si>
  <si>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</si>
  <si>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</si>
  <si>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</si>
  <si>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</si>
  <si>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</si>
  <si>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</si>
  <si>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</si>
  <si>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</si>
  <si>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</si>
  <si>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</si>
  <si>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</si>
  <si>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</si>
  <si>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</si>
  <si>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</si>
  <si>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</si>
  <si>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</si>
  <si>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</si>
  <si>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</si>
  <si>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</si>
  <si>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</si>
  <si>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</si>
  <si>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</si>
  <si>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</si>
  <si>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</si>
  <si>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</si>
  <si>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</si>
  <si>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</si>
  <si>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</si>
  <si>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</si>
  <si>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</si>
  <si>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</si>
  <si>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</si>
  <si>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</si>
  <si>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</si>
  <si>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</si>
  <si>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</si>
  <si>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</si>
  <si>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</si>
  <si>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</si>
  <si>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</si>
  <si>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</si>
  <si>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</si>
  <si>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</si>
  <si>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</si>
  <si>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</si>
  <si>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</si>
  <si>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</si>
  <si>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</si>
  <si>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</si>
  <si>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</si>
  <si>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</si>
  <si>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</si>
  <si>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</si>
  <si>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</si>
  <si>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</si>
  <si>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</si>
  <si>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</si>
  <si>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</si>
  <si>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</si>
  <si>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</si>
  <si>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</si>
  <si>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</si>
  <si>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</si>
  <si>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</si>
  <si>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</si>
  <si>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</si>
  <si>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</si>
  <si>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</si>
  <si>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</si>
  <si>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</si>
  <si>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</si>
  <si>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</si>
  <si>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</si>
  <si>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</si>
  <si>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</si>
  <si>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</si>
  <si>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</si>
  <si>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</si>
  <si>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</si>
  <si>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</si>
  <si>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</si>
  <si>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</si>
  <si>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</si>
  <si>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</si>
  <si>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</si>
  <si>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</si>
  <si>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</si>
  <si>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</si>
  <si>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</si>
  <si>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</si>
  <si>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</si>
  <si>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</si>
  <si>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</si>
  <si>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</si>
  <si>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</si>
  <si>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</si>
  <si>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</si>
  <si>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</si>
  <si>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</si>
  <si>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</si>
  <si>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</si>
  <si>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</si>
  <si>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</si>
  <si>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</si>
  <si>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</si>
  <si>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</si>
  <si>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</si>
  <si>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</si>
  <si>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</si>
  <si>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</si>
  <si>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</si>
  <si>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</si>
  <si>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</si>
  <si>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</si>
  <si>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</si>
  <si>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</si>
  <si>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</si>
  <si>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</si>
  <si>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</si>
  <si>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</si>
  <si>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</si>
  <si>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</si>
  <si>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</si>
  <si>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</si>
  <si>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</si>
  <si>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</si>
  <si>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</si>
  <si>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</si>
  <si>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</si>
  <si>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</si>
  <si>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</si>
  <si>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</si>
  <si>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</si>
  <si>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</si>
  <si>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</si>
  <si>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</si>
  <si>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</si>
  <si>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</si>
  <si>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</si>
  <si>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</si>
  <si>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</si>
  <si>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</si>
  <si>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</si>
  <si>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</si>
  <si>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</si>
  <si>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</si>
  <si>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</si>
  <si>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</si>
  <si>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</si>
  <si>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</si>
  <si>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</si>
  <si>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</si>
  <si>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</si>
  <si>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</si>
  <si>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</si>
  <si>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</si>
  <si>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</si>
  <si>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</si>
  <si>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</si>
  <si>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</si>
  <si>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</si>
  <si>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</si>
  <si>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</si>
  <si>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</si>
  <si>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</si>
  <si>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</si>
  <si>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</si>
  <si>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</si>
  <si>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</si>
  <si>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</si>
  <si>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</si>
  <si>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</si>
  <si>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</si>
  <si>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</si>
  <si>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</si>
  <si>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</si>
  <si>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</si>
  <si>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</si>
  <si>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</si>
  <si>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</si>
  <si>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</si>
  <si>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</si>
  <si>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</si>
  <si>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</si>
  <si>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</si>
  <si>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</si>
  <si>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</si>
  <si>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</si>
  <si>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</si>
  <si>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</si>
  <si>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</si>
  <si>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</si>
  <si>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</si>
  <si>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</si>
  <si>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</si>
  <si>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</si>
  <si>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</si>
  <si>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</si>
  <si>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</si>
  <si>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</si>
  <si>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</si>
  <si>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</si>
  <si>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</si>
  <si>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</si>
  <si>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</si>
  <si>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</si>
  <si>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</si>
  <si>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</si>
  <si>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</si>
  <si>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</si>
  <si>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</si>
  <si>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</si>
  <si>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</si>
  <si>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</si>
  <si>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</si>
  <si>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</si>
  <si>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</si>
  <si>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</si>
  <si>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</si>
  <si>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</si>
  <si>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</si>
  <si>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</si>
  <si>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</si>
  <si>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</si>
  <si>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</si>
  <si>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</si>
  <si>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</si>
  <si>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</si>
  <si>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</si>
  <si>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</si>
  <si>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</si>
  <si>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</si>
  <si>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</si>
  <si>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</si>
  <si>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</si>
  <si>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</si>
  <si>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</si>
  <si>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</si>
  <si>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</si>
  <si>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</si>
  <si>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</si>
  <si>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</si>
  <si>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</si>
  <si>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</si>
  <si>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</si>
  <si>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</si>
  <si>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</si>
  <si>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</si>
  <si>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</si>
  <si>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</si>
  <si>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</si>
  <si>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</si>
  <si>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</si>
  <si>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</si>
  <si>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</si>
  <si>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</si>
  <si>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</si>
  <si>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</si>
  <si>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</si>
  <si>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</si>
  <si>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</si>
  <si>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</si>
  <si>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</si>
  <si>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</si>
  <si>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</si>
  <si>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</si>
  <si>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</si>
  <si>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</si>
  <si>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</si>
  <si>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</si>
  <si>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</si>
  <si>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</si>
  <si>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</si>
  <si>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</si>
  <si>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</si>
  <si>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</si>
  <si>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</si>
  <si>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</si>
  <si>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</si>
  <si>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</si>
  <si>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</si>
  <si>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</si>
  <si>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</si>
  <si>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</si>
  <si>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</si>
  <si>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</si>
  <si>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</si>
  <si>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</si>
  <si>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</si>
  <si>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</si>
  <si>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</si>
  <si>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</si>
  <si>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</si>
  <si>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</si>
  <si>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</si>
  <si>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</si>
  <si>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</si>
  <si>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</si>
  <si>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</si>
  <si>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</si>
  <si>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</si>
  <si>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</si>
  <si>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</si>
  <si>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</si>
  <si>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</si>
  <si>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</si>
  <si>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</si>
  <si>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</si>
  <si>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</si>
  <si>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</si>
  <si>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</si>
  <si>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</si>
  <si>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</si>
  <si>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</si>
  <si>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</si>
  <si>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</si>
  <si>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</si>
  <si>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</si>
  <si>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</si>
  <si>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</si>
  <si>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</si>
  <si>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</si>
  <si>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</si>
  <si>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</si>
  <si>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</si>
  <si>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</si>
  <si>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</si>
  <si>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</si>
  <si>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</si>
  <si>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</si>
  <si>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</si>
  <si>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</si>
  <si>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</si>
  <si>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</si>
  <si>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</si>
  <si>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</si>
  <si>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</si>
  <si>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</si>
  <si>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</si>
  <si>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</si>
  <si>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</si>
  <si>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</si>
  <si>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</si>
  <si>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</si>
  <si>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</si>
  <si>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</si>
  <si>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</si>
  <si>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</si>
  <si>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</si>
  <si>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</si>
  <si>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</si>
  <si>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</si>
  <si>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</si>
  <si>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</si>
  <si>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</si>
  <si>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</si>
  <si>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</si>
  <si>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</si>
  <si>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</si>
  <si>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</si>
  <si>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</si>
  <si>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</si>
  <si>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</si>
  <si>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</si>
  <si>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</si>
  <si>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</si>
  <si>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</si>
  <si>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</si>
  <si>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</si>
  <si>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</si>
  <si>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</si>
  <si>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</si>
  <si>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</si>
  <si>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</si>
  <si>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</si>
  <si>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</si>
  <si>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</si>
  <si>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</si>
  <si>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</si>
  <si>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</si>
  <si>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</si>
  <si>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</si>
  <si>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</si>
  <si>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</si>
  <si>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</si>
  <si>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</si>
  <si>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</si>
  <si>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</si>
  <si>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</si>
  <si>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</si>
  <si>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</si>
  <si>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</si>
  <si>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</si>
  <si>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</si>
  <si>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</si>
  <si>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</si>
  <si>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</si>
  <si>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</si>
  <si>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</si>
  <si>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</si>
  <si>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</si>
  <si>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</si>
  <si>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</si>
  <si>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</si>
  <si>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</si>
  <si>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</si>
  <si>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</si>
  <si>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</si>
  <si>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</si>
  <si>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</si>
  <si>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</si>
  <si>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</si>
  <si>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</si>
  <si>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</si>
  <si>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</si>
  <si>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</si>
  <si>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</si>
  <si>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</si>
  <si>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</si>
  <si>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</si>
  <si>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</si>
  <si>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</si>
  <si>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</si>
  <si>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</si>
  <si>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</si>
  <si>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</si>
  <si>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</si>
  <si>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</si>
  <si>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</si>
  <si>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</si>
  <si>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</si>
  <si>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</si>
  <si>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</si>
  <si>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</si>
  <si>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</si>
  <si>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</si>
  <si>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</si>
  <si>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</si>
  <si>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</si>
  <si>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</si>
  <si>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</si>
  <si>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</si>
  <si>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</si>
  <si>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</si>
  <si>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</si>
  <si>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</si>
  <si>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</si>
  <si>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</si>
  <si>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</si>
  <si>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</si>
  <si>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</si>
  <si>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</si>
  <si>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</si>
  <si>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</si>
  <si>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</si>
  <si>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</si>
  <si>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</si>
  <si>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</si>
  <si>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</si>
  <si>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</si>
  <si>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</si>
  <si>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</si>
  <si>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</si>
  <si>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</si>
  <si>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</si>
  <si>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</si>
  <si>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</si>
  <si>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</si>
  <si>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</si>
  <si>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</si>
  <si>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</si>
  <si>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</si>
  <si>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</si>
  <si>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</si>
  <si>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</si>
  <si>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</si>
  <si>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</si>
  <si>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</si>
  <si>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</si>
  <si>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</si>
  <si>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</si>
  <si>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</si>
  <si>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</si>
  <si>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</si>
  <si>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</si>
  <si>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</si>
  <si>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</si>
  <si>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</si>
  <si>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</si>
  <si>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</si>
  <si>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</si>
  <si>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</si>
  <si>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</si>
  <si>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</si>
  <si>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</si>
  <si>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</si>
  <si>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</si>
  <si>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</si>
  <si>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</si>
  <si>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</si>
  <si>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</si>
  <si>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</si>
  <si>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</si>
  <si>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</si>
  <si>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</si>
  <si>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</si>
  <si>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</si>
  <si>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</si>
  <si>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</si>
  <si>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</si>
  <si>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</si>
  <si>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</si>
  <si>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</si>
  <si>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</si>
  <si>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</si>
  <si>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</si>
  <si>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</si>
  <si>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</si>
  <si>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</si>
  <si>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</si>
  <si>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</si>
  <si>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</si>
  <si>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</si>
  <si>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</si>
  <si>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</si>
  <si>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</si>
  <si>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</si>
  <si>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</si>
  <si>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</si>
  <si>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</si>
  <si>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</si>
  <si>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</si>
  <si>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</si>
  <si>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</si>
  <si>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</si>
  <si>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</si>
  <si>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</si>
  <si>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</si>
  <si>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</si>
  <si>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</si>
  <si>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</si>
  <si>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</si>
  <si>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</si>
  <si>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</si>
  <si>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</si>
  <si>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</si>
  <si>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</si>
  <si>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</si>
  <si>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</si>
  <si>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</si>
  <si>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</si>
  <si>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</si>
  <si>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</si>
  <si>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</si>
  <si>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</si>
  <si>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</si>
  <si>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</si>
  <si>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</si>
  <si>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</si>
  <si>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</si>
  <si>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</si>
  <si>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</si>
  <si>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</si>
  <si>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</si>
  <si>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</si>
  <si>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</si>
  <si>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</si>
  <si>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</si>
  <si>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</si>
  <si>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</si>
  <si>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</si>
  <si>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</si>
  <si>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</si>
  <si>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</si>
  <si>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</si>
  <si>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</si>
  <si>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</si>
  <si>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</si>
  <si>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</si>
  <si>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</si>
  <si>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</si>
  <si>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</si>
  <si>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</si>
  <si>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</si>
  <si>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</si>
  <si>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</si>
  <si>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</si>
  <si>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</si>
  <si>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</si>
  <si>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</si>
  <si>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</si>
  <si>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</si>
  <si>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</si>
  <si>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</si>
  <si>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</si>
  <si>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</si>
  <si>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</si>
  <si>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</si>
  <si>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</si>
  <si>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</si>
  <si>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</si>
  <si>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</si>
  <si>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</si>
  <si>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</si>
  <si>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</si>
  <si>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</si>
  <si>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</si>
  <si>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</si>
  <si>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</si>
  <si>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</si>
  <si>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</si>
  <si>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</si>
  <si>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</si>
  <si>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</si>
  <si>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</si>
  <si>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</si>
  <si>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</si>
  <si>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</si>
  <si>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</si>
  <si>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</si>
  <si>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</si>
  <si>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</si>
  <si>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</si>
  <si>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</si>
  <si>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</si>
  <si>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</si>
  <si>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</si>
  <si>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</si>
  <si>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</si>
  <si>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</si>
  <si>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</si>
  <si>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</si>
  <si>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</si>
  <si>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</si>
  <si>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</si>
  <si>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</si>
  <si>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</si>
  <si>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</si>
  <si>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</si>
  <si>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</si>
  <si>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</si>
  <si>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</si>
  <si>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</si>
  <si>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</si>
  <si>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</si>
  <si>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</si>
  <si>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</si>
  <si>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</si>
  <si>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</si>
  <si>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</si>
  <si>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</si>
  <si>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</si>
  <si>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</si>
  <si>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</si>
  <si>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</si>
  <si>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</si>
  <si>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</si>
  <si>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</si>
  <si>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</si>
  <si>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</si>
  <si>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</si>
  <si>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</si>
  <si>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</si>
  <si>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</si>
  <si>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</si>
  <si>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</si>
  <si>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</si>
  <si>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</si>
  <si>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</si>
  <si>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</si>
  <si>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</si>
  <si>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</si>
  <si>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</si>
  <si>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</si>
  <si>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</si>
  <si>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</si>
  <si>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</si>
  <si>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</si>
  <si>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</si>
  <si>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</si>
  <si>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</si>
  <si>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</si>
  <si>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</si>
  <si>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</si>
  <si>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</si>
  <si>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</si>
  <si>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</si>
  <si>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</si>
  <si>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</si>
  <si>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</si>
  <si>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</si>
  <si>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</si>
  <si>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</si>
  <si>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</si>
  <si>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</si>
  <si>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</si>
  <si>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</si>
  <si>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</si>
  <si>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</si>
  <si>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</si>
  <si>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</si>
  <si>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</si>
  <si>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</si>
  <si>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</si>
  <si>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</si>
  <si>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</si>
  <si>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</si>
  <si>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</si>
  <si>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</si>
  <si>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</si>
  <si>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</si>
  <si>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</si>
  <si>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</si>
  <si>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</si>
  <si>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</si>
  <si>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</si>
  <si>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</si>
  <si>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</si>
  <si>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</si>
  <si>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</si>
  <si>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</si>
  <si>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</si>
  <si>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</si>
  <si>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</si>
  <si>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</si>
  <si>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</si>
  <si>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</si>
  <si>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</si>
  <si>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</si>
  <si>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</si>
  <si>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</si>
  <si>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</si>
  <si>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</si>
  <si>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</si>
  <si>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</si>
  <si>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</si>
  <si>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</si>
  <si>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</si>
  <si>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</si>
  <si>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</si>
  <si>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</si>
  <si>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</si>
  <si>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</si>
  <si>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</si>
  <si>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</si>
  <si>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</si>
  <si>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</si>
  <si>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</si>
  <si>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</si>
  <si>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</si>
  <si>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</si>
  <si>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</si>
  <si>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</si>
  <si>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</si>
  <si>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</si>
  <si>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</si>
  <si>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</si>
  <si>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</si>
  <si>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</si>
  <si>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</si>
  <si>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</si>
  <si>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</si>
  <si>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</si>
  <si>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</si>
  <si>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</si>
  <si>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</si>
  <si>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</si>
  <si>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</si>
  <si>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</si>
  <si>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</si>
  <si>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</si>
  <si>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</si>
  <si>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</si>
  <si>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</si>
  <si>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</si>
  <si>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</si>
  <si>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</si>
  <si>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</si>
  <si>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</si>
  <si>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</si>
  <si>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</si>
  <si>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</si>
  <si>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</si>
  <si>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</si>
  <si>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</si>
  <si>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</si>
  <si>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</si>
  <si>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</si>
  <si>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</si>
  <si>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</si>
  <si>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</si>
  <si>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</si>
  <si>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</si>
  <si>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</si>
  <si>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</si>
  <si>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</si>
  <si>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</si>
  <si>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</si>
  <si>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</si>
  <si>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</si>
  <si>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</si>
  <si>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</si>
  <si>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</si>
  <si>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</si>
  <si>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</si>
  <si>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</si>
  <si>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</si>
  <si>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</si>
  <si>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</si>
  <si>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</si>
  <si>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</si>
  <si>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</si>
  <si>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</si>
  <si>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</si>
  <si>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</si>
  <si>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</si>
  <si>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</si>
  <si>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</si>
  <si>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</si>
  <si>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</si>
  <si>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</si>
  <si>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</si>
  <si>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</si>
  <si>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</si>
  <si>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</si>
  <si>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</si>
  <si>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</si>
  <si>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</si>
  <si>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</si>
  <si>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</si>
  <si>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</si>
  <si>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</si>
  <si>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</si>
  <si>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</si>
  <si>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</si>
  <si>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</si>
  <si>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</si>
  <si>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</si>
  <si>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</si>
  <si>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</si>
  <si>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</si>
  <si>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</si>
  <si>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</si>
  <si>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</si>
  <si>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</si>
  <si>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</si>
  <si>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</si>
  <si>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</si>
  <si>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</si>
  <si>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</si>
  <si>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</si>
  <si>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</si>
  <si>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</si>
  <si>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</si>
  <si>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</si>
  <si>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</si>
  <si>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</si>
  <si>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</si>
  <si>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</si>
  <si>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</si>
  <si>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</si>
  <si>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</si>
  <si>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</si>
  <si>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</si>
  <si>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</si>
  <si>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</si>
  <si>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</si>
  <si>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</si>
  <si>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</si>
  <si>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</si>
  <si>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</si>
  <si>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</si>
  <si>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</si>
  <si>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</si>
  <si>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</si>
  <si>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</si>
  <si>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</si>
  <si>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</si>
  <si>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</si>
  <si>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</si>
  <si>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</si>
  <si>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</si>
  <si>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</si>
  <si>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</si>
  <si>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</si>
  <si>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</si>
  <si>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</si>
  <si>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</si>
  <si>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</si>
  <si>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</si>
  <si>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</si>
  <si>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</si>
  <si>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</si>
  <si>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</si>
  <si>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</si>
  <si>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</si>
  <si>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</si>
  <si>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</si>
  <si>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</si>
  <si>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</si>
  <si>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</si>
  <si>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</si>
  <si>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</si>
  <si>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</si>
  <si>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</si>
  <si>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</si>
  <si>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</si>
  <si>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</si>
  <si>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</si>
  <si>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</si>
  <si>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</si>
  <si>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</si>
  <si>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</si>
  <si>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</si>
  <si>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</si>
  <si>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</si>
  <si>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</si>
  <si>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</si>
  <si>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</si>
  <si>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</si>
  <si>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</si>
  <si>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</si>
  <si>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</si>
  <si>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</si>
  <si>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</si>
  <si>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</si>
  <si>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</si>
  <si>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</si>
  <si>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</si>
  <si>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</si>
  <si>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</si>
  <si>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</si>
  <si>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</si>
  <si>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</si>
  <si>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</si>
  <si>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</si>
  <si>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</si>
  <si>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</si>
  <si>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</si>
  <si>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</si>
  <si>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</si>
  <si>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</si>
  <si>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</si>
  <si>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</si>
  <si>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</si>
  <si>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</si>
  <si>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</si>
  <si>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</si>
  <si>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</si>
  <si>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</si>
  <si>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</si>
  <si>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</si>
  <si>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</si>
  <si>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</si>
  <si>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</si>
  <si>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</si>
  <si>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</si>
  <si>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</si>
  <si>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</si>
  <si>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</si>
  <si>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</si>
  <si>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</si>
  <si>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</si>
  <si>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</si>
  <si>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</si>
  <si>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</si>
  <si>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</si>
  <si>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</si>
  <si>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</si>
  <si>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</si>
  <si>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</si>
  <si>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</si>
  <si>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</si>
  <si>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</si>
  <si>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</si>
  <si>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</si>
  <si>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</si>
  <si>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</si>
  <si>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</si>
  <si>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</si>
  <si>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</si>
  <si>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</si>
  <si>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</si>
  <si>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</si>
  <si>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</si>
  <si>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</si>
  <si>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</si>
  <si>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</si>
  <si>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</si>
  <si>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</si>
  <si>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</si>
  <si>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</si>
  <si>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</si>
  <si>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</si>
  <si>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</si>
  <si>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</si>
  <si>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</si>
  <si>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</si>
  <si>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</si>
  <si>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</si>
  <si>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</si>
  <si>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</si>
  <si>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</si>
  <si>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</si>
  <si>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</si>
  <si>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</si>
  <si>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</si>
  <si>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</si>
  <si>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</si>
  <si>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</si>
  <si>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</si>
  <si>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</si>
  <si>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</si>
  <si>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</si>
  <si>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</si>
  <si>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</si>
  <si>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</si>
  <si>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</si>
  <si>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</si>
  <si>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</si>
  <si>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</si>
  <si>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</si>
  <si>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</si>
  <si>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</si>
  <si>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</si>
  <si>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</si>
  <si>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</si>
  <si>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</si>
  <si>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</si>
  <si>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</si>
  <si>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</si>
  <si>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</si>
  <si>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</si>
  <si>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</si>
  <si>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</si>
  <si>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</si>
  <si>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</si>
  <si>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</si>
  <si>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</si>
  <si>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</si>
  <si>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</si>
  <si>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</si>
  <si>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</si>
  <si>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</si>
  <si>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</si>
  <si>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</si>
  <si>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</si>
  <si>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</si>
  <si>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</si>
  <si>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</si>
  <si>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</si>
  <si>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</si>
  <si>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</si>
  <si>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</si>
  <si>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</si>
  <si>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</si>
  <si>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</si>
  <si>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</si>
  <si>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</si>
  <si>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</si>
  <si>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</si>
  <si>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</si>
  <si>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</si>
  <si>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</si>
  <si>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</si>
  <si>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</si>
  <si>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</si>
  <si>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</si>
  <si>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</si>
  <si>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</si>
  <si>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</si>
  <si>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</si>
  <si>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</si>
  <si>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</si>
  <si>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</si>
  <si>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</si>
  <si>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</si>
  <si>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</si>
  <si>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</si>
  <si>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</si>
  <si>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</si>
  <si>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</si>
  <si>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</si>
  <si>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</si>
  <si>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</si>
  <si>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</si>
  <si>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</si>
  <si>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</si>
  <si>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</si>
  <si>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</si>
  <si>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</si>
  <si>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</si>
  <si>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</si>
  <si>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</si>
  <si>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</si>
  <si>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</si>
  <si>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</si>
  <si>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</si>
  <si>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</si>
  <si>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</si>
  <si>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</si>
  <si>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</si>
  <si>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多媒体讲台</t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</si>
  <si>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</si>
  <si>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</si>
  <si>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</si>
  <si>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</si>
  <si>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</si>
  <si>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</si>
  <si>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</si>
  <si>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</si>
  <si>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</si>
  <si>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</si>
  <si>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华东师范大学闵行永德幼儿园</t>
  </si>
  <si>
    <t>闵行区吴泾第三幼儿园</t>
  </si>
  <si>
    <t>闵行区友爱实验中学</t>
  </si>
  <si>
    <t>永德实验小学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</si>
  <si>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</si>
  <si>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</si>
  <si>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</si>
  <si>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</si>
  <si>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</si>
  <si>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</si>
  <si>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</si>
  <si>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2023年镇管扩班设备</t>
  </si>
  <si>
    <t>课桌椅</t>
  </si>
  <si>
    <t>学生储物柜</t>
  </si>
  <si>
    <t>空调设备</t>
  </si>
  <si>
    <t>教师办公桌椅</t>
  </si>
  <si>
    <t>教师办公橱</t>
  </si>
  <si>
    <t>教师计算机</t>
  </si>
  <si>
    <t>教师便携式计算机</t>
  </si>
  <si>
    <t>推拉式书写板</t>
  </si>
  <si>
    <t>70寸及以上交互式智能一体机</t>
  </si>
  <si>
    <t>华东师范大学闵行永德实验小学 汇总</t>
  </si>
  <si>
    <t>吴泾镇</t>
  </si>
  <si>
    <t>教室空调2匹</t>
  </si>
  <si>
    <t>吴泾镇：</t>
    <phoneticPr fontId="4" type="noConversion"/>
  </si>
  <si>
    <t>单位：元</t>
    <phoneticPr fontId="3" type="noConversion"/>
  </si>
  <si>
    <t>项目</t>
    <phoneticPr fontId="4" type="noConversion"/>
  </si>
  <si>
    <t>设备购置与更新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</si>
  <si>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</si>
  <si>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</si>
  <si>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</si>
  <si>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补充公用经费</t>
    <phoneticPr fontId="3" type="noConversion"/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</si>
</sst>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[$-F800]dddd\,\ mmmm\ dd\,\ yyyy"/>
  </numFmts>
  <fonts count="13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2021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76" fontId="18" fillId="0" borderId="0">
      <alignment vertical="center"/>
    </xf>
  </cellStyleXfs>
  <cellXfs count="835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87" fontId="0" fillId="3" borderId="0" xfId="0" applyNumberFormat="1" applyFill="1">
      <alignment vertical="center"/>
    </xf>
    <xf numFmtId="187" fontId="0" fillId="0" borderId="0" xfId="0" applyNumberFormat="1">
      <alignment vertical="center"/>
    </xf>
    <xf numFmtId="182" fontId="125" fillId="3" borderId="14" xfId="0" applyNumberFormat="1" applyFont="1" applyFill="1" applyBorder="1" applyAlignment="1">
      <alignment horizontal="center" vertical="center"/>
    </xf>
    <xf numFmtId="187" fontId="125" fillId="3" borderId="14" xfId="0" applyNumberFormat="1" applyFont="1" applyFill="1" applyBorder="1" applyAlignment="1">
      <alignment horizontal="center" vertical="center" wrapText="1"/>
    </xf>
    <xf numFmtId="187" fontId="125" fillId="3" borderId="14" xfId="0" applyNumberFormat="1" applyFont="1" applyFill="1" applyBorder="1" applyAlignment="1">
      <alignment horizontal="center" vertical="center"/>
    </xf>
    <xf numFmtId="177" fontId="125" fillId="3" borderId="14" xfId="0" applyNumberFormat="1" applyFont="1" applyFill="1" applyBorder="1" applyAlignment="1">
      <alignment horizontal="center" vertical="center"/>
    </xf>
    <xf numFmtId="178" fontId="125" fillId="3" borderId="14" xfId="0" applyNumberFormat="1" applyFont="1" applyFill="1" applyBorder="1" applyAlignment="1">
      <alignment horizontal="center" vertical="center"/>
    </xf>
    <xf numFmtId="187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0" applyNumberFormat="1" applyFont="1" applyFill="1" applyBorder="1" applyAlignment="1">
      <alignment horizontal="left" vertical="center" wrapText="1"/>
    </xf>
    <xf numFmtId="177" fontId="125" fillId="3" borderId="15" xfId="0" applyNumberFormat="1" applyFont="1" applyFill="1" applyBorder="1" applyAlignment="1">
      <alignment horizontal="right" vertical="center" wrapText="1"/>
    </xf>
    <xf numFmtId="0" fontId="125" fillId="3" borderId="15" xfId="0" applyNumberFormat="1" applyFont="1" applyFill="1" applyBorder="1" applyAlignment="1">
      <alignment horizontal="center" vertical="center" wrapText="1"/>
    </xf>
    <xf numFmtId="178" fontId="125" fillId="3" borderId="15" xfId="1199" applyNumberFormat="1" applyFont="1" applyFill="1" applyBorder="1" applyAlignment="1">
      <alignment horizontal="right" vertical="center" wrapText="1"/>
    </xf>
    <xf numFmtId="187" fontId="126" fillId="3" borderId="15" xfId="1199" applyNumberFormat="1" applyFont="1" applyFill="1" applyBorder="1" applyAlignment="1">
      <alignment horizontal="left" vertical="center" wrapText="1"/>
    </xf>
    <xf numFmtId="0" fontId="126" fillId="3" borderId="15" xfId="0" applyNumberFormat="1" applyFont="1" applyFill="1" applyBorder="1" applyAlignment="1">
      <alignment horizontal="left" vertical="center" wrapText="1"/>
    </xf>
    <xf numFmtId="177" fontId="126" fillId="3" borderId="15" xfId="0" applyNumberFormat="1" applyFont="1" applyFill="1" applyBorder="1" applyAlignment="1">
      <alignment horizontal="right" vertical="center" wrapText="1"/>
    </xf>
    <xf numFmtId="0" fontId="126" fillId="3" borderId="15" xfId="0" applyNumberFormat="1" applyFont="1" applyFill="1" applyBorder="1" applyAlignment="1">
      <alignment horizontal="center" vertical="center" wrapText="1"/>
    </xf>
    <xf numFmtId="178" fontId="126" fillId="3" borderId="15" xfId="1199" applyNumberFormat="1" applyFont="1" applyFill="1" applyBorder="1" applyAlignment="1">
      <alignment horizontal="right" vertical="center" wrapText="1"/>
    </xf>
    <xf numFmtId="0" fontId="126" fillId="3" borderId="15" xfId="2009" applyNumberFormat="1" applyFont="1" applyFill="1" applyBorder="1" applyAlignment="1">
      <alignment horizontal="left" vertical="center" wrapText="1"/>
    </xf>
    <xf numFmtId="0" fontId="126" fillId="3" borderId="15" xfId="2009" applyFont="1" applyFill="1" applyBorder="1" applyAlignment="1">
      <alignment horizontal="left" vertical="center" wrapText="1"/>
    </xf>
    <xf numFmtId="0" fontId="126" fillId="3" borderId="15" xfId="1199" applyNumberFormat="1" applyFont="1" applyFill="1" applyBorder="1" applyAlignment="1">
      <alignment horizontal="left" vertical="center" wrapText="1"/>
    </xf>
    <xf numFmtId="0" fontId="129" fillId="0" borderId="0" xfId="0" applyNumberFormat="1" applyFont="1" applyAlignment="1">
      <alignment horizontal="right" vertical="center"/>
    </xf>
    <xf numFmtId="0" fontId="130" fillId="0" borderId="1" xfId="0" applyNumberFormat="1" applyFont="1" applyBorder="1" applyAlignment="1">
      <alignment horizontal="center" vertical="center"/>
    </xf>
    <xf numFmtId="0" fontId="130" fillId="0" borderId="1" xfId="0" applyNumberFormat="1" applyFont="1" applyFill="1" applyBorder="1" applyAlignment="1">
      <alignment horizontal="center" vertical="center"/>
    </xf>
    <xf numFmtId="178" fontId="131" fillId="0" borderId="1" xfId="0" applyNumberFormat="1" applyFont="1" applyBorder="1">
      <alignment vertical="center"/>
    </xf>
    <xf numFmtId="178" fontId="130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7" fillId="0" borderId="0" xfId="0" applyNumberFormat="1" applyFont="1" applyBorder="1" applyAlignment="1">
      <alignment horizontal="center" vertical="center"/>
    </xf>
    <xf numFmtId="187" fontId="0" fillId="0" borderId="0" xfId="0" applyNumberFormat="1" applyAlignment="1">
      <alignment vertical="center"/>
    </xf>
    <xf numFmtId="0" fontId="128" fillId="0" borderId="31" xfId="0" applyNumberFormat="1" applyFont="1" applyBorder="1" applyAlignment="1">
      <alignment vertical="center"/>
    </xf>
    <xf numFmtId="187" fontId="0" fillId="0" borderId="31" xfId="0" applyNumberFormat="1" applyBorder="1" applyAlignment="1">
      <alignment vertical="center"/>
    </xf>
    <xf numFmtId="187" fontId="123" fillId="3" borderId="31" xfId="0" applyNumberFormat="1" applyFont="1" applyFill="1" applyBorder="1" applyAlignment="1">
      <alignment horizontal="center" vertical="center"/>
    </xf>
    <xf numFmtId="0" fontId="122" fillId="3" borderId="31" xfId="0" applyNumberFormat="1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0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_1" xfId="2009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623" t="s">
        <v>532</v>
      </c>
      <c r="B1" s="624"/>
      <c r="C1" s="624"/>
      <c r="D1" s="624"/>
      <c r="E1" s="625"/>
      <c r="F1" s="625"/>
      <c r="G1" s="625"/>
      <c r="H1" s="625"/>
      <c r="I1" s="625"/>
      <c r="J1" s="625"/>
      <c r="K1" s="625"/>
      <c r="L1" s="625"/>
      <c r="M1" s="625"/>
      <c r="N1" s="62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628" t="s">
        <v>664</v>
      </c>
      <c r="B1" s="629"/>
      <c r="C1" s="629"/>
      <c r="D1" s="629"/>
      <c r="E1" s="629"/>
      <c r="F1" s="629"/>
      <c r="G1" s="629"/>
      <c r="H1" s="629"/>
      <c r="I1" s="629"/>
      <c r="J1" s="629"/>
      <c r="K1" s="629"/>
      <c r="L1" s="629"/>
      <c r="M1" s="629"/>
      <c r="N1" s="629"/>
      <c r="O1" s="629"/>
      <c r="P1" s="629"/>
      <c r="Q1" s="629"/>
    </row>
    <row r="2" spans="1:17" s="155" customFormat="1">
      <c r="A2" s="630" t="s">
        <v>594</v>
      </c>
      <c r="B2" s="632" t="s">
        <v>635</v>
      </c>
      <c r="C2" s="632" t="s">
        <v>1</v>
      </c>
      <c r="D2" s="633" t="s">
        <v>636</v>
      </c>
      <c r="E2" s="634" t="s">
        <v>637</v>
      </c>
      <c r="F2" s="626" t="s">
        <v>653</v>
      </c>
      <c r="G2" s="627"/>
      <c r="H2" s="627"/>
      <c r="I2" s="627"/>
      <c r="J2" s="626" t="s">
        <v>652</v>
      </c>
      <c r="K2" s="627"/>
      <c r="L2" s="627"/>
      <c r="M2" s="627"/>
      <c r="N2" s="626" t="s">
        <v>666</v>
      </c>
      <c r="O2" s="627"/>
      <c r="P2" s="627"/>
      <c r="Q2" s="627"/>
    </row>
    <row r="3" spans="1:17" ht="22.5">
      <c r="A3" s="631"/>
      <c r="B3" s="631"/>
      <c r="C3" s="631"/>
      <c r="D3" s="631"/>
      <c r="E3" s="631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635" t="s">
        <v>0</v>
      </c>
      <c r="B1" s="636"/>
      <c r="C1" s="636"/>
      <c r="D1" s="636"/>
      <c r="E1" s="636"/>
      <c r="F1" s="636"/>
      <c r="G1" s="636"/>
      <c r="H1" s="636"/>
      <c r="I1" s="636"/>
      <c r="J1" s="636"/>
      <c r="K1" s="63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637" t="s">
        <v>0</v>
      </c>
      <c r="B1" s="638"/>
      <c r="C1" s="638"/>
      <c r="D1" s="638"/>
      <c r="E1" s="638"/>
      <c r="F1" s="638"/>
      <c r="G1" s="638"/>
      <c r="H1" s="638"/>
      <c r="I1" s="638"/>
      <c r="J1" s="638"/>
      <c r="K1" s="638"/>
      <c r="L1" s="638"/>
      <c r="M1" s="63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635" t="s">
        <v>264</v>
      </c>
      <c r="B1" s="636"/>
      <c r="C1" s="636"/>
      <c r="D1" s="636"/>
      <c r="E1" s="636"/>
      <c r="F1" s="636"/>
      <c r="G1" s="636"/>
      <c r="H1" s="636"/>
      <c r="I1" s="636"/>
      <c r="J1" s="636"/>
      <c r="K1" s="636"/>
      <c r="L1" s="636"/>
      <c r="M1" s="636"/>
      <c r="N1" s="636"/>
      <c r="O1" s="636"/>
      <c r="P1" s="636"/>
      <c r="Q1" s="636"/>
      <c r="R1" s="636"/>
      <c r="S1" s="636"/>
      <c r="T1" s="636"/>
      <c r="U1" s="636"/>
      <c r="V1" s="636"/>
      <c r="W1" s="636"/>
      <c r="X1" s="636"/>
      <c r="Y1" s="636"/>
      <c r="Z1" s="63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639" t="s">
        <v>669</v>
      </c>
      <c r="B1" s="639"/>
      <c r="C1" s="639"/>
      <c r="D1" s="639"/>
      <c r="E1" s="639"/>
      <c r="F1" s="639"/>
      <c r="G1" s="639"/>
      <c r="H1" s="639"/>
      <c r="I1" s="639"/>
      <c r="J1" s="639"/>
      <c r="K1" s="639"/>
      <c r="L1" s="639"/>
      <c r="M1" s="639"/>
      <c r="N1" s="639"/>
      <c r="O1" s="639"/>
      <c r="P1" s="639"/>
      <c r="Q1" s="639"/>
      <c r="R1" s="639"/>
      <c r="S1" s="639"/>
      <c r="T1" s="639"/>
      <c r="U1" s="639"/>
      <c r="V1" s="639"/>
      <c r="W1" s="639"/>
      <c r="X1" s="639"/>
      <c r="Y1" s="63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635" t="s">
        <v>0</v>
      </c>
      <c r="B1" s="636"/>
      <c r="C1" s="636"/>
      <c r="D1" s="636"/>
      <c r="E1" s="636"/>
      <c r="F1" s="636"/>
      <c r="G1" s="636"/>
      <c r="H1" s="636"/>
      <c r="I1" s="636"/>
      <c r="J1" s="636"/>
      <c r="K1" s="636"/>
      <c r="L1" s="636"/>
      <c r="M1" s="636"/>
      <c r="N1" s="636"/>
      <c r="O1" s="636"/>
      <c r="P1" s="636"/>
      <c r="Q1" s="636"/>
      <c r="R1" s="636"/>
      <c r="S1" s="636"/>
      <c r="T1" s="636"/>
      <c r="U1" s="636"/>
      <c r="V1" s="636"/>
      <c r="W1" s="636"/>
      <c r="X1" s="63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635" t="s">
        <v>0</v>
      </c>
      <c r="B1" s="636"/>
      <c r="C1" s="636"/>
      <c r="D1" s="636"/>
      <c r="E1" s="636"/>
      <c r="F1" s="636"/>
      <c r="G1" s="636"/>
      <c r="H1" s="636"/>
      <c r="I1" s="636"/>
      <c r="J1" s="636"/>
      <c r="K1" s="636"/>
      <c r="L1" s="636"/>
      <c r="M1" s="636"/>
      <c r="N1" s="636"/>
      <c r="O1" s="636"/>
      <c r="P1" s="636"/>
      <c r="Q1" s="636"/>
      <c r="R1" s="63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635" t="s">
        <v>0</v>
      </c>
      <c r="B1" s="636"/>
      <c r="C1" s="636"/>
      <c r="D1" s="636"/>
      <c r="E1" s="636"/>
      <c r="F1" s="636"/>
      <c r="G1" s="636"/>
      <c r="H1" s="636"/>
      <c r="I1" s="636"/>
      <c r="J1" s="636"/>
      <c r="K1" s="636"/>
      <c r="L1" s="636"/>
      <c r="M1" s="636"/>
      <c r="N1" s="63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640" t="s">
        <v>335</v>
      </c>
      <c r="B1" s="641"/>
      <c r="C1" s="641"/>
      <c r="D1" s="641"/>
      <c r="E1" s="641"/>
      <c r="F1" s="641"/>
      <c r="G1" s="641"/>
      <c r="H1" s="641"/>
      <c r="I1" s="641"/>
      <c r="J1" s="641"/>
      <c r="K1" s="641"/>
      <c r="L1" s="641"/>
      <c r="M1" s="641"/>
      <c r="N1" s="641"/>
      <c r="O1" s="641"/>
      <c r="P1" s="641"/>
      <c r="Q1" s="641"/>
      <c r="R1" s="641"/>
      <c r="S1" s="641"/>
      <c r="T1" s="641"/>
      <c r="U1" s="64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637" t="s">
        <v>265</v>
      </c>
      <c r="B1" s="638"/>
      <c r="C1" s="638"/>
      <c r="D1" s="638"/>
      <c r="E1" s="638"/>
      <c r="F1" s="638"/>
      <c r="G1" s="638"/>
      <c r="H1" s="638"/>
      <c r="I1" s="638"/>
      <c r="J1" s="638"/>
      <c r="K1" s="638"/>
      <c r="L1" s="638"/>
      <c r="M1" s="638"/>
      <c r="N1" s="638"/>
      <c r="O1" s="638"/>
      <c r="P1" s="63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642" t="s">
        <v>488</v>
      </c>
      <c r="B1" s="642"/>
      <c r="C1" s="642"/>
      <c r="D1" s="642"/>
      <c r="E1" s="642"/>
      <c r="F1" s="642"/>
      <c r="G1" s="64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645" t="s">
        <v>544</v>
      </c>
      <c r="B1" s="646"/>
      <c r="C1" s="646"/>
      <c r="D1" s="646"/>
      <c r="E1" s="646"/>
      <c r="F1" s="646"/>
      <c r="G1" s="646"/>
      <c r="H1" s="646"/>
      <c r="I1" s="646"/>
    </row>
    <row r="2" spans="1:9" ht="22.5">
      <c r="A2" s="147" t="s">
        <v>621</v>
      </c>
      <c r="B2" s="644" t="s">
        <v>622</v>
      </c>
      <c r="C2" s="644"/>
      <c r="D2" s="644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643" t="s">
        <v>634</v>
      </c>
      <c r="C3" s="643"/>
      <c r="D3" s="643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643" t="s">
        <v>629</v>
      </c>
      <c r="C4" s="643"/>
      <c r="D4" s="64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643" t="s">
        <v>630</v>
      </c>
      <c r="C5" s="643"/>
      <c r="D5" s="643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643" t="s">
        <v>632</v>
      </c>
      <c r="C6" s="643"/>
      <c r="D6" s="643"/>
      <c r="E6" s="152"/>
      <c r="F6" s="152"/>
      <c r="G6" s="152"/>
      <c r="H6" s="154"/>
      <c r="I6" s="154">
        <f>I5</f>
        <v>476250</v>
      </c>
    </row>
    <row r="7" spans="1:9">
      <c r="A7" s="152"/>
      <c r="B7" s="643" t="s">
        <v>633</v>
      </c>
      <c r="C7" s="643"/>
      <c r="D7" s="64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647" t="s">
        <v>620</v>
      </c>
      <c r="B1" s="647"/>
      <c r="C1" s="647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649"/>
      <c r="B1" s="650"/>
      <c r="C1" s="650"/>
      <c r="D1" s="650"/>
      <c r="E1" s="650"/>
      <c r="F1" s="650"/>
      <c r="G1" s="650"/>
      <c r="H1" s="650"/>
      <c r="I1" s="650"/>
      <c r="J1" s="650"/>
      <c r="K1" s="650"/>
      <c r="L1" s="650"/>
      <c r="M1" s="650"/>
      <c r="N1" s="650"/>
      <c r="O1" s="650"/>
      <c r="P1" s="650"/>
      <c r="Q1" s="650"/>
      <c r="R1" s="650"/>
      <c r="S1" s="650"/>
      <c r="T1" s="650"/>
      <c r="U1" s="650"/>
      <c r="V1" s="650"/>
      <c r="W1" s="650"/>
      <c r="X1" s="650"/>
      <c r="Y1" s="650"/>
      <c r="Z1" s="650"/>
      <c r="AA1" s="650"/>
    </row>
    <row r="2" spans="1:28" ht="39.950000000000003" customHeight="1">
      <c r="A2" s="651" t="s">
        <v>594</v>
      </c>
      <c r="B2" s="648" t="s">
        <v>595</v>
      </c>
      <c r="C2" s="648" t="s">
        <v>596</v>
      </c>
      <c r="D2" s="648" t="s">
        <v>597</v>
      </c>
      <c r="E2" s="648"/>
      <c r="F2" s="648"/>
      <c r="G2" s="648"/>
      <c r="H2" s="648"/>
      <c r="I2" s="653" t="s">
        <v>598</v>
      </c>
      <c r="J2" s="653"/>
      <c r="K2" s="653"/>
      <c r="L2" s="653"/>
      <c r="M2" s="653"/>
      <c r="N2" s="653" t="s">
        <v>599</v>
      </c>
      <c r="O2" s="653"/>
      <c r="P2" s="653"/>
      <c r="Q2" s="653"/>
      <c r="R2" s="653"/>
      <c r="S2" s="648" t="s">
        <v>615</v>
      </c>
      <c r="T2" s="648"/>
      <c r="U2" s="648"/>
      <c r="V2" s="648"/>
      <c r="W2" s="648"/>
      <c r="X2" s="648"/>
      <c r="Y2" s="648"/>
      <c r="Z2" s="648"/>
      <c r="AA2" s="648"/>
    </row>
    <row r="3" spans="1:28" ht="39.950000000000003" customHeight="1">
      <c r="A3" s="652"/>
      <c r="B3" s="648"/>
      <c r="C3" s="648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654" t="s">
        <v>1071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  <c r="L1" s="654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655" t="s">
        <v>1209</v>
      </c>
      <c r="B1" s="655"/>
      <c r="C1" s="655"/>
      <c r="D1" s="655"/>
      <c r="E1" s="655"/>
      <c r="F1" s="655"/>
      <c r="G1" s="655"/>
      <c r="H1" s="655"/>
      <c r="I1" s="655"/>
    </row>
    <row r="2" spans="1:9" s="327" customFormat="1">
      <c r="A2" s="656" t="s">
        <v>1210</v>
      </c>
      <c r="B2" s="656" t="s">
        <v>1211</v>
      </c>
      <c r="C2" s="656" t="s">
        <v>1212</v>
      </c>
      <c r="D2" s="656" t="s">
        <v>1213</v>
      </c>
      <c r="E2" s="656" t="s">
        <v>1214</v>
      </c>
      <c r="F2" s="657" t="s">
        <v>1215</v>
      </c>
      <c r="G2" s="656" t="s">
        <v>1216</v>
      </c>
      <c r="H2" s="657" t="s">
        <v>1217</v>
      </c>
      <c r="I2" s="658" t="s">
        <v>1218</v>
      </c>
    </row>
    <row r="3" spans="1:9" s="327" customFormat="1">
      <c r="A3" s="656"/>
      <c r="B3" s="656"/>
      <c r="C3" s="656"/>
      <c r="D3" s="656"/>
      <c r="E3" s="656"/>
      <c r="F3" s="657"/>
      <c r="G3" s="656"/>
      <c r="H3" s="657"/>
      <c r="I3" s="658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675" t="s">
        <v>1361</v>
      </c>
      <c r="B1" s="675"/>
      <c r="C1" s="675"/>
      <c r="D1" s="675"/>
      <c r="E1" s="675"/>
      <c r="F1" s="675"/>
      <c r="G1" s="675"/>
      <c r="H1" s="675"/>
      <c r="I1" s="675"/>
      <c r="J1" s="67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659">
        <v>1</v>
      </c>
      <c r="B3" s="664" t="s">
        <v>1368</v>
      </c>
      <c r="C3" s="664" t="s">
        <v>1369</v>
      </c>
      <c r="D3" s="664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673">
        <f>ROUND(I50*0.8,0)</f>
        <v>1831887</v>
      </c>
    </row>
    <row r="4" spans="1:10" ht="18" customHeight="1">
      <c r="A4" s="659"/>
      <c r="B4" s="664"/>
      <c r="C4" s="664"/>
      <c r="D4" s="664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674"/>
    </row>
    <row r="5" spans="1:10" ht="18" customHeight="1">
      <c r="A5" s="659"/>
      <c r="B5" s="664"/>
      <c r="C5" s="664"/>
      <c r="D5" s="664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674"/>
    </row>
    <row r="6" spans="1:10" ht="18" customHeight="1">
      <c r="A6" s="659"/>
      <c r="B6" s="664"/>
      <c r="C6" s="664"/>
      <c r="D6" s="664"/>
      <c r="E6" s="666" t="s">
        <v>1375</v>
      </c>
      <c r="F6" s="659" t="s">
        <v>1376</v>
      </c>
      <c r="G6" s="379">
        <v>12</v>
      </c>
      <c r="H6" s="379">
        <v>280</v>
      </c>
      <c r="I6" s="660">
        <f>SUMPRODUCT(G6:G11,H6:H11)</f>
        <v>43420</v>
      </c>
      <c r="J6" s="674"/>
    </row>
    <row r="7" spans="1:10" ht="18" customHeight="1">
      <c r="A7" s="659"/>
      <c r="B7" s="664"/>
      <c r="C7" s="664"/>
      <c r="D7" s="664"/>
      <c r="E7" s="666"/>
      <c r="F7" s="659"/>
      <c r="G7" s="379">
        <v>16</v>
      </c>
      <c r="H7" s="379">
        <v>360</v>
      </c>
      <c r="I7" s="660"/>
      <c r="J7" s="674"/>
    </row>
    <row r="8" spans="1:10" ht="18" customHeight="1">
      <c r="A8" s="659"/>
      <c r="B8" s="664"/>
      <c r="C8" s="664"/>
      <c r="D8" s="664"/>
      <c r="E8" s="666"/>
      <c r="F8" s="659"/>
      <c r="G8" s="379">
        <v>26</v>
      </c>
      <c r="H8" s="379">
        <v>150</v>
      </c>
      <c r="I8" s="660"/>
      <c r="J8" s="674"/>
    </row>
    <row r="9" spans="1:10" ht="18" customHeight="1">
      <c r="A9" s="659"/>
      <c r="B9" s="664"/>
      <c r="C9" s="664"/>
      <c r="D9" s="664"/>
      <c r="E9" s="666"/>
      <c r="F9" s="659"/>
      <c r="G9" s="379">
        <v>90</v>
      </c>
      <c r="H9" s="379">
        <v>160</v>
      </c>
      <c r="I9" s="660"/>
      <c r="J9" s="674"/>
    </row>
    <row r="10" spans="1:10" ht="18" customHeight="1">
      <c r="A10" s="659"/>
      <c r="B10" s="664"/>
      <c r="C10" s="664"/>
      <c r="D10" s="664"/>
      <c r="E10" s="666"/>
      <c r="F10" s="659"/>
      <c r="G10" s="379">
        <v>90</v>
      </c>
      <c r="H10" s="379">
        <v>130</v>
      </c>
      <c r="I10" s="660"/>
      <c r="J10" s="674"/>
    </row>
    <row r="11" spans="1:10" ht="18" customHeight="1">
      <c r="A11" s="659"/>
      <c r="B11" s="664"/>
      <c r="C11" s="664"/>
      <c r="D11" s="664"/>
      <c r="E11" s="666"/>
      <c r="F11" s="659"/>
      <c r="G11" s="379">
        <v>86</v>
      </c>
      <c r="H11" s="379">
        <v>50</v>
      </c>
      <c r="I11" s="660"/>
      <c r="J11" s="674"/>
    </row>
    <row r="12" spans="1:10" ht="18" customHeight="1">
      <c r="A12" s="659"/>
      <c r="B12" s="664"/>
      <c r="C12" s="664"/>
      <c r="D12" s="664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674"/>
    </row>
    <row r="13" spans="1:10" ht="18" customHeight="1">
      <c r="A13" s="659"/>
      <c r="B13" s="664"/>
      <c r="C13" s="664"/>
      <c r="D13" s="661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674"/>
    </row>
    <row r="14" spans="1:10" ht="18" customHeight="1">
      <c r="A14" s="659"/>
      <c r="B14" s="664"/>
      <c r="C14" s="664"/>
      <c r="D14" s="661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674"/>
    </row>
    <row r="15" spans="1:10" ht="18" customHeight="1">
      <c r="A15" s="659"/>
      <c r="B15" s="664"/>
      <c r="C15" s="664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674"/>
    </row>
    <row r="16" spans="1:10" ht="18" customHeight="1">
      <c r="A16" s="659"/>
      <c r="B16" s="664"/>
      <c r="C16" s="664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674"/>
    </row>
    <row r="17" spans="1:66" ht="18" customHeight="1">
      <c r="A17" s="659"/>
      <c r="B17" s="664"/>
      <c r="C17" s="664"/>
      <c r="D17" s="662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674"/>
    </row>
    <row r="18" spans="1:66" ht="18" customHeight="1">
      <c r="A18" s="659"/>
      <c r="B18" s="664"/>
      <c r="C18" s="664"/>
      <c r="D18" s="662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674"/>
    </row>
    <row r="19" spans="1:66" ht="18" customHeight="1">
      <c r="A19" s="659"/>
      <c r="B19" s="664"/>
      <c r="C19" s="664"/>
      <c r="D19" s="662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674"/>
    </row>
    <row r="20" spans="1:66" ht="18" customHeight="1">
      <c r="A20" s="659"/>
      <c r="B20" s="664"/>
      <c r="C20" s="664"/>
      <c r="D20" s="662" t="s">
        <v>1391</v>
      </c>
      <c r="E20" s="377" t="s">
        <v>1392</v>
      </c>
      <c r="F20" s="383" t="s">
        <v>1376</v>
      </c>
      <c r="G20" s="659">
        <v>1</v>
      </c>
      <c r="H20" s="659">
        <v>10000</v>
      </c>
      <c r="I20" s="660">
        <f t="shared" ref="I20:I26" si="1">H20*G20</f>
        <v>10000</v>
      </c>
      <c r="J20" s="674"/>
    </row>
    <row r="21" spans="1:66" ht="18" customHeight="1">
      <c r="A21" s="659"/>
      <c r="B21" s="664"/>
      <c r="C21" s="664"/>
      <c r="D21" s="662"/>
      <c r="E21" s="377" t="s">
        <v>1393</v>
      </c>
      <c r="F21" s="378" t="s">
        <v>1372</v>
      </c>
      <c r="G21" s="659"/>
      <c r="H21" s="659"/>
      <c r="I21" s="660"/>
      <c r="J21" s="674"/>
    </row>
    <row r="22" spans="1:66" ht="18" customHeight="1">
      <c r="A22" s="659"/>
      <c r="B22" s="664"/>
      <c r="C22" s="664"/>
      <c r="D22" s="662" t="s">
        <v>1394</v>
      </c>
      <c r="E22" s="667" t="s">
        <v>1395</v>
      </c>
      <c r="F22" s="670" t="s">
        <v>1372</v>
      </c>
      <c r="G22" s="384">
        <v>4002.77</v>
      </c>
      <c r="H22" s="379">
        <v>60</v>
      </c>
      <c r="I22" s="561">
        <f t="shared" si="1"/>
        <v>240166.2</v>
      </c>
      <c r="J22" s="674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659"/>
      <c r="B23" s="664"/>
      <c r="C23" s="664"/>
      <c r="D23" s="662"/>
      <c r="E23" s="668"/>
      <c r="F23" s="671"/>
      <c r="G23" s="384">
        <v>2</v>
      </c>
      <c r="H23" s="379">
        <v>5000</v>
      </c>
      <c r="I23" s="561">
        <f t="shared" si="1"/>
        <v>10000</v>
      </c>
      <c r="J23" s="674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659"/>
      <c r="B24" s="664"/>
      <c r="C24" s="664"/>
      <c r="D24" s="662"/>
      <c r="E24" s="669"/>
      <c r="F24" s="672"/>
      <c r="G24" s="384">
        <v>180</v>
      </c>
      <c r="H24" s="379">
        <v>60</v>
      </c>
      <c r="I24" s="561">
        <f t="shared" si="1"/>
        <v>10800</v>
      </c>
      <c r="J24" s="674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659"/>
      <c r="B25" s="664"/>
      <c r="C25" s="664"/>
      <c r="D25" s="662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674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659"/>
      <c r="B26" s="664"/>
      <c r="C26" s="664"/>
      <c r="D26" s="662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674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659"/>
      <c r="B27" s="664"/>
      <c r="C27" s="664"/>
      <c r="D27" s="662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674"/>
    </row>
    <row r="28" spans="1:66" ht="18" customHeight="1">
      <c r="A28" s="659"/>
      <c r="B28" s="664"/>
      <c r="C28" s="664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674"/>
    </row>
    <row r="29" spans="1:66" ht="18" customHeight="1">
      <c r="A29" s="659"/>
      <c r="B29" s="664"/>
      <c r="C29" s="664"/>
      <c r="D29" s="662" t="s">
        <v>1400</v>
      </c>
      <c r="E29" s="662" t="s">
        <v>1400</v>
      </c>
      <c r="F29" s="661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674"/>
    </row>
    <row r="30" spans="1:66" ht="18" customHeight="1">
      <c r="A30" s="659"/>
      <c r="B30" s="664"/>
      <c r="C30" s="664"/>
      <c r="D30" s="662"/>
      <c r="E30" s="662"/>
      <c r="F30" s="661"/>
      <c r="G30" s="384">
        <v>114</v>
      </c>
      <c r="H30" s="389">
        <v>80</v>
      </c>
      <c r="I30" s="560">
        <f t="shared" si="2"/>
        <v>9120</v>
      </c>
      <c r="J30" s="674"/>
    </row>
    <row r="31" spans="1:66" ht="18" customHeight="1">
      <c r="A31" s="659"/>
      <c r="B31" s="664"/>
      <c r="C31" s="664"/>
      <c r="D31" s="662"/>
      <c r="E31" s="662"/>
      <c r="F31" s="661"/>
      <c r="G31" s="384">
        <v>171</v>
      </c>
      <c r="H31" s="389">
        <v>120</v>
      </c>
      <c r="I31" s="560">
        <f t="shared" si="2"/>
        <v>20520</v>
      </c>
      <c r="J31" s="674"/>
    </row>
    <row r="32" spans="1:66" ht="18" customHeight="1">
      <c r="A32" s="659"/>
      <c r="B32" s="664"/>
      <c r="C32" s="664"/>
      <c r="D32" s="662"/>
      <c r="E32" s="662"/>
      <c r="F32" s="661"/>
      <c r="G32" s="384">
        <v>72</v>
      </c>
      <c r="H32" s="389">
        <v>130</v>
      </c>
      <c r="I32" s="560">
        <f t="shared" si="2"/>
        <v>9360</v>
      </c>
      <c r="J32" s="674"/>
    </row>
    <row r="33" spans="1:10" ht="18" customHeight="1">
      <c r="A33" s="659"/>
      <c r="B33" s="664"/>
      <c r="C33" s="664"/>
      <c r="D33" s="662"/>
      <c r="E33" s="662"/>
      <c r="F33" s="661"/>
      <c r="G33" s="384">
        <v>4</v>
      </c>
      <c r="H33" s="389">
        <v>130</v>
      </c>
      <c r="I33" s="560">
        <f t="shared" si="2"/>
        <v>520</v>
      </c>
      <c r="J33" s="674"/>
    </row>
    <row r="34" spans="1:10" ht="18" customHeight="1">
      <c r="A34" s="659"/>
      <c r="B34" s="664"/>
      <c r="C34" s="664"/>
      <c r="D34" s="662"/>
      <c r="E34" s="662"/>
      <c r="F34" s="661"/>
      <c r="G34" s="384">
        <v>1</v>
      </c>
      <c r="H34" s="389">
        <v>6600</v>
      </c>
      <c r="I34" s="560">
        <f t="shared" si="2"/>
        <v>6600</v>
      </c>
      <c r="J34" s="674"/>
    </row>
    <row r="35" spans="1:10" ht="18" customHeight="1">
      <c r="A35" s="659"/>
      <c r="B35" s="664"/>
      <c r="C35" s="664"/>
      <c r="D35" s="662"/>
      <c r="E35" s="662"/>
      <c r="F35" s="661"/>
      <c r="G35" s="384">
        <v>70</v>
      </c>
      <c r="H35" s="389">
        <v>180</v>
      </c>
      <c r="I35" s="560">
        <f t="shared" si="2"/>
        <v>12600</v>
      </c>
      <c r="J35" s="674"/>
    </row>
    <row r="36" spans="1:10" ht="18" customHeight="1">
      <c r="A36" s="659"/>
      <c r="B36" s="664"/>
      <c r="C36" s="664"/>
      <c r="D36" s="662"/>
      <c r="E36" s="662"/>
      <c r="F36" s="661"/>
      <c r="G36" s="384">
        <v>1</v>
      </c>
      <c r="H36" s="389">
        <v>4800</v>
      </c>
      <c r="I36" s="560">
        <f t="shared" si="2"/>
        <v>4800</v>
      </c>
      <c r="J36" s="674"/>
    </row>
    <row r="37" spans="1:10" ht="18" customHeight="1">
      <c r="A37" s="659"/>
      <c r="B37" s="664"/>
      <c r="C37" s="664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674"/>
    </row>
    <row r="38" spans="1:10" ht="18" customHeight="1">
      <c r="A38" s="659"/>
      <c r="B38" s="664"/>
      <c r="C38" s="664"/>
      <c r="D38" s="662" t="s">
        <v>1403</v>
      </c>
      <c r="E38" s="662"/>
      <c r="F38" s="383" t="s">
        <v>1376</v>
      </c>
      <c r="G38" s="384">
        <v>0</v>
      </c>
      <c r="H38" s="379">
        <v>0</v>
      </c>
      <c r="I38" s="560">
        <v>0</v>
      </c>
      <c r="J38" s="674"/>
    </row>
    <row r="39" spans="1:10" ht="18" customHeight="1">
      <c r="A39" s="659"/>
      <c r="B39" s="664"/>
      <c r="C39" s="664"/>
      <c r="D39" s="662" t="s">
        <v>1404</v>
      </c>
      <c r="E39" s="662"/>
      <c r="F39" s="392" t="s">
        <v>1405</v>
      </c>
      <c r="G39" s="379">
        <v>0</v>
      </c>
      <c r="H39" s="379">
        <v>0</v>
      </c>
      <c r="I39" s="560">
        <v>0</v>
      </c>
      <c r="J39" s="674"/>
    </row>
    <row r="40" spans="1:10" s="395" customFormat="1" ht="18" customHeight="1">
      <c r="A40" s="663"/>
      <c r="B40" s="665"/>
      <c r="C40" s="665" t="s">
        <v>1406</v>
      </c>
      <c r="D40" s="665"/>
      <c r="E40" s="665"/>
      <c r="F40" s="393"/>
      <c r="G40" s="394"/>
      <c r="H40" s="394"/>
      <c r="I40" s="562">
        <f>SUM(I3:I39)</f>
        <v>1960935.0999999999</v>
      </c>
      <c r="J40" s="674"/>
    </row>
    <row r="41" spans="1:10" ht="18" customHeight="1">
      <c r="A41" s="659"/>
      <c r="B41" s="664"/>
      <c r="C41" s="677" t="s">
        <v>1407</v>
      </c>
      <c r="D41" s="677"/>
      <c r="E41" s="677"/>
      <c r="F41" s="396"/>
      <c r="G41" s="379">
        <v>0</v>
      </c>
      <c r="H41" s="678">
        <v>0.1</v>
      </c>
      <c r="I41" s="681">
        <f>H41*I40</f>
        <v>196093.51</v>
      </c>
      <c r="J41" s="674"/>
    </row>
    <row r="42" spans="1:10" ht="18" customHeight="1">
      <c r="A42" s="659"/>
      <c r="B42" s="664"/>
      <c r="C42" s="677" t="s">
        <v>1408</v>
      </c>
      <c r="D42" s="677"/>
      <c r="E42" s="677"/>
      <c r="F42" s="396"/>
      <c r="G42" s="379">
        <v>0</v>
      </c>
      <c r="H42" s="679"/>
      <c r="I42" s="682">
        <v>12829.8</v>
      </c>
      <c r="J42" s="674"/>
    </row>
    <row r="43" spans="1:10" ht="18" customHeight="1">
      <c r="A43" s="659"/>
      <c r="B43" s="664"/>
      <c r="C43" s="677" t="s">
        <v>1409</v>
      </c>
      <c r="D43" s="677"/>
      <c r="E43" s="677"/>
      <c r="F43" s="396"/>
      <c r="G43" s="379"/>
      <c r="H43" s="679"/>
      <c r="I43" s="682">
        <f>H43</f>
        <v>0</v>
      </c>
      <c r="J43" s="674"/>
    </row>
    <row r="44" spans="1:10" ht="18" customHeight="1">
      <c r="A44" s="659"/>
      <c r="B44" s="664"/>
      <c r="C44" s="677" t="s">
        <v>1410</v>
      </c>
      <c r="D44" s="677"/>
      <c r="E44" s="677"/>
      <c r="F44" s="397" t="s">
        <v>1411</v>
      </c>
      <c r="G44" s="379"/>
      <c r="H44" s="679"/>
      <c r="I44" s="682">
        <f>H44</f>
        <v>0</v>
      </c>
      <c r="J44" s="674"/>
    </row>
    <row r="45" spans="1:10" s="376" customFormat="1" ht="18" customHeight="1">
      <c r="A45" s="659"/>
      <c r="B45" s="664"/>
      <c r="C45" s="677" t="s">
        <v>1412</v>
      </c>
      <c r="D45" s="677"/>
      <c r="E45" s="677"/>
      <c r="F45" s="382" t="s">
        <v>1413</v>
      </c>
      <c r="G45" s="384"/>
      <c r="H45" s="679"/>
      <c r="I45" s="682">
        <f>H45</f>
        <v>0</v>
      </c>
      <c r="J45" s="674"/>
    </row>
    <row r="46" spans="1:10" s="376" customFormat="1" ht="18" customHeight="1">
      <c r="A46" s="659"/>
      <c r="B46" s="664"/>
      <c r="C46" s="677" t="s">
        <v>1414</v>
      </c>
      <c r="D46" s="677"/>
      <c r="E46" s="677"/>
      <c r="F46" s="396"/>
      <c r="G46" s="379">
        <v>0</v>
      </c>
      <c r="H46" s="680"/>
      <c r="I46" s="683">
        <v>0</v>
      </c>
      <c r="J46" s="674"/>
    </row>
    <row r="47" spans="1:10" s="376" customFormat="1" ht="18" customHeight="1">
      <c r="A47" s="659"/>
      <c r="B47" s="664"/>
      <c r="C47" s="677" t="s">
        <v>1415</v>
      </c>
      <c r="D47" s="677"/>
      <c r="E47" s="677"/>
      <c r="F47" s="379" t="s">
        <v>1416</v>
      </c>
      <c r="G47" s="379"/>
      <c r="H47" s="379"/>
      <c r="I47" s="560">
        <v>30000</v>
      </c>
      <c r="J47" s="674"/>
    </row>
    <row r="48" spans="1:10" s="398" customFormat="1" ht="18" customHeight="1">
      <c r="A48" s="659"/>
      <c r="B48" s="664"/>
      <c r="C48" s="677" t="s">
        <v>1417</v>
      </c>
      <c r="D48" s="677"/>
      <c r="E48" s="677"/>
      <c r="F48" s="392"/>
      <c r="G48" s="384"/>
      <c r="H48" s="379">
        <v>90000</v>
      </c>
      <c r="I48" s="560">
        <f>H48</f>
        <v>90000</v>
      </c>
      <c r="J48" s="674"/>
    </row>
    <row r="49" spans="1:10" ht="18" customHeight="1">
      <c r="A49" s="659"/>
      <c r="B49" s="664"/>
      <c r="C49" s="684" t="s">
        <v>1418</v>
      </c>
      <c r="D49" s="684"/>
      <c r="E49" s="684"/>
      <c r="F49" s="379"/>
      <c r="G49" s="379"/>
      <c r="H49" s="379"/>
      <c r="I49" s="560">
        <f>SUM(I41:I48)</f>
        <v>328923.31</v>
      </c>
      <c r="J49" s="674"/>
    </row>
    <row r="50" spans="1:10" s="395" customFormat="1" ht="18" customHeight="1">
      <c r="A50" s="663"/>
      <c r="B50" s="665"/>
      <c r="C50" s="684" t="s">
        <v>24</v>
      </c>
      <c r="D50" s="684"/>
      <c r="E50" s="684"/>
      <c r="F50" s="394"/>
      <c r="G50" s="394"/>
      <c r="H50" s="394"/>
      <c r="I50" s="562">
        <f>I49+I40</f>
        <v>2289858.4099999997</v>
      </c>
      <c r="J50" s="674"/>
    </row>
    <row r="51" spans="1:10" ht="18" customHeight="1">
      <c r="A51" s="379"/>
      <c r="B51" s="397"/>
      <c r="C51" s="663" t="s">
        <v>1540</v>
      </c>
      <c r="D51" s="663"/>
      <c r="E51" s="663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696" t="s">
        <v>1541</v>
      </c>
      <c r="B1" s="696"/>
      <c r="C1" s="696"/>
      <c r="D1" s="696"/>
      <c r="E1" s="696"/>
      <c r="F1" s="696"/>
      <c r="G1" s="696"/>
      <c r="H1" s="696"/>
      <c r="I1" s="696"/>
      <c r="J1" s="697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687" t="s">
        <v>1365</v>
      </c>
      <c r="E2" s="687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686">
        <v>1</v>
      </c>
      <c r="B3" s="686" t="s">
        <v>1420</v>
      </c>
      <c r="C3" s="411" t="s">
        <v>1421</v>
      </c>
      <c r="D3" s="686" t="s">
        <v>1422</v>
      </c>
      <c r="E3" s="686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687">
        <f>ROUND(I12*0.8,0)</f>
        <v>233968</v>
      </c>
    </row>
    <row r="4" spans="1:10 16362:16362" s="405" customFormat="1" ht="18" customHeight="1">
      <c r="A4" s="686"/>
      <c r="B4" s="686"/>
      <c r="C4" s="411" t="s">
        <v>281</v>
      </c>
      <c r="D4" s="686" t="s">
        <v>1423</v>
      </c>
      <c r="E4" s="686"/>
      <c r="F4" s="411" t="s">
        <v>1388</v>
      </c>
      <c r="G4" s="412">
        <v>104</v>
      </c>
      <c r="H4" s="413">
        <v>350</v>
      </c>
      <c r="I4" s="412">
        <f>G4*H4</f>
        <v>36400</v>
      </c>
      <c r="J4" s="698"/>
    </row>
    <row r="5" spans="1:10 16362:16362" s="410" customFormat="1" ht="18" customHeight="1">
      <c r="A5" s="688"/>
      <c r="B5" s="688"/>
      <c r="C5" s="688" t="s">
        <v>1424</v>
      </c>
      <c r="D5" s="688"/>
      <c r="E5" s="688"/>
      <c r="F5" s="414"/>
      <c r="G5" s="409"/>
      <c r="H5" s="409"/>
      <c r="I5" s="415">
        <f>I3+I4</f>
        <v>238600</v>
      </c>
      <c r="J5" s="698"/>
      <c r="XEH5" s="416"/>
    </row>
    <row r="6" spans="1:10 16362:16362" s="405" customFormat="1" ht="18" customHeight="1">
      <c r="A6" s="686"/>
      <c r="B6" s="686"/>
      <c r="C6" s="686" t="s">
        <v>1408</v>
      </c>
      <c r="D6" s="686"/>
      <c r="E6" s="686"/>
      <c r="F6" s="686" t="s">
        <v>1376</v>
      </c>
      <c r="G6" s="689">
        <v>1</v>
      </c>
      <c r="H6" s="685">
        <f>I5*0.1</f>
        <v>23860</v>
      </c>
      <c r="I6" s="685">
        <f>G6*H6</f>
        <v>23860</v>
      </c>
      <c r="J6" s="698"/>
    </row>
    <row r="7" spans="1:10 16362:16362" s="405" customFormat="1" ht="18" customHeight="1">
      <c r="A7" s="686"/>
      <c r="B7" s="686"/>
      <c r="C7" s="686" t="s">
        <v>1425</v>
      </c>
      <c r="D7" s="686"/>
      <c r="E7" s="686"/>
      <c r="F7" s="686"/>
      <c r="G7" s="689"/>
      <c r="H7" s="685"/>
      <c r="I7" s="685"/>
      <c r="J7" s="698"/>
    </row>
    <row r="8" spans="1:10 16362:16362" s="405" customFormat="1" ht="18" customHeight="1">
      <c r="A8" s="686"/>
      <c r="B8" s="686"/>
      <c r="C8" s="686" t="s">
        <v>1409</v>
      </c>
      <c r="D8" s="686"/>
      <c r="E8" s="686"/>
      <c r="F8" s="686"/>
      <c r="G8" s="689"/>
      <c r="H8" s="685"/>
      <c r="I8" s="685"/>
      <c r="J8" s="698"/>
    </row>
    <row r="9" spans="1:10 16362:16362" s="405" customFormat="1" ht="18" customHeight="1">
      <c r="A9" s="686"/>
      <c r="B9" s="686"/>
      <c r="C9" s="686" t="s">
        <v>1410</v>
      </c>
      <c r="D9" s="686"/>
      <c r="E9" s="686"/>
      <c r="F9" s="686"/>
      <c r="G9" s="689"/>
      <c r="H9" s="685"/>
      <c r="I9" s="685"/>
      <c r="J9" s="698"/>
    </row>
    <row r="10" spans="1:10 16362:16362" s="405" customFormat="1" ht="18" customHeight="1">
      <c r="A10" s="686"/>
      <c r="B10" s="686"/>
      <c r="C10" s="686" t="s">
        <v>1426</v>
      </c>
      <c r="D10" s="686"/>
      <c r="E10" s="686"/>
      <c r="F10" s="411" t="s">
        <v>1376</v>
      </c>
      <c r="G10" s="413">
        <v>1</v>
      </c>
      <c r="H10" s="417">
        <f>I10</f>
        <v>30000</v>
      </c>
      <c r="I10" s="417">
        <v>30000</v>
      </c>
      <c r="J10" s="698"/>
    </row>
    <row r="11" spans="1:10 16362:16362" s="410" customFormat="1" ht="18" customHeight="1">
      <c r="A11" s="688"/>
      <c r="B11" s="688"/>
      <c r="C11" s="688" t="s">
        <v>1427</v>
      </c>
      <c r="D11" s="688"/>
      <c r="E11" s="688"/>
      <c r="F11" s="414"/>
      <c r="G11" s="409"/>
      <c r="H11" s="409"/>
      <c r="I11" s="415">
        <f>I6+I7+I8+I9+I10</f>
        <v>53860</v>
      </c>
      <c r="J11" s="698"/>
    </row>
    <row r="12" spans="1:10 16362:16362" s="405" customFormat="1" ht="18" customHeight="1">
      <c r="A12" s="411"/>
      <c r="B12" s="411"/>
      <c r="C12" s="688" t="s">
        <v>1428</v>
      </c>
      <c r="D12" s="688"/>
      <c r="E12" s="688"/>
      <c r="F12" s="411"/>
      <c r="G12" s="409"/>
      <c r="H12" s="409"/>
      <c r="I12" s="415">
        <f>I5+I11</f>
        <v>292460</v>
      </c>
      <c r="J12" s="698"/>
    </row>
    <row r="13" spans="1:10 16362:16362" s="418" customFormat="1" ht="18" customHeight="1">
      <c r="A13" s="686">
        <v>2</v>
      </c>
      <c r="B13" s="686" t="s">
        <v>1429</v>
      </c>
      <c r="C13" s="686" t="s">
        <v>1430</v>
      </c>
      <c r="D13" s="686" t="s">
        <v>1431</v>
      </c>
      <c r="E13" s="686"/>
      <c r="F13" s="411" t="s">
        <v>1372</v>
      </c>
      <c r="G13" s="412">
        <v>2157</v>
      </c>
      <c r="H13" s="413">
        <v>122.021325915624</v>
      </c>
      <c r="I13" s="412">
        <v>263200</v>
      </c>
      <c r="J13" s="699">
        <f>ROUND(I40*0.8,0)</f>
        <v>922130</v>
      </c>
    </row>
    <row r="14" spans="1:10 16362:16362" s="418" customFormat="1" ht="18" customHeight="1">
      <c r="A14" s="686"/>
      <c r="B14" s="686"/>
      <c r="C14" s="686"/>
      <c r="D14" s="686" t="s">
        <v>1432</v>
      </c>
      <c r="E14" s="686"/>
      <c r="F14" s="411" t="s">
        <v>1372</v>
      </c>
      <c r="G14" s="412">
        <v>500</v>
      </c>
      <c r="H14" s="413">
        <v>42.6</v>
      </c>
      <c r="I14" s="412">
        <v>21300</v>
      </c>
      <c r="J14" s="700"/>
    </row>
    <row r="15" spans="1:10 16362:16362" s="418" customFormat="1" ht="18" customHeight="1">
      <c r="A15" s="686"/>
      <c r="B15" s="686"/>
      <c r="C15" s="686"/>
      <c r="D15" s="686" t="s">
        <v>1433</v>
      </c>
      <c r="E15" s="686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00"/>
    </row>
    <row r="16" spans="1:10 16362:16362" s="418" customFormat="1" ht="18" customHeight="1">
      <c r="A16" s="686"/>
      <c r="B16" s="686"/>
      <c r="C16" s="686"/>
      <c r="D16" s="686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00"/>
    </row>
    <row r="17" spans="1:16362" s="418" customFormat="1" ht="18" customHeight="1">
      <c r="A17" s="686"/>
      <c r="B17" s="686"/>
      <c r="C17" s="686"/>
      <c r="D17" s="686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00"/>
    </row>
    <row r="18" spans="1:16362" s="418" customFormat="1" ht="18" customHeight="1">
      <c r="A18" s="686"/>
      <c r="B18" s="686"/>
      <c r="C18" s="686"/>
      <c r="D18" s="686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00"/>
    </row>
    <row r="19" spans="1:16362" s="418" customFormat="1" ht="18" customHeight="1">
      <c r="A19" s="686"/>
      <c r="B19" s="686"/>
      <c r="C19" s="686"/>
      <c r="D19" s="686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00"/>
    </row>
    <row r="20" spans="1:16362" s="418" customFormat="1" ht="18" customHeight="1">
      <c r="A20" s="686"/>
      <c r="B20" s="686"/>
      <c r="C20" s="686"/>
      <c r="D20" s="686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00"/>
    </row>
    <row r="21" spans="1:16362" s="418" customFormat="1" ht="18" customHeight="1">
      <c r="A21" s="686"/>
      <c r="B21" s="686"/>
      <c r="C21" s="686"/>
      <c r="D21" s="686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00"/>
    </row>
    <row r="22" spans="1:16362" s="418" customFormat="1" ht="18" customHeight="1">
      <c r="A22" s="686"/>
      <c r="B22" s="686"/>
      <c r="C22" s="686"/>
      <c r="D22" s="686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00"/>
    </row>
    <row r="23" spans="1:16362" s="418" customFormat="1" ht="18" customHeight="1">
      <c r="A23" s="686"/>
      <c r="B23" s="686"/>
      <c r="C23" s="686"/>
      <c r="D23" s="686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00"/>
    </row>
    <row r="24" spans="1:16362" s="418" customFormat="1" ht="18" customHeight="1">
      <c r="A24" s="686"/>
      <c r="B24" s="686"/>
      <c r="C24" s="686"/>
      <c r="D24" s="686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00"/>
    </row>
    <row r="25" spans="1:16362" s="418" customFormat="1" ht="18" customHeight="1">
      <c r="A25" s="686"/>
      <c r="B25" s="686"/>
      <c r="C25" s="686"/>
      <c r="D25" s="686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00"/>
    </row>
    <row r="26" spans="1:16362" s="418" customFormat="1" ht="18" customHeight="1">
      <c r="A26" s="686"/>
      <c r="B26" s="686"/>
      <c r="C26" s="686"/>
      <c r="D26" s="686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00"/>
    </row>
    <row r="27" spans="1:16362" s="418" customFormat="1" ht="18" customHeight="1">
      <c r="A27" s="686"/>
      <c r="B27" s="686"/>
      <c r="C27" s="686"/>
      <c r="D27" s="686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00"/>
    </row>
    <row r="28" spans="1:16362" s="418" customFormat="1" ht="18" customHeight="1">
      <c r="A28" s="686"/>
      <c r="B28" s="686"/>
      <c r="C28" s="686"/>
      <c r="D28" s="686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00"/>
    </row>
    <row r="29" spans="1:16362" s="418" customFormat="1" ht="18" customHeight="1">
      <c r="A29" s="686"/>
      <c r="B29" s="686"/>
      <c r="C29" s="686"/>
      <c r="D29" s="686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00"/>
    </row>
    <row r="30" spans="1:16362" s="418" customFormat="1" ht="18" customHeight="1">
      <c r="A30" s="688"/>
      <c r="B30" s="688"/>
      <c r="C30" s="686"/>
      <c r="D30" s="686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0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688"/>
      <c r="B31" s="688"/>
      <c r="C31" s="688" t="s">
        <v>1424</v>
      </c>
      <c r="D31" s="688"/>
      <c r="E31" s="688"/>
      <c r="F31" s="414"/>
      <c r="G31" s="409"/>
      <c r="H31" s="409"/>
      <c r="I31" s="415">
        <f>SUM(I13:I30)</f>
        <v>1002421</v>
      </c>
      <c r="J31" s="700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686"/>
      <c r="B32" s="686"/>
      <c r="C32" s="690" t="s">
        <v>1408</v>
      </c>
      <c r="D32" s="690"/>
      <c r="E32" s="690"/>
      <c r="F32" s="686" t="s">
        <v>1376</v>
      </c>
      <c r="G32" s="689">
        <v>1</v>
      </c>
      <c r="H32" s="685">
        <f>I31*0.1</f>
        <v>100242.1</v>
      </c>
      <c r="I32" s="685">
        <f>G32*H32</f>
        <v>100242.1</v>
      </c>
      <c r="J32" s="700"/>
    </row>
    <row r="33" spans="1:16362" s="420" customFormat="1" ht="18" customHeight="1">
      <c r="A33" s="686"/>
      <c r="B33" s="686"/>
      <c r="C33" s="690" t="s">
        <v>1425</v>
      </c>
      <c r="D33" s="690"/>
      <c r="E33" s="690"/>
      <c r="F33" s="686"/>
      <c r="G33" s="689"/>
      <c r="H33" s="685"/>
      <c r="I33" s="685"/>
      <c r="J33" s="700"/>
    </row>
    <row r="34" spans="1:16362" s="420" customFormat="1" ht="18" customHeight="1">
      <c r="A34" s="686"/>
      <c r="B34" s="686"/>
      <c r="C34" s="690" t="s">
        <v>1409</v>
      </c>
      <c r="D34" s="690"/>
      <c r="E34" s="690"/>
      <c r="F34" s="686"/>
      <c r="G34" s="689"/>
      <c r="H34" s="685"/>
      <c r="I34" s="685"/>
      <c r="J34" s="700"/>
    </row>
    <row r="35" spans="1:16362" s="420" customFormat="1" ht="18" customHeight="1">
      <c r="A35" s="686"/>
      <c r="B35" s="686"/>
      <c r="C35" s="690" t="s">
        <v>1410</v>
      </c>
      <c r="D35" s="690"/>
      <c r="E35" s="690"/>
      <c r="F35" s="686"/>
      <c r="G35" s="689"/>
      <c r="H35" s="685"/>
      <c r="I35" s="685"/>
      <c r="J35" s="700"/>
    </row>
    <row r="36" spans="1:16362" s="420" customFormat="1" ht="18" customHeight="1">
      <c r="A36" s="686"/>
      <c r="B36" s="686"/>
      <c r="C36" s="690" t="s">
        <v>1412</v>
      </c>
      <c r="D36" s="690"/>
      <c r="E36" s="690"/>
      <c r="F36" s="686"/>
      <c r="G36" s="689"/>
      <c r="H36" s="685"/>
      <c r="I36" s="685"/>
      <c r="J36" s="700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686"/>
      <c r="B37" s="686"/>
      <c r="C37" s="690" t="s">
        <v>1415</v>
      </c>
      <c r="D37" s="690"/>
      <c r="E37" s="690"/>
      <c r="F37" s="411" t="s">
        <v>1376</v>
      </c>
      <c r="G37" s="413">
        <v>1</v>
      </c>
      <c r="H37" s="417">
        <v>18000</v>
      </c>
      <c r="I37" s="417">
        <f>H37</f>
        <v>18000</v>
      </c>
      <c r="J37" s="700"/>
    </row>
    <row r="38" spans="1:16362" s="420" customFormat="1" ht="18" customHeight="1">
      <c r="A38" s="686"/>
      <c r="B38" s="686"/>
      <c r="C38" s="690" t="s">
        <v>1446</v>
      </c>
      <c r="D38" s="690"/>
      <c r="E38" s="690"/>
      <c r="F38" s="411" t="s">
        <v>1376</v>
      </c>
      <c r="G38" s="413">
        <v>1</v>
      </c>
      <c r="H38" s="417">
        <f>I38</f>
        <v>32000</v>
      </c>
      <c r="I38" s="417">
        <v>32000</v>
      </c>
      <c r="J38" s="700"/>
    </row>
    <row r="39" spans="1:16362" s="420" customFormat="1" ht="18" customHeight="1">
      <c r="A39" s="686"/>
      <c r="B39" s="686"/>
      <c r="C39" s="688" t="s">
        <v>1427</v>
      </c>
      <c r="D39" s="688"/>
      <c r="E39" s="688"/>
      <c r="F39" s="411"/>
      <c r="G39" s="411"/>
      <c r="H39" s="409"/>
      <c r="I39" s="415">
        <f>I32+I33+I34+I35+I37+I38</f>
        <v>150242.1</v>
      </c>
      <c r="J39" s="700"/>
    </row>
    <row r="40" spans="1:16362" s="420" customFormat="1" ht="18" customHeight="1">
      <c r="A40" s="411"/>
      <c r="B40" s="411"/>
      <c r="C40" s="688" t="s">
        <v>1428</v>
      </c>
      <c r="D40" s="688"/>
      <c r="E40" s="688"/>
      <c r="F40" s="411"/>
      <c r="G40" s="411"/>
      <c r="H40" s="409"/>
      <c r="I40" s="415">
        <f>I31+I39</f>
        <v>1152663.1000000001</v>
      </c>
      <c r="J40" s="700"/>
    </row>
    <row r="41" spans="1:16362" s="405" customFormat="1" ht="18" customHeight="1">
      <c r="A41" s="686">
        <v>3</v>
      </c>
      <c r="B41" s="686" t="s">
        <v>1447</v>
      </c>
      <c r="C41" s="686" t="s">
        <v>1430</v>
      </c>
      <c r="D41" s="686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687">
        <f>ROUND(I77*0.8,0)</f>
        <v>1659473</v>
      </c>
    </row>
    <row r="42" spans="1:16362" s="405" customFormat="1" ht="18" customHeight="1">
      <c r="A42" s="686"/>
      <c r="B42" s="686"/>
      <c r="C42" s="686"/>
      <c r="D42" s="686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698"/>
    </row>
    <row r="43" spans="1:16362" s="405" customFormat="1" ht="18" customHeight="1">
      <c r="A43" s="686"/>
      <c r="B43" s="686"/>
      <c r="C43" s="686"/>
      <c r="D43" s="686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698"/>
    </row>
    <row r="44" spans="1:16362" s="405" customFormat="1" ht="18" customHeight="1">
      <c r="A44" s="686"/>
      <c r="B44" s="686"/>
      <c r="C44" s="686"/>
      <c r="D44" s="686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698"/>
    </row>
    <row r="45" spans="1:16362" s="405" customFormat="1" ht="18" customHeight="1">
      <c r="A45" s="686"/>
      <c r="B45" s="686"/>
      <c r="C45" s="686"/>
      <c r="D45" s="686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698"/>
    </row>
    <row r="46" spans="1:16362" s="405" customFormat="1" ht="18" customHeight="1">
      <c r="A46" s="686"/>
      <c r="B46" s="686"/>
      <c r="C46" s="686"/>
      <c r="D46" s="686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698"/>
    </row>
    <row r="47" spans="1:16362" s="405" customFormat="1" ht="18" customHeight="1">
      <c r="A47" s="686"/>
      <c r="B47" s="686"/>
      <c r="C47" s="686"/>
      <c r="D47" s="686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698"/>
    </row>
    <row r="48" spans="1:16362" s="405" customFormat="1" ht="18" customHeight="1">
      <c r="A48" s="686"/>
      <c r="B48" s="686"/>
      <c r="C48" s="686"/>
      <c r="D48" s="686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698"/>
    </row>
    <row r="49" spans="1:10" s="405" customFormat="1" ht="18" customHeight="1">
      <c r="A49" s="686"/>
      <c r="B49" s="686"/>
      <c r="C49" s="686"/>
      <c r="D49" s="686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698"/>
    </row>
    <row r="50" spans="1:10" s="405" customFormat="1" ht="18" customHeight="1">
      <c r="A50" s="686"/>
      <c r="B50" s="686"/>
      <c r="C50" s="686"/>
      <c r="D50" s="686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698"/>
    </row>
    <row r="51" spans="1:10" s="405" customFormat="1" ht="18" customHeight="1">
      <c r="A51" s="686"/>
      <c r="B51" s="686"/>
      <c r="C51" s="686"/>
      <c r="D51" s="686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698"/>
    </row>
    <row r="52" spans="1:10" s="405" customFormat="1" ht="18" customHeight="1">
      <c r="A52" s="686"/>
      <c r="B52" s="686"/>
      <c r="C52" s="686"/>
      <c r="D52" s="686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698"/>
    </row>
    <row r="53" spans="1:10" s="405" customFormat="1" ht="18" customHeight="1">
      <c r="A53" s="686"/>
      <c r="B53" s="686"/>
      <c r="C53" s="686"/>
      <c r="D53" s="686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698"/>
    </row>
    <row r="54" spans="1:10" s="405" customFormat="1" ht="18" customHeight="1">
      <c r="A54" s="686"/>
      <c r="B54" s="686"/>
      <c r="C54" s="686"/>
      <c r="D54" s="686" t="s">
        <v>1458</v>
      </c>
      <c r="E54" s="686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698"/>
    </row>
    <row r="55" spans="1:10" s="405" customFormat="1" ht="18" customHeight="1">
      <c r="A55" s="686"/>
      <c r="B55" s="686"/>
      <c r="C55" s="686" t="s">
        <v>1459</v>
      </c>
      <c r="D55" s="686" t="s">
        <v>1460</v>
      </c>
      <c r="E55" s="411" t="s">
        <v>1461</v>
      </c>
      <c r="F55" s="686" t="s">
        <v>1376</v>
      </c>
      <c r="G55" s="412">
        <v>1</v>
      </c>
      <c r="H55" s="413">
        <v>20000</v>
      </c>
      <c r="I55" s="412">
        <f t="shared" si="2"/>
        <v>20000</v>
      </c>
      <c r="J55" s="698"/>
    </row>
    <row r="56" spans="1:10" s="405" customFormat="1" ht="18" customHeight="1">
      <c r="A56" s="686"/>
      <c r="B56" s="686"/>
      <c r="C56" s="686"/>
      <c r="D56" s="686"/>
      <c r="E56" s="411" t="s">
        <v>1462</v>
      </c>
      <c r="F56" s="686"/>
      <c r="G56" s="412">
        <v>1</v>
      </c>
      <c r="H56" s="413">
        <v>15000</v>
      </c>
      <c r="I56" s="412">
        <f t="shared" si="2"/>
        <v>15000</v>
      </c>
      <c r="J56" s="698"/>
    </row>
    <row r="57" spans="1:10" s="405" customFormat="1" ht="18" customHeight="1">
      <c r="A57" s="686"/>
      <c r="B57" s="686"/>
      <c r="C57" s="686"/>
      <c r="D57" s="686"/>
      <c r="E57" s="411" t="s">
        <v>1463</v>
      </c>
      <c r="F57" s="686"/>
      <c r="G57" s="412">
        <v>1</v>
      </c>
      <c r="H57" s="413">
        <v>10000</v>
      </c>
      <c r="I57" s="412">
        <f t="shared" si="2"/>
        <v>10000</v>
      </c>
      <c r="J57" s="698"/>
    </row>
    <row r="58" spans="1:10" s="405" customFormat="1" ht="18" customHeight="1">
      <c r="A58" s="686"/>
      <c r="B58" s="686"/>
      <c r="C58" s="686"/>
      <c r="D58" s="686"/>
      <c r="E58" s="411" t="s">
        <v>1464</v>
      </c>
      <c r="F58" s="686"/>
      <c r="G58" s="412">
        <v>1</v>
      </c>
      <c r="H58" s="413">
        <v>25000</v>
      </c>
      <c r="I58" s="412">
        <f t="shared" si="2"/>
        <v>25000</v>
      </c>
      <c r="J58" s="698"/>
    </row>
    <row r="59" spans="1:10" s="405" customFormat="1" ht="18" customHeight="1">
      <c r="A59" s="686"/>
      <c r="B59" s="686"/>
      <c r="C59" s="686"/>
      <c r="D59" s="686"/>
      <c r="E59" s="411" t="s">
        <v>1443</v>
      </c>
      <c r="F59" s="686"/>
      <c r="G59" s="412">
        <v>1</v>
      </c>
      <c r="H59" s="413">
        <v>4000</v>
      </c>
      <c r="I59" s="412">
        <f t="shared" si="2"/>
        <v>4000</v>
      </c>
      <c r="J59" s="698"/>
    </row>
    <row r="60" spans="1:10" s="405" customFormat="1" ht="18" customHeight="1">
      <c r="A60" s="686"/>
      <c r="B60" s="686"/>
      <c r="C60" s="686"/>
      <c r="D60" s="686" t="s">
        <v>1465</v>
      </c>
      <c r="E60" s="686"/>
      <c r="F60" s="411" t="s">
        <v>1376</v>
      </c>
      <c r="G60" s="412">
        <v>1</v>
      </c>
      <c r="H60" s="413">
        <v>80000</v>
      </c>
      <c r="I60" s="412">
        <v>80000</v>
      </c>
      <c r="J60" s="698"/>
    </row>
    <row r="61" spans="1:10" s="405" customFormat="1" ht="18" customHeight="1">
      <c r="A61" s="686"/>
      <c r="B61" s="686"/>
      <c r="C61" s="686" t="s">
        <v>1466</v>
      </c>
      <c r="D61" s="686" t="s">
        <v>1467</v>
      </c>
      <c r="E61" s="686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698"/>
    </row>
    <row r="62" spans="1:10" s="405" customFormat="1" ht="18" customHeight="1">
      <c r="A62" s="686"/>
      <c r="B62" s="686"/>
      <c r="C62" s="686"/>
      <c r="D62" s="686" t="s">
        <v>1468</v>
      </c>
      <c r="E62" s="686"/>
      <c r="F62" s="411" t="s">
        <v>1376</v>
      </c>
      <c r="G62" s="412">
        <v>0</v>
      </c>
      <c r="H62" s="413">
        <v>0</v>
      </c>
      <c r="I62" s="412">
        <v>0</v>
      </c>
      <c r="J62" s="698"/>
    </row>
    <row r="63" spans="1:10" s="405" customFormat="1" ht="18" customHeight="1">
      <c r="A63" s="686"/>
      <c r="B63" s="686"/>
      <c r="C63" s="686"/>
      <c r="D63" s="686" t="s">
        <v>1469</v>
      </c>
      <c r="E63" s="686"/>
      <c r="F63" s="411" t="s">
        <v>1470</v>
      </c>
      <c r="G63" s="412">
        <v>0</v>
      </c>
      <c r="H63" s="413">
        <v>0</v>
      </c>
      <c r="I63" s="412">
        <v>0</v>
      </c>
      <c r="J63" s="698"/>
    </row>
    <row r="64" spans="1:10" s="405" customFormat="1" ht="18" customHeight="1">
      <c r="A64" s="686"/>
      <c r="B64" s="686"/>
      <c r="C64" s="686" t="s">
        <v>1471</v>
      </c>
      <c r="D64" s="686"/>
      <c r="E64" s="686"/>
      <c r="F64" s="411" t="s">
        <v>1376</v>
      </c>
      <c r="G64" s="412">
        <v>1</v>
      </c>
      <c r="H64" s="413">
        <v>25000</v>
      </c>
      <c r="I64" s="412">
        <v>25000</v>
      </c>
      <c r="J64" s="698"/>
    </row>
    <row r="65" spans="1:16362" s="405" customFormat="1" ht="18" customHeight="1">
      <c r="A65" s="686"/>
      <c r="B65" s="686"/>
      <c r="C65" s="686" t="s">
        <v>1472</v>
      </c>
      <c r="D65" s="686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698"/>
    </row>
    <row r="66" spans="1:16362" s="405" customFormat="1" ht="18" customHeight="1">
      <c r="A66" s="686"/>
      <c r="B66" s="686"/>
      <c r="C66" s="686"/>
      <c r="D66" s="686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698"/>
    </row>
    <row r="67" spans="1:16362" s="405" customFormat="1" ht="18" customHeight="1">
      <c r="A67" s="686"/>
      <c r="B67" s="686"/>
      <c r="C67" s="686" t="s">
        <v>1475</v>
      </c>
      <c r="D67" s="686" t="s">
        <v>1476</v>
      </c>
      <c r="E67" s="686"/>
      <c r="F67" s="411" t="s">
        <v>1376</v>
      </c>
      <c r="G67" s="412">
        <v>1</v>
      </c>
      <c r="H67" s="413">
        <v>20000</v>
      </c>
      <c r="I67" s="412">
        <v>20000</v>
      </c>
      <c r="J67" s="698"/>
    </row>
    <row r="68" spans="1:16362" s="405" customFormat="1" ht="18" customHeight="1">
      <c r="A68" s="686"/>
      <c r="B68" s="686"/>
      <c r="C68" s="686"/>
      <c r="D68" s="686" t="s">
        <v>1477</v>
      </c>
      <c r="E68" s="686"/>
      <c r="F68" s="411" t="s">
        <v>1376</v>
      </c>
      <c r="G68" s="412">
        <v>1</v>
      </c>
      <c r="H68" s="413">
        <v>20000</v>
      </c>
      <c r="I68" s="412">
        <v>20000</v>
      </c>
      <c r="J68" s="698"/>
    </row>
    <row r="69" spans="1:16362" s="405" customFormat="1" ht="18" customHeight="1">
      <c r="A69" s="686"/>
      <c r="B69" s="686"/>
      <c r="C69" s="688" t="s">
        <v>1424</v>
      </c>
      <c r="D69" s="688"/>
      <c r="E69" s="688"/>
      <c r="F69" s="411"/>
      <c r="G69" s="412"/>
      <c r="H69" s="412"/>
      <c r="I69" s="415">
        <f>SUM(I41:I68)</f>
        <v>1836674</v>
      </c>
      <c r="J69" s="698"/>
    </row>
    <row r="70" spans="1:16362" s="405" customFormat="1" ht="18" customHeight="1">
      <c r="A70" s="686"/>
      <c r="B70" s="686"/>
      <c r="C70" s="690" t="s">
        <v>1408</v>
      </c>
      <c r="D70" s="690"/>
      <c r="E70" s="690"/>
      <c r="F70" s="686" t="s">
        <v>1376</v>
      </c>
      <c r="G70" s="689">
        <v>1</v>
      </c>
      <c r="H70" s="685">
        <f>I69*0.1</f>
        <v>183667.40000000002</v>
      </c>
      <c r="I70" s="685">
        <f t="shared" si="3"/>
        <v>183667.40000000002</v>
      </c>
      <c r="J70" s="698"/>
    </row>
    <row r="71" spans="1:16362" s="405" customFormat="1" ht="18" customHeight="1">
      <c r="A71" s="686"/>
      <c r="B71" s="686"/>
      <c r="C71" s="690" t="s">
        <v>1425</v>
      </c>
      <c r="D71" s="690"/>
      <c r="E71" s="690"/>
      <c r="F71" s="686"/>
      <c r="G71" s="689"/>
      <c r="H71" s="685"/>
      <c r="I71" s="685"/>
      <c r="J71" s="698"/>
    </row>
    <row r="72" spans="1:16362" s="405" customFormat="1" ht="18" customHeight="1">
      <c r="A72" s="686"/>
      <c r="B72" s="686"/>
      <c r="C72" s="690" t="s">
        <v>1409</v>
      </c>
      <c r="D72" s="690"/>
      <c r="E72" s="690"/>
      <c r="F72" s="686"/>
      <c r="G72" s="689"/>
      <c r="H72" s="685"/>
      <c r="I72" s="685"/>
      <c r="J72" s="698"/>
    </row>
    <row r="73" spans="1:16362" s="405" customFormat="1" ht="18" customHeight="1">
      <c r="A73" s="686"/>
      <c r="B73" s="686"/>
      <c r="C73" s="690" t="s">
        <v>1410</v>
      </c>
      <c r="D73" s="690"/>
      <c r="E73" s="690"/>
      <c r="F73" s="686"/>
      <c r="G73" s="689"/>
      <c r="H73" s="685"/>
      <c r="I73" s="685"/>
      <c r="J73" s="698"/>
    </row>
    <row r="74" spans="1:16362" s="420" customFormat="1" ht="18" customHeight="1">
      <c r="A74" s="686"/>
      <c r="B74" s="686"/>
      <c r="C74" s="690" t="s">
        <v>1412</v>
      </c>
      <c r="D74" s="690"/>
      <c r="E74" s="690"/>
      <c r="F74" s="686"/>
      <c r="G74" s="689"/>
      <c r="H74" s="685"/>
      <c r="I74" s="685"/>
      <c r="J74" s="698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686"/>
      <c r="B75" s="686"/>
      <c r="C75" s="690" t="s">
        <v>1415</v>
      </c>
      <c r="D75" s="690"/>
      <c r="E75" s="690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698"/>
    </row>
    <row r="76" spans="1:16362" s="405" customFormat="1" ht="18" customHeight="1">
      <c r="A76" s="686"/>
      <c r="B76" s="686"/>
      <c r="C76" s="688" t="s">
        <v>1427</v>
      </c>
      <c r="D76" s="688"/>
      <c r="E76" s="688"/>
      <c r="F76" s="411"/>
      <c r="G76" s="409"/>
      <c r="H76" s="409"/>
      <c r="I76" s="415">
        <f>I70+I72+I75+I73+I71</f>
        <v>237667.40000000002</v>
      </c>
      <c r="J76" s="698"/>
    </row>
    <row r="77" spans="1:16362" s="405" customFormat="1" ht="18" customHeight="1">
      <c r="A77" s="411"/>
      <c r="B77" s="411"/>
      <c r="C77" s="688" t="s">
        <v>1428</v>
      </c>
      <c r="D77" s="688"/>
      <c r="E77" s="688"/>
      <c r="F77" s="411"/>
      <c r="G77" s="409"/>
      <c r="H77" s="409"/>
      <c r="I77" s="415">
        <f>I69+I76</f>
        <v>2074341.4</v>
      </c>
      <c r="J77" s="698"/>
    </row>
    <row r="78" spans="1:16362" s="405" customFormat="1" ht="18" customHeight="1">
      <c r="A78" s="686">
        <v>4</v>
      </c>
      <c r="B78" s="686" t="s">
        <v>1063</v>
      </c>
      <c r="C78" s="411" t="s">
        <v>1430</v>
      </c>
      <c r="D78" s="686" t="s">
        <v>1478</v>
      </c>
      <c r="E78" s="686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687">
        <f>ROUND(I85*0.8,0)</f>
        <v>217360</v>
      </c>
    </row>
    <row r="79" spans="1:16362" s="410" customFormat="1" ht="18" customHeight="1">
      <c r="A79" s="688"/>
      <c r="B79" s="688"/>
      <c r="C79" s="688" t="s">
        <v>1424</v>
      </c>
      <c r="D79" s="688"/>
      <c r="E79" s="688"/>
      <c r="F79" s="414"/>
      <c r="G79" s="409"/>
      <c r="H79" s="409"/>
      <c r="I79" s="415">
        <f>SUM(I78:I78)</f>
        <v>247000</v>
      </c>
      <c r="J79" s="698"/>
      <c r="XEH79" s="416"/>
    </row>
    <row r="80" spans="1:16362" s="405" customFormat="1" ht="18" customHeight="1">
      <c r="A80" s="686"/>
      <c r="B80" s="686"/>
      <c r="C80" s="690" t="s">
        <v>1408</v>
      </c>
      <c r="D80" s="690"/>
      <c r="E80" s="690"/>
      <c r="F80" s="686" t="s">
        <v>1376</v>
      </c>
      <c r="G80" s="689">
        <v>1</v>
      </c>
      <c r="H80" s="685">
        <f>I79*0.1</f>
        <v>24700</v>
      </c>
      <c r="I80" s="685">
        <f t="shared" si="4"/>
        <v>24700</v>
      </c>
      <c r="J80" s="698"/>
    </row>
    <row r="81" spans="1:10" s="405" customFormat="1" ht="18" customHeight="1">
      <c r="A81" s="686"/>
      <c r="B81" s="686"/>
      <c r="C81" s="690" t="s">
        <v>1425</v>
      </c>
      <c r="D81" s="690"/>
      <c r="E81" s="690"/>
      <c r="F81" s="686"/>
      <c r="G81" s="689"/>
      <c r="H81" s="685"/>
      <c r="I81" s="685"/>
      <c r="J81" s="698"/>
    </row>
    <row r="82" spans="1:10" s="405" customFormat="1" ht="18" customHeight="1">
      <c r="A82" s="686"/>
      <c r="B82" s="686"/>
      <c r="C82" s="690" t="s">
        <v>1409</v>
      </c>
      <c r="D82" s="690"/>
      <c r="E82" s="690"/>
      <c r="F82" s="686"/>
      <c r="G82" s="689"/>
      <c r="H82" s="685"/>
      <c r="I82" s="685"/>
      <c r="J82" s="698"/>
    </row>
    <row r="83" spans="1:10" s="405" customFormat="1" ht="18" customHeight="1">
      <c r="A83" s="686"/>
      <c r="B83" s="686"/>
      <c r="C83" s="690" t="s">
        <v>1410</v>
      </c>
      <c r="D83" s="690"/>
      <c r="E83" s="690"/>
      <c r="F83" s="686"/>
      <c r="G83" s="689"/>
      <c r="H83" s="685"/>
      <c r="I83" s="685"/>
      <c r="J83" s="698"/>
    </row>
    <row r="84" spans="1:10" s="405" customFormat="1" ht="18" customHeight="1">
      <c r="A84" s="686"/>
      <c r="B84" s="686"/>
      <c r="C84" s="688" t="s">
        <v>1427</v>
      </c>
      <c r="D84" s="688"/>
      <c r="E84" s="688"/>
      <c r="F84" s="411"/>
      <c r="G84" s="409"/>
      <c r="H84" s="409"/>
      <c r="I84" s="415">
        <f>I80+I81+I82+I83</f>
        <v>24700</v>
      </c>
      <c r="J84" s="698"/>
    </row>
    <row r="85" spans="1:10" s="405" customFormat="1" ht="18" customHeight="1">
      <c r="A85" s="411"/>
      <c r="B85" s="411"/>
      <c r="C85" s="688" t="s">
        <v>1428</v>
      </c>
      <c r="D85" s="688"/>
      <c r="E85" s="688"/>
      <c r="F85" s="411"/>
      <c r="G85" s="409"/>
      <c r="H85" s="409"/>
      <c r="I85" s="415">
        <f>SUM(I79,I84)</f>
        <v>271700</v>
      </c>
      <c r="J85" s="698"/>
    </row>
    <row r="86" spans="1:10" s="405" customFormat="1" ht="18" customHeight="1">
      <c r="A86" s="691">
        <v>5</v>
      </c>
      <c r="B86" s="686" t="s">
        <v>1480</v>
      </c>
      <c r="C86" s="686" t="s">
        <v>1481</v>
      </c>
      <c r="D86" s="686" t="s">
        <v>1482</v>
      </c>
      <c r="E86" s="686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687">
        <f>ROUND(I121*0.8,0)</f>
        <v>413029</v>
      </c>
    </row>
    <row r="87" spans="1:10" s="405" customFormat="1" ht="18" customHeight="1">
      <c r="A87" s="691"/>
      <c r="B87" s="686"/>
      <c r="C87" s="686"/>
      <c r="D87" s="686" t="s">
        <v>1483</v>
      </c>
      <c r="E87" s="686"/>
      <c r="F87" s="411" t="s">
        <v>1388</v>
      </c>
      <c r="G87" s="424">
        <v>35</v>
      </c>
      <c r="H87" s="412">
        <v>570</v>
      </c>
      <c r="I87" s="412">
        <f>G87*H87</f>
        <v>19950</v>
      </c>
      <c r="J87" s="698"/>
    </row>
    <row r="88" spans="1:10" s="405" customFormat="1" ht="18" customHeight="1">
      <c r="A88" s="691"/>
      <c r="B88" s="686"/>
      <c r="C88" s="686"/>
      <c r="D88" s="686" t="s">
        <v>1484</v>
      </c>
      <c r="E88" s="686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698"/>
    </row>
    <row r="89" spans="1:10" s="405" customFormat="1" ht="18" customHeight="1">
      <c r="A89" s="691"/>
      <c r="B89" s="686"/>
      <c r="C89" s="686"/>
      <c r="D89" s="686" t="s">
        <v>1486</v>
      </c>
      <c r="E89" s="686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698"/>
    </row>
    <row r="90" spans="1:10" s="405" customFormat="1" ht="18" customHeight="1">
      <c r="A90" s="691"/>
      <c r="B90" s="686"/>
      <c r="C90" s="686"/>
      <c r="D90" s="686" t="s">
        <v>1487</v>
      </c>
      <c r="E90" s="686"/>
      <c r="F90" s="425" t="s">
        <v>1388</v>
      </c>
      <c r="G90" s="424">
        <v>21</v>
      </c>
      <c r="H90" s="412">
        <v>570</v>
      </c>
      <c r="I90" s="412">
        <f>G90*H90</f>
        <v>11970</v>
      </c>
      <c r="J90" s="698"/>
    </row>
    <row r="91" spans="1:10" s="405" customFormat="1" ht="18" customHeight="1">
      <c r="A91" s="691"/>
      <c r="B91" s="686"/>
      <c r="C91" s="686"/>
      <c r="D91" s="686" t="s">
        <v>1488</v>
      </c>
      <c r="E91" s="686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698"/>
    </row>
    <row r="92" spans="1:10" s="405" customFormat="1" ht="18" customHeight="1">
      <c r="A92" s="691"/>
      <c r="B92" s="686"/>
      <c r="C92" s="686" t="s">
        <v>1489</v>
      </c>
      <c r="D92" s="686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698"/>
    </row>
    <row r="93" spans="1:10" s="405" customFormat="1" ht="18" customHeight="1">
      <c r="A93" s="691"/>
      <c r="B93" s="686"/>
      <c r="C93" s="686"/>
      <c r="D93" s="686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698"/>
    </row>
    <row r="94" spans="1:10" s="405" customFormat="1" ht="18" customHeight="1">
      <c r="A94" s="691"/>
      <c r="B94" s="686"/>
      <c r="C94" s="686"/>
      <c r="D94" s="686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698"/>
    </row>
    <row r="95" spans="1:10" s="405" customFormat="1" ht="18" customHeight="1">
      <c r="A95" s="691"/>
      <c r="B95" s="686"/>
      <c r="C95" s="686"/>
      <c r="D95" s="686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698"/>
    </row>
    <row r="96" spans="1:10" s="405" customFormat="1" ht="18" customHeight="1">
      <c r="A96" s="691"/>
      <c r="B96" s="686"/>
      <c r="C96" s="686"/>
      <c r="D96" s="686" t="s">
        <v>1494</v>
      </c>
      <c r="E96" s="686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698"/>
    </row>
    <row r="97" spans="1:10" s="405" customFormat="1" ht="18" customHeight="1">
      <c r="A97" s="691"/>
      <c r="B97" s="686"/>
      <c r="C97" s="686"/>
      <c r="D97" s="686" t="s">
        <v>1495</v>
      </c>
      <c r="E97" s="686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698"/>
    </row>
    <row r="98" spans="1:10" s="405" customFormat="1" ht="18" customHeight="1">
      <c r="A98" s="691"/>
      <c r="B98" s="686"/>
      <c r="C98" s="686"/>
      <c r="D98" s="686" t="s">
        <v>1496</v>
      </c>
      <c r="E98" s="686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698"/>
    </row>
    <row r="99" spans="1:10" s="405" customFormat="1" ht="18" customHeight="1">
      <c r="A99" s="691"/>
      <c r="B99" s="686"/>
      <c r="C99" s="686"/>
      <c r="D99" s="686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698"/>
    </row>
    <row r="100" spans="1:10" s="405" customFormat="1" ht="18" customHeight="1">
      <c r="A100" s="691"/>
      <c r="B100" s="686"/>
      <c r="C100" s="686"/>
      <c r="D100" s="686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698"/>
    </row>
    <row r="101" spans="1:10" s="405" customFormat="1" ht="18" customHeight="1">
      <c r="A101" s="691"/>
      <c r="B101" s="686"/>
      <c r="C101" s="686"/>
      <c r="D101" s="686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698"/>
    </row>
    <row r="102" spans="1:10" s="405" customFormat="1" ht="18" customHeight="1">
      <c r="A102" s="691"/>
      <c r="B102" s="686"/>
      <c r="C102" s="686"/>
      <c r="D102" s="686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698"/>
    </row>
    <row r="103" spans="1:10" s="405" customFormat="1" ht="18" customHeight="1">
      <c r="A103" s="691"/>
      <c r="B103" s="686"/>
      <c r="C103" s="686"/>
      <c r="D103" s="686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698"/>
    </row>
    <row r="104" spans="1:10" s="405" customFormat="1" ht="18" customHeight="1">
      <c r="A104" s="691"/>
      <c r="B104" s="686"/>
      <c r="C104" s="686"/>
      <c r="D104" s="686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698"/>
    </row>
    <row r="105" spans="1:10" s="405" customFormat="1" ht="18" customHeight="1">
      <c r="A105" s="691"/>
      <c r="B105" s="686"/>
      <c r="C105" s="686"/>
      <c r="D105" s="686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698"/>
    </row>
    <row r="106" spans="1:10" s="405" customFormat="1" ht="18" customHeight="1">
      <c r="A106" s="691"/>
      <c r="B106" s="686"/>
      <c r="C106" s="686"/>
      <c r="D106" s="686" t="s">
        <v>1506</v>
      </c>
      <c r="E106" s="686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698"/>
    </row>
    <row r="107" spans="1:10" s="405" customFormat="1" ht="18" customHeight="1">
      <c r="A107" s="691"/>
      <c r="B107" s="686"/>
      <c r="C107" s="686" t="s">
        <v>1507</v>
      </c>
      <c r="D107" s="686" t="s">
        <v>1508</v>
      </c>
      <c r="E107" s="686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698"/>
    </row>
    <row r="108" spans="1:10" s="405" customFormat="1" ht="18" customHeight="1">
      <c r="A108" s="691"/>
      <c r="B108" s="686"/>
      <c r="C108" s="686"/>
      <c r="D108" s="686" t="s">
        <v>1509</v>
      </c>
      <c r="E108" s="686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698"/>
    </row>
    <row r="109" spans="1:10" s="405" customFormat="1" ht="18" customHeight="1">
      <c r="A109" s="691"/>
      <c r="B109" s="686"/>
      <c r="C109" s="686"/>
      <c r="D109" s="686" t="s">
        <v>1510</v>
      </c>
      <c r="E109" s="686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698"/>
    </row>
    <row r="110" spans="1:10" s="405" customFormat="1" ht="18" customHeight="1">
      <c r="A110" s="691"/>
      <c r="B110" s="686"/>
      <c r="C110" s="686" t="s">
        <v>1511</v>
      </c>
      <c r="D110" s="691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698"/>
    </row>
    <row r="111" spans="1:10" s="405" customFormat="1" ht="18" customHeight="1">
      <c r="A111" s="691"/>
      <c r="B111" s="686"/>
      <c r="C111" s="686"/>
      <c r="D111" s="691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698"/>
    </row>
    <row r="112" spans="1:10" s="405" customFormat="1" ht="18" customHeight="1">
      <c r="A112" s="691"/>
      <c r="B112" s="686"/>
      <c r="C112" s="686"/>
      <c r="D112" s="691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698"/>
    </row>
    <row r="113" spans="1:10 16362:16362" s="405" customFormat="1" ht="18" customHeight="1">
      <c r="A113" s="691"/>
      <c r="B113" s="686"/>
      <c r="C113" s="686"/>
      <c r="D113" s="691" t="s">
        <v>1515</v>
      </c>
      <c r="E113" s="691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698"/>
    </row>
    <row r="114" spans="1:10 16362:16362" s="405" customFormat="1" ht="18" customHeight="1">
      <c r="A114" s="691"/>
      <c r="B114" s="686"/>
      <c r="C114" s="686"/>
      <c r="D114" s="691" t="s">
        <v>1516</v>
      </c>
      <c r="E114" s="691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698"/>
    </row>
    <row r="115" spans="1:10 16362:16362" s="410" customFormat="1" ht="18" customHeight="1">
      <c r="A115" s="687"/>
      <c r="B115" s="688"/>
      <c r="C115" s="688" t="s">
        <v>1424</v>
      </c>
      <c r="D115" s="688"/>
      <c r="E115" s="688"/>
      <c r="F115" s="414"/>
      <c r="G115" s="409"/>
      <c r="H115" s="409"/>
      <c r="I115" s="415">
        <f>SUM(I86:I114)</f>
        <v>469351.03</v>
      </c>
      <c r="J115" s="698"/>
      <c r="XEH115" s="416"/>
    </row>
    <row r="116" spans="1:10 16362:16362" s="405" customFormat="1" ht="18" customHeight="1">
      <c r="A116" s="691"/>
      <c r="B116" s="686"/>
      <c r="C116" s="690" t="s">
        <v>1408</v>
      </c>
      <c r="D116" s="690"/>
      <c r="E116" s="690"/>
      <c r="F116" s="686" t="s">
        <v>1376</v>
      </c>
      <c r="G116" s="689">
        <v>1</v>
      </c>
      <c r="H116" s="692">
        <f>I115*0.1</f>
        <v>46935.103000000003</v>
      </c>
      <c r="I116" s="692">
        <f>G116*H116</f>
        <v>46935.103000000003</v>
      </c>
      <c r="J116" s="698"/>
    </row>
    <row r="117" spans="1:10 16362:16362" s="405" customFormat="1" ht="18" customHeight="1">
      <c r="A117" s="691"/>
      <c r="B117" s="686"/>
      <c r="C117" s="690" t="s">
        <v>1425</v>
      </c>
      <c r="D117" s="690"/>
      <c r="E117" s="690"/>
      <c r="F117" s="686"/>
      <c r="G117" s="689"/>
      <c r="H117" s="692"/>
      <c r="I117" s="693"/>
      <c r="J117" s="698"/>
    </row>
    <row r="118" spans="1:10 16362:16362" s="405" customFormat="1" ht="18" customHeight="1">
      <c r="A118" s="691"/>
      <c r="B118" s="686"/>
      <c r="C118" s="690" t="s">
        <v>1409</v>
      </c>
      <c r="D118" s="690"/>
      <c r="E118" s="690"/>
      <c r="F118" s="686"/>
      <c r="G118" s="689"/>
      <c r="H118" s="692"/>
      <c r="I118" s="693"/>
      <c r="J118" s="698"/>
    </row>
    <row r="119" spans="1:10 16362:16362" s="405" customFormat="1" ht="18" customHeight="1">
      <c r="A119" s="691"/>
      <c r="B119" s="686"/>
      <c r="C119" s="690" t="s">
        <v>1410</v>
      </c>
      <c r="D119" s="690"/>
      <c r="E119" s="690"/>
      <c r="F119" s="686"/>
      <c r="G119" s="689"/>
      <c r="H119" s="692"/>
      <c r="I119" s="693"/>
      <c r="J119" s="698"/>
    </row>
    <row r="120" spans="1:10 16362:16362" s="405" customFormat="1" ht="18" customHeight="1">
      <c r="A120" s="691"/>
      <c r="B120" s="686"/>
      <c r="C120" s="688" t="s">
        <v>1427</v>
      </c>
      <c r="D120" s="688"/>
      <c r="E120" s="688"/>
      <c r="F120" s="411"/>
      <c r="G120" s="409"/>
      <c r="H120" s="409"/>
      <c r="I120" s="415">
        <f>SUM(I116:I119)</f>
        <v>46935.103000000003</v>
      </c>
      <c r="J120" s="698"/>
    </row>
    <row r="121" spans="1:10 16362:16362" s="405" customFormat="1" ht="18" customHeight="1">
      <c r="A121" s="407"/>
      <c r="B121" s="411"/>
      <c r="C121" s="688" t="s">
        <v>1428</v>
      </c>
      <c r="D121" s="688"/>
      <c r="E121" s="688"/>
      <c r="F121" s="411"/>
      <c r="G121" s="409"/>
      <c r="H121" s="409"/>
      <c r="I121" s="415">
        <f>I115+I120</f>
        <v>516286.13300000003</v>
      </c>
      <c r="J121" s="698"/>
    </row>
    <row r="122" spans="1:10 16362:16362" s="405" customFormat="1" ht="18" customHeight="1">
      <c r="A122" s="686">
        <v>6</v>
      </c>
      <c r="B122" s="686" t="s">
        <v>1517</v>
      </c>
      <c r="C122" s="686" t="s">
        <v>1518</v>
      </c>
      <c r="D122" s="686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687">
        <f>ROUND(I147*0.8,0)</f>
        <v>728312</v>
      </c>
    </row>
    <row r="123" spans="1:10 16362:16362" s="405" customFormat="1" ht="18" customHeight="1">
      <c r="A123" s="686"/>
      <c r="B123" s="686"/>
      <c r="C123" s="686"/>
      <c r="D123" s="686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698"/>
    </row>
    <row r="124" spans="1:10 16362:16362" s="405" customFormat="1" ht="18" customHeight="1">
      <c r="A124" s="686"/>
      <c r="B124" s="686"/>
      <c r="C124" s="686"/>
      <c r="D124" s="686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698"/>
    </row>
    <row r="125" spans="1:10 16362:16362" s="405" customFormat="1" ht="18" customHeight="1">
      <c r="A125" s="686"/>
      <c r="B125" s="686"/>
      <c r="C125" s="686"/>
      <c r="D125" s="686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698"/>
    </row>
    <row r="126" spans="1:10 16362:16362" s="405" customFormat="1" ht="18" customHeight="1">
      <c r="A126" s="686"/>
      <c r="B126" s="686"/>
      <c r="C126" s="686"/>
      <c r="D126" s="686" t="s">
        <v>1522</v>
      </c>
      <c r="E126" s="686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698"/>
    </row>
    <row r="127" spans="1:10 16362:16362" s="405" customFormat="1" ht="18" customHeight="1">
      <c r="A127" s="686"/>
      <c r="B127" s="686"/>
      <c r="C127" s="686"/>
      <c r="D127" s="686" t="s">
        <v>1523</v>
      </c>
      <c r="E127" s="686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698"/>
    </row>
    <row r="128" spans="1:10 16362:16362" s="405" customFormat="1" ht="18" customHeight="1">
      <c r="A128" s="686"/>
      <c r="B128" s="686"/>
      <c r="C128" s="686"/>
      <c r="D128" s="686" t="s">
        <v>1524</v>
      </c>
      <c r="E128" s="686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698"/>
    </row>
    <row r="129" spans="1:10 16362:16362" s="405" customFormat="1" ht="18" customHeight="1">
      <c r="A129" s="686"/>
      <c r="B129" s="686"/>
      <c r="C129" s="686" t="s">
        <v>1526</v>
      </c>
      <c r="D129" s="686" t="s">
        <v>1527</v>
      </c>
      <c r="E129" s="686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698"/>
    </row>
    <row r="130" spans="1:10 16362:16362" s="405" customFormat="1" ht="18" customHeight="1">
      <c r="A130" s="686"/>
      <c r="B130" s="686"/>
      <c r="C130" s="686"/>
      <c r="D130" s="686" t="s">
        <v>1528</v>
      </c>
      <c r="E130" s="686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698"/>
    </row>
    <row r="131" spans="1:10 16362:16362" s="405" customFormat="1" ht="18" customHeight="1">
      <c r="A131" s="686"/>
      <c r="B131" s="686"/>
      <c r="C131" s="686"/>
      <c r="D131" s="686" t="s">
        <v>1477</v>
      </c>
      <c r="E131" s="686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698"/>
    </row>
    <row r="132" spans="1:10 16362:16362" s="405" customFormat="1" ht="18" customHeight="1">
      <c r="A132" s="686"/>
      <c r="B132" s="686"/>
      <c r="C132" s="686" t="s">
        <v>281</v>
      </c>
      <c r="D132" s="686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698"/>
    </row>
    <row r="133" spans="1:10 16362:16362" s="405" customFormat="1" ht="18" customHeight="1">
      <c r="A133" s="686"/>
      <c r="B133" s="686"/>
      <c r="C133" s="686"/>
      <c r="D133" s="686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698"/>
    </row>
    <row r="134" spans="1:10 16362:16362" s="405" customFormat="1" ht="18" customHeight="1">
      <c r="A134" s="686"/>
      <c r="B134" s="686"/>
      <c r="C134" s="686"/>
      <c r="D134" s="686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698"/>
    </row>
    <row r="135" spans="1:10 16362:16362" s="405" customFormat="1" ht="18" customHeight="1">
      <c r="A135" s="686"/>
      <c r="B135" s="686"/>
      <c r="C135" s="686"/>
      <c r="D135" s="686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698"/>
    </row>
    <row r="136" spans="1:10 16362:16362" s="405" customFormat="1" ht="18" customHeight="1">
      <c r="A136" s="686"/>
      <c r="B136" s="686"/>
      <c r="C136" s="686"/>
      <c r="D136" s="686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698"/>
    </row>
    <row r="137" spans="1:10 16362:16362" s="405" customFormat="1" ht="18" customHeight="1">
      <c r="A137" s="686"/>
      <c r="B137" s="686"/>
      <c r="C137" s="686"/>
      <c r="D137" s="686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698"/>
    </row>
    <row r="138" spans="1:10 16362:16362" s="405" customFormat="1" ht="18" customHeight="1">
      <c r="A138" s="686"/>
      <c r="B138" s="686"/>
      <c r="C138" s="686"/>
      <c r="D138" s="686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698"/>
    </row>
    <row r="139" spans="1:10 16362:16362" s="405" customFormat="1" ht="18" customHeight="1">
      <c r="A139" s="686"/>
      <c r="B139" s="686"/>
      <c r="C139" s="686"/>
      <c r="D139" s="686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698"/>
    </row>
    <row r="140" spans="1:10 16362:16362" s="410" customFormat="1" ht="18" customHeight="1">
      <c r="A140" s="688"/>
      <c r="B140" s="688"/>
      <c r="C140" s="688" t="s">
        <v>1424</v>
      </c>
      <c r="D140" s="688"/>
      <c r="E140" s="688"/>
      <c r="F140" s="414"/>
      <c r="G140" s="409"/>
      <c r="H140" s="409"/>
      <c r="I140" s="415">
        <f>SUM(I122:I139)</f>
        <v>645808.98999999987</v>
      </c>
      <c r="J140" s="698"/>
      <c r="XEH140" s="416"/>
    </row>
    <row r="141" spans="1:10 16362:16362" s="405" customFormat="1" ht="18" customHeight="1">
      <c r="A141" s="686"/>
      <c r="B141" s="686"/>
      <c r="C141" s="690" t="s">
        <v>1408</v>
      </c>
      <c r="D141" s="690"/>
      <c r="E141" s="690"/>
      <c r="F141" s="686" t="s">
        <v>1376</v>
      </c>
      <c r="G141" s="689">
        <v>1</v>
      </c>
      <c r="H141" s="685">
        <f>I140*0.1</f>
        <v>64580.89899999999</v>
      </c>
      <c r="I141" s="691">
        <f>G141*H141</f>
        <v>64580.89899999999</v>
      </c>
      <c r="J141" s="698"/>
    </row>
    <row r="142" spans="1:10 16362:16362" s="405" customFormat="1" ht="18" customHeight="1">
      <c r="A142" s="686"/>
      <c r="B142" s="686"/>
      <c r="C142" s="690" t="s">
        <v>1425</v>
      </c>
      <c r="D142" s="690"/>
      <c r="E142" s="690"/>
      <c r="F142" s="686"/>
      <c r="G142" s="689"/>
      <c r="H142" s="685"/>
      <c r="I142" s="691"/>
      <c r="J142" s="698"/>
    </row>
    <row r="143" spans="1:10 16362:16362" s="405" customFormat="1" ht="18" customHeight="1">
      <c r="A143" s="686"/>
      <c r="B143" s="686"/>
      <c r="C143" s="690" t="s">
        <v>1409</v>
      </c>
      <c r="D143" s="690"/>
      <c r="E143" s="690"/>
      <c r="F143" s="686"/>
      <c r="G143" s="689"/>
      <c r="H143" s="685"/>
      <c r="I143" s="691"/>
      <c r="J143" s="698"/>
    </row>
    <row r="144" spans="1:10 16362:16362" s="405" customFormat="1" ht="18" customHeight="1">
      <c r="A144" s="686"/>
      <c r="B144" s="686"/>
      <c r="C144" s="690" t="s">
        <v>1410</v>
      </c>
      <c r="D144" s="690"/>
      <c r="E144" s="690"/>
      <c r="F144" s="686"/>
      <c r="G144" s="689"/>
      <c r="H144" s="685"/>
      <c r="I144" s="691"/>
      <c r="J144" s="698"/>
    </row>
    <row r="145" spans="1:10 16362:16362" s="405" customFormat="1" ht="18" customHeight="1">
      <c r="A145" s="686"/>
      <c r="B145" s="686"/>
      <c r="C145" s="690" t="s">
        <v>1534</v>
      </c>
      <c r="D145" s="690"/>
      <c r="E145" s="690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698"/>
    </row>
    <row r="146" spans="1:10 16362:16362" s="405" customFormat="1" ht="18" customHeight="1">
      <c r="A146" s="686"/>
      <c r="B146" s="686"/>
      <c r="C146" s="688" t="s">
        <v>1427</v>
      </c>
      <c r="D146" s="688"/>
      <c r="E146" s="688"/>
      <c r="F146" s="411"/>
      <c r="G146" s="409"/>
      <c r="H146" s="409"/>
      <c r="I146" s="409">
        <f>SUM(I141:I145)</f>
        <v>264580.89899999998</v>
      </c>
      <c r="J146" s="698"/>
    </row>
    <row r="147" spans="1:10 16362:16362" s="405" customFormat="1" ht="18" customHeight="1">
      <c r="A147" s="411"/>
      <c r="B147" s="411"/>
      <c r="C147" s="688" t="s">
        <v>1428</v>
      </c>
      <c r="D147" s="688"/>
      <c r="E147" s="688"/>
      <c r="F147" s="411"/>
      <c r="G147" s="409"/>
      <c r="H147" s="409"/>
      <c r="I147" s="409">
        <f>SUM(I146,I140)</f>
        <v>910389.88899999985</v>
      </c>
      <c r="J147" s="698"/>
    </row>
    <row r="148" spans="1:10 16362:16362" s="405" customFormat="1" ht="18" customHeight="1">
      <c r="A148" s="686">
        <v>7</v>
      </c>
      <c r="B148" s="686" t="s">
        <v>1535</v>
      </c>
      <c r="C148" s="686" t="s">
        <v>1421</v>
      </c>
      <c r="D148" s="686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687">
        <f>ROUND(I158*0.8,0)</f>
        <v>544734</v>
      </c>
      <c r="XEH148" s="406"/>
    </row>
    <row r="149" spans="1:10 16362:16362" s="405" customFormat="1" ht="18" customHeight="1">
      <c r="A149" s="686"/>
      <c r="B149" s="686"/>
      <c r="C149" s="686"/>
      <c r="D149" s="686"/>
      <c r="E149" s="422" t="s">
        <v>1538</v>
      </c>
      <c r="F149" s="411" t="s">
        <v>1372</v>
      </c>
      <c r="G149" s="692">
        <v>2006.5</v>
      </c>
      <c r="H149" s="692">
        <v>285</v>
      </c>
      <c r="I149" s="692">
        <v>571852.5</v>
      </c>
      <c r="J149" s="687"/>
      <c r="XEH149" s="406"/>
    </row>
    <row r="150" spans="1:10 16362:16362" s="405" customFormat="1" ht="18" customHeight="1">
      <c r="A150" s="686"/>
      <c r="B150" s="686"/>
      <c r="C150" s="686"/>
      <c r="D150" s="686"/>
      <c r="E150" s="422" t="s">
        <v>1539</v>
      </c>
      <c r="F150" s="411" t="s">
        <v>1372</v>
      </c>
      <c r="G150" s="693"/>
      <c r="H150" s="693"/>
      <c r="I150" s="693"/>
      <c r="J150" s="687"/>
      <c r="XEH150" s="406"/>
    </row>
    <row r="151" spans="1:10 16362:16362" s="405" customFormat="1" ht="18" customHeight="1">
      <c r="A151" s="686"/>
      <c r="B151" s="686"/>
      <c r="C151" s="688" t="s">
        <v>1424</v>
      </c>
      <c r="D151" s="688"/>
      <c r="E151" s="688"/>
      <c r="F151" s="411"/>
      <c r="G151" s="409"/>
      <c r="H151" s="409"/>
      <c r="I151" s="409">
        <f>SUM(I148:I149)</f>
        <v>591743.34</v>
      </c>
      <c r="J151" s="687"/>
      <c r="XEH151" s="406"/>
    </row>
    <row r="152" spans="1:10 16362:16362" s="405" customFormat="1" ht="18" customHeight="1">
      <c r="A152" s="686"/>
      <c r="B152" s="686"/>
      <c r="C152" s="694" t="s">
        <v>1408</v>
      </c>
      <c r="D152" s="694"/>
      <c r="E152" s="694"/>
      <c r="F152" s="411" t="s">
        <v>1376</v>
      </c>
      <c r="G152" s="692">
        <v>1</v>
      </c>
      <c r="H152" s="692">
        <f>I151*0.1</f>
        <v>59174.334000000003</v>
      </c>
      <c r="I152" s="692">
        <f>G152*H152</f>
        <v>59174.334000000003</v>
      </c>
      <c r="J152" s="687"/>
      <c r="XEH152" s="406"/>
    </row>
    <row r="153" spans="1:10 16362:16362" s="405" customFormat="1" ht="18" customHeight="1">
      <c r="A153" s="686"/>
      <c r="B153" s="686"/>
      <c r="C153" s="694" t="s">
        <v>1425</v>
      </c>
      <c r="D153" s="694"/>
      <c r="E153" s="694"/>
      <c r="F153" s="411" t="s">
        <v>1376</v>
      </c>
      <c r="G153" s="692"/>
      <c r="H153" s="692"/>
      <c r="I153" s="692"/>
      <c r="J153" s="687"/>
      <c r="XEH153" s="406"/>
    </row>
    <row r="154" spans="1:10 16362:16362" s="405" customFormat="1" ht="18" customHeight="1">
      <c r="A154" s="686"/>
      <c r="B154" s="686"/>
      <c r="C154" s="694" t="s">
        <v>1409</v>
      </c>
      <c r="D154" s="694"/>
      <c r="E154" s="694"/>
      <c r="F154" s="411" t="s">
        <v>1376</v>
      </c>
      <c r="G154" s="692"/>
      <c r="H154" s="692"/>
      <c r="I154" s="692"/>
      <c r="J154" s="687"/>
      <c r="XEH154" s="406"/>
    </row>
    <row r="155" spans="1:10 16362:16362" s="405" customFormat="1" ht="18" customHeight="1">
      <c r="A155" s="686"/>
      <c r="B155" s="686"/>
      <c r="C155" s="694" t="s">
        <v>1410</v>
      </c>
      <c r="D155" s="694"/>
      <c r="E155" s="694"/>
      <c r="F155" s="411" t="s">
        <v>1376</v>
      </c>
      <c r="G155" s="692"/>
      <c r="H155" s="692"/>
      <c r="I155" s="692"/>
      <c r="J155" s="687"/>
      <c r="XEH155" s="406"/>
    </row>
    <row r="156" spans="1:10 16362:16362" s="405" customFormat="1" ht="18" customHeight="1">
      <c r="A156" s="686"/>
      <c r="B156" s="686"/>
      <c r="C156" s="694" t="s">
        <v>1426</v>
      </c>
      <c r="D156" s="694"/>
      <c r="E156" s="694"/>
      <c r="F156" s="411" t="s">
        <v>1376</v>
      </c>
      <c r="G156" s="412">
        <v>1</v>
      </c>
      <c r="H156" s="412">
        <v>30000</v>
      </c>
      <c r="I156" s="412">
        <v>30000</v>
      </c>
      <c r="J156" s="687"/>
      <c r="XEH156" s="406"/>
    </row>
    <row r="157" spans="1:10 16362:16362" s="405" customFormat="1" ht="18" customHeight="1">
      <c r="A157" s="686"/>
      <c r="B157" s="686"/>
      <c r="C157" s="688" t="s">
        <v>1427</v>
      </c>
      <c r="D157" s="688"/>
      <c r="E157" s="688"/>
      <c r="F157" s="409"/>
      <c r="G157" s="409"/>
      <c r="H157" s="409"/>
      <c r="I157" s="409">
        <f>SUM(I152:I156)</f>
        <v>89174.334000000003</v>
      </c>
      <c r="J157" s="687"/>
      <c r="XEH157" s="406"/>
    </row>
    <row r="158" spans="1:10 16362:16362" s="405" customFormat="1" ht="18" customHeight="1">
      <c r="A158" s="411"/>
      <c r="B158" s="411"/>
      <c r="C158" s="688" t="s">
        <v>1428</v>
      </c>
      <c r="D158" s="688"/>
      <c r="E158" s="688"/>
      <c r="F158" s="409"/>
      <c r="G158" s="409"/>
      <c r="H158" s="409"/>
      <c r="I158" s="409">
        <f>I151+I157</f>
        <v>680917.674</v>
      </c>
      <c r="J158" s="687"/>
      <c r="XEH158" s="406"/>
    </row>
    <row r="159" spans="1:10 16362:16362" ht="18" customHeight="1">
      <c r="A159" s="422"/>
      <c r="B159" s="422"/>
      <c r="C159" s="695" t="s">
        <v>1540</v>
      </c>
      <c r="D159" s="695"/>
      <c r="E159" s="695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696" t="s">
        <v>1585</v>
      </c>
      <c r="B1" s="696"/>
      <c r="C1" s="696"/>
      <c r="D1" s="696"/>
      <c r="E1" s="696"/>
      <c r="F1" s="696"/>
      <c r="G1" s="696"/>
      <c r="H1" s="696"/>
      <c r="I1" s="696"/>
      <c r="J1" s="724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687" t="s">
        <v>1365</v>
      </c>
      <c r="E2" s="687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686">
        <v>1</v>
      </c>
      <c r="B3" s="686" t="s">
        <v>1542</v>
      </c>
      <c r="C3" s="686" t="s">
        <v>1543</v>
      </c>
      <c r="D3" s="686" t="s">
        <v>1544</v>
      </c>
      <c r="E3" s="686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687">
        <f>ROUND(I16*0.8,0)</f>
        <v>201511</v>
      </c>
    </row>
    <row r="4" spans="1:16361" ht="18" customHeight="1">
      <c r="A4" s="686"/>
      <c r="B4" s="686"/>
      <c r="C4" s="686"/>
      <c r="D4" s="686" t="s">
        <v>1545</v>
      </c>
      <c r="E4" s="686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728"/>
    </row>
    <row r="5" spans="1:16361" ht="18" customHeight="1">
      <c r="A5" s="686"/>
      <c r="B5" s="686"/>
      <c r="C5" s="686"/>
      <c r="D5" s="686" t="s">
        <v>1546</v>
      </c>
      <c r="E5" s="686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728"/>
    </row>
    <row r="6" spans="1:16361" ht="18" customHeight="1">
      <c r="A6" s="686"/>
      <c r="B6" s="686"/>
      <c r="C6" s="686"/>
      <c r="D6" s="686" t="s">
        <v>1547</v>
      </c>
      <c r="E6" s="686"/>
      <c r="F6" s="436" t="s">
        <v>1376</v>
      </c>
      <c r="G6" s="412">
        <v>1</v>
      </c>
      <c r="H6" s="413">
        <f>I6/G6</f>
        <v>2815</v>
      </c>
      <c r="I6" s="437">
        <v>2815</v>
      </c>
      <c r="J6" s="728"/>
    </row>
    <row r="7" spans="1:16361" ht="18" customHeight="1">
      <c r="A7" s="686"/>
      <c r="B7" s="686"/>
      <c r="C7" s="686"/>
      <c r="D7" s="686" t="s">
        <v>1548</v>
      </c>
      <c r="E7" s="686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728"/>
    </row>
    <row r="8" spans="1:16361" ht="18" customHeight="1">
      <c r="A8" s="686"/>
      <c r="B8" s="686"/>
      <c r="C8" s="686"/>
      <c r="D8" s="686" t="s">
        <v>1549</v>
      </c>
      <c r="E8" s="686"/>
      <c r="F8" s="436" t="s">
        <v>1388</v>
      </c>
      <c r="G8" s="412">
        <v>0</v>
      </c>
      <c r="H8" s="412">
        <v>0</v>
      </c>
      <c r="I8" s="437">
        <v>0</v>
      </c>
      <c r="J8" s="728"/>
    </row>
    <row r="9" spans="1:16361" ht="18" customHeight="1">
      <c r="A9" s="686"/>
      <c r="B9" s="686"/>
      <c r="C9" s="686"/>
      <c r="D9" s="686" t="s">
        <v>1550</v>
      </c>
      <c r="E9" s="686"/>
      <c r="F9" s="436" t="s">
        <v>1101</v>
      </c>
      <c r="G9" s="412">
        <v>6</v>
      </c>
      <c r="H9" s="413">
        <f>I9/G9</f>
        <v>1600</v>
      </c>
      <c r="I9" s="437">
        <v>9600</v>
      </c>
      <c r="J9" s="728"/>
    </row>
    <row r="10" spans="1:16361" s="416" customFormat="1" ht="18" customHeight="1">
      <c r="A10" s="688"/>
      <c r="B10" s="688"/>
      <c r="C10" s="688" t="s">
        <v>1424</v>
      </c>
      <c r="D10" s="688"/>
      <c r="E10" s="688"/>
      <c r="F10" s="438"/>
      <c r="G10" s="409"/>
      <c r="H10" s="409"/>
      <c r="I10" s="439">
        <f>SUM(I3:I9)</f>
        <v>224081</v>
      </c>
      <c r="J10" s="728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686"/>
      <c r="B11" s="686"/>
      <c r="C11" s="694" t="s">
        <v>1408</v>
      </c>
      <c r="D11" s="694"/>
      <c r="E11" s="694"/>
      <c r="F11" s="705" t="s">
        <v>1376</v>
      </c>
      <c r="G11" s="708">
        <v>1</v>
      </c>
      <c r="H11" s="701">
        <f>I10*0.1</f>
        <v>22408.100000000002</v>
      </c>
      <c r="I11" s="702">
        <f>G11*H11</f>
        <v>22408.100000000002</v>
      </c>
      <c r="J11" s="728"/>
    </row>
    <row r="12" spans="1:16361" ht="18" customHeight="1">
      <c r="A12" s="686"/>
      <c r="B12" s="686"/>
      <c r="C12" s="694" t="s">
        <v>1409</v>
      </c>
      <c r="D12" s="694"/>
      <c r="E12" s="694"/>
      <c r="F12" s="706"/>
      <c r="G12" s="709"/>
      <c r="H12" s="701"/>
      <c r="I12" s="703"/>
      <c r="J12" s="728"/>
    </row>
    <row r="13" spans="1:16361" ht="18" customHeight="1">
      <c r="A13" s="686"/>
      <c r="B13" s="686"/>
      <c r="C13" s="694" t="s">
        <v>1410</v>
      </c>
      <c r="D13" s="694"/>
      <c r="E13" s="694"/>
      <c r="F13" s="707"/>
      <c r="G13" s="710"/>
      <c r="H13" s="701"/>
      <c r="I13" s="704"/>
      <c r="J13" s="728"/>
    </row>
    <row r="14" spans="1:16361" ht="18" customHeight="1">
      <c r="A14" s="686"/>
      <c r="B14" s="686"/>
      <c r="C14" s="694" t="s">
        <v>1415</v>
      </c>
      <c r="D14" s="694"/>
      <c r="E14" s="694"/>
      <c r="F14" s="436" t="s">
        <v>1376</v>
      </c>
      <c r="G14" s="413">
        <v>1</v>
      </c>
      <c r="H14" s="430">
        <v>5400</v>
      </c>
      <c r="I14" s="440">
        <f>H14</f>
        <v>5400</v>
      </c>
      <c r="J14" s="728"/>
    </row>
    <row r="15" spans="1:16361" ht="18" customHeight="1">
      <c r="A15" s="686"/>
      <c r="B15" s="686"/>
      <c r="C15" s="688" t="s">
        <v>1427</v>
      </c>
      <c r="D15" s="688"/>
      <c r="E15" s="688"/>
      <c r="F15" s="436"/>
      <c r="G15" s="409"/>
      <c r="H15" s="409"/>
      <c r="I15" s="439">
        <f>SUM(I11:I14)</f>
        <v>27808.100000000002</v>
      </c>
      <c r="J15" s="728"/>
    </row>
    <row r="16" spans="1:16361" ht="18" customHeight="1">
      <c r="A16" s="411"/>
      <c r="B16" s="411"/>
      <c r="C16" s="688" t="s">
        <v>1428</v>
      </c>
      <c r="D16" s="688"/>
      <c r="E16" s="688"/>
      <c r="F16" s="436"/>
      <c r="G16" s="409"/>
      <c r="H16" s="409"/>
      <c r="I16" s="439">
        <f>I10+I15</f>
        <v>251889.1</v>
      </c>
      <c r="J16" s="728"/>
    </row>
    <row r="17" spans="1:16362" ht="18" customHeight="1">
      <c r="A17" s="686">
        <v>2</v>
      </c>
      <c r="B17" s="686" t="s">
        <v>1551</v>
      </c>
      <c r="C17" s="411" t="s">
        <v>1543</v>
      </c>
      <c r="D17" s="686" t="s">
        <v>1552</v>
      </c>
      <c r="E17" s="686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687">
        <f>ROUND(I25*0.8,0)</f>
        <v>380160</v>
      </c>
    </row>
    <row r="18" spans="1:16362" ht="18" customHeight="1">
      <c r="A18" s="686"/>
      <c r="B18" s="686"/>
      <c r="C18" s="411" t="s">
        <v>1553</v>
      </c>
      <c r="D18" s="686" t="s">
        <v>1554</v>
      </c>
      <c r="E18" s="686"/>
      <c r="F18" s="436" t="s">
        <v>1376</v>
      </c>
      <c r="G18" s="412">
        <v>0</v>
      </c>
      <c r="H18" s="412">
        <v>0</v>
      </c>
      <c r="I18" s="437">
        <v>0</v>
      </c>
      <c r="J18" s="728"/>
    </row>
    <row r="19" spans="1:16362" ht="18" customHeight="1">
      <c r="A19" s="686"/>
      <c r="B19" s="686"/>
      <c r="C19" s="688" t="s">
        <v>1424</v>
      </c>
      <c r="D19" s="688"/>
      <c r="E19" s="688"/>
      <c r="F19" s="436"/>
      <c r="G19" s="412"/>
      <c r="H19" s="412"/>
      <c r="I19" s="439">
        <f>I17+I18</f>
        <v>432000</v>
      </c>
      <c r="J19" s="728"/>
    </row>
    <row r="20" spans="1:16362" ht="18" customHeight="1">
      <c r="A20" s="686"/>
      <c r="B20" s="686"/>
      <c r="C20" s="694" t="s">
        <v>1408</v>
      </c>
      <c r="D20" s="694"/>
      <c r="E20" s="694"/>
      <c r="F20" s="705" t="s">
        <v>1376</v>
      </c>
      <c r="G20" s="708">
        <v>1</v>
      </c>
      <c r="H20" s="711">
        <f>I19*0.1</f>
        <v>43200</v>
      </c>
      <c r="I20" s="714">
        <f>G20*H20</f>
        <v>43200</v>
      </c>
      <c r="J20" s="728"/>
    </row>
    <row r="21" spans="1:16362" ht="18" customHeight="1">
      <c r="A21" s="686"/>
      <c r="B21" s="686"/>
      <c r="C21" s="694" t="s">
        <v>1409</v>
      </c>
      <c r="D21" s="694"/>
      <c r="E21" s="694"/>
      <c r="F21" s="706"/>
      <c r="G21" s="709"/>
      <c r="H21" s="712"/>
      <c r="I21" s="715"/>
      <c r="J21" s="728"/>
    </row>
    <row r="22" spans="1:16362" ht="18" customHeight="1">
      <c r="A22" s="686"/>
      <c r="B22" s="686"/>
      <c r="C22" s="694" t="s">
        <v>1410</v>
      </c>
      <c r="D22" s="694"/>
      <c r="E22" s="694"/>
      <c r="F22" s="706"/>
      <c r="G22" s="709"/>
      <c r="H22" s="712"/>
      <c r="I22" s="715"/>
      <c r="J22" s="728"/>
    </row>
    <row r="23" spans="1:16362" s="420" customFormat="1" ht="18" customHeight="1">
      <c r="A23" s="686"/>
      <c r="B23" s="686"/>
      <c r="C23" s="717" t="s">
        <v>1412</v>
      </c>
      <c r="D23" s="718"/>
      <c r="E23" s="719"/>
      <c r="F23" s="707"/>
      <c r="G23" s="710"/>
      <c r="H23" s="713"/>
      <c r="I23" s="716"/>
      <c r="J23" s="728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686"/>
      <c r="B24" s="686"/>
      <c r="C24" s="688" t="s">
        <v>1427</v>
      </c>
      <c r="D24" s="688"/>
      <c r="E24" s="688"/>
      <c r="F24" s="436"/>
      <c r="G24" s="409"/>
      <c r="H24" s="409"/>
      <c r="I24" s="439">
        <f>SUM(I20:I23)</f>
        <v>43200</v>
      </c>
      <c r="J24" s="728"/>
    </row>
    <row r="25" spans="1:16362" ht="18" customHeight="1">
      <c r="A25" s="411"/>
      <c r="B25" s="411"/>
      <c r="C25" s="688" t="s">
        <v>1428</v>
      </c>
      <c r="D25" s="688"/>
      <c r="E25" s="688"/>
      <c r="F25" s="436"/>
      <c r="G25" s="409"/>
      <c r="H25" s="409"/>
      <c r="I25" s="439">
        <f>I19+I24</f>
        <v>475200</v>
      </c>
      <c r="J25" s="728"/>
    </row>
    <row r="26" spans="1:16362" ht="18" customHeight="1">
      <c r="A26" s="686">
        <v>3</v>
      </c>
      <c r="B26" s="686" t="s">
        <v>1555</v>
      </c>
      <c r="C26" s="686" t="s">
        <v>1430</v>
      </c>
      <c r="D26" s="686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687">
        <f>ROUND(I43*0.8,0)</f>
        <v>379704</v>
      </c>
    </row>
    <row r="27" spans="1:16362" ht="18" customHeight="1">
      <c r="A27" s="686"/>
      <c r="B27" s="686"/>
      <c r="C27" s="686"/>
      <c r="D27" s="686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728"/>
    </row>
    <row r="28" spans="1:16362" ht="18" customHeight="1">
      <c r="A28" s="686"/>
      <c r="B28" s="686"/>
      <c r="C28" s="686"/>
      <c r="D28" s="686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728"/>
    </row>
    <row r="29" spans="1:16362" ht="18" customHeight="1">
      <c r="A29" s="686"/>
      <c r="B29" s="686"/>
      <c r="C29" s="686"/>
      <c r="D29" s="686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728"/>
    </row>
    <row r="30" spans="1:16362" ht="18" customHeight="1">
      <c r="A30" s="686"/>
      <c r="B30" s="686"/>
      <c r="C30" s="686"/>
      <c r="D30" s="686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728"/>
    </row>
    <row r="31" spans="1:16362" ht="18" customHeight="1">
      <c r="A31" s="686"/>
      <c r="B31" s="686"/>
      <c r="C31" s="686"/>
      <c r="D31" s="686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728"/>
    </row>
    <row r="32" spans="1:16362" ht="18" customHeight="1">
      <c r="A32" s="686"/>
      <c r="B32" s="686"/>
      <c r="C32" s="686"/>
      <c r="D32" s="686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728"/>
    </row>
    <row r="33" spans="1:16361" ht="18" customHeight="1">
      <c r="A33" s="686"/>
      <c r="B33" s="686"/>
      <c r="C33" s="686"/>
      <c r="D33" s="686" t="s">
        <v>1559</v>
      </c>
      <c r="E33" s="686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728"/>
    </row>
    <row r="34" spans="1:16361" ht="18" customHeight="1">
      <c r="A34" s="686"/>
      <c r="B34" s="686"/>
      <c r="C34" s="686"/>
      <c r="D34" s="686" t="s">
        <v>1560</v>
      </c>
      <c r="E34" s="686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728"/>
    </row>
    <row r="35" spans="1:16361" ht="18" customHeight="1">
      <c r="A35" s="686"/>
      <c r="B35" s="686"/>
      <c r="C35" s="686"/>
      <c r="D35" s="686" t="s">
        <v>1561</v>
      </c>
      <c r="E35" s="686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728"/>
    </row>
    <row r="36" spans="1:16361" ht="18" customHeight="1">
      <c r="A36" s="686"/>
      <c r="B36" s="686"/>
      <c r="C36" s="686"/>
      <c r="D36" s="686" t="s">
        <v>1562</v>
      </c>
      <c r="E36" s="686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728"/>
    </row>
    <row r="37" spans="1:16361" ht="18" customHeight="1">
      <c r="A37" s="686"/>
      <c r="B37" s="686"/>
      <c r="C37" s="686"/>
      <c r="D37" s="686" t="s">
        <v>1563</v>
      </c>
      <c r="E37" s="686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728"/>
    </row>
    <row r="38" spans="1:16361" s="416" customFormat="1" ht="18" customHeight="1">
      <c r="A38" s="688"/>
      <c r="B38" s="688"/>
      <c r="C38" s="688" t="s">
        <v>1424</v>
      </c>
      <c r="D38" s="688"/>
      <c r="E38" s="688"/>
      <c r="F38" s="414"/>
      <c r="G38" s="409"/>
      <c r="H38" s="409"/>
      <c r="I38" s="439">
        <f>SUM(I26:I37)</f>
        <v>431481.98</v>
      </c>
      <c r="J38" s="728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686"/>
      <c r="B39" s="686"/>
      <c r="C39" s="694" t="s">
        <v>1408</v>
      </c>
      <c r="D39" s="694"/>
      <c r="E39" s="694"/>
      <c r="F39" s="721" t="s">
        <v>1376</v>
      </c>
      <c r="G39" s="708">
        <v>1</v>
      </c>
      <c r="H39" s="711">
        <f>I38*0.1</f>
        <v>43148.198000000004</v>
      </c>
      <c r="I39" s="714">
        <f>G39*H39</f>
        <v>43148.198000000004</v>
      </c>
      <c r="J39" s="728"/>
    </row>
    <row r="40" spans="1:16361" ht="18" customHeight="1">
      <c r="A40" s="686"/>
      <c r="B40" s="686"/>
      <c r="C40" s="694" t="s">
        <v>1409</v>
      </c>
      <c r="D40" s="694"/>
      <c r="E40" s="694"/>
      <c r="F40" s="722"/>
      <c r="G40" s="709"/>
      <c r="H40" s="712"/>
      <c r="I40" s="715"/>
      <c r="J40" s="728"/>
    </row>
    <row r="41" spans="1:16361" ht="18" customHeight="1">
      <c r="A41" s="686"/>
      <c r="B41" s="686"/>
      <c r="C41" s="694" t="s">
        <v>1410</v>
      </c>
      <c r="D41" s="694"/>
      <c r="E41" s="694"/>
      <c r="F41" s="723"/>
      <c r="G41" s="710"/>
      <c r="H41" s="713"/>
      <c r="I41" s="716"/>
      <c r="J41" s="728"/>
    </row>
    <row r="42" spans="1:16361" ht="18" customHeight="1">
      <c r="A42" s="686"/>
      <c r="B42" s="686"/>
      <c r="C42" s="688" t="s">
        <v>1427</v>
      </c>
      <c r="D42" s="688"/>
      <c r="E42" s="688"/>
      <c r="F42" s="411"/>
      <c r="G42" s="409"/>
      <c r="H42" s="409"/>
      <c r="I42" s="439">
        <f>SUM(I39:I41)</f>
        <v>43148.198000000004</v>
      </c>
      <c r="J42" s="728"/>
    </row>
    <row r="43" spans="1:16361" ht="18" customHeight="1">
      <c r="A43" s="411"/>
      <c r="B43" s="411"/>
      <c r="C43" s="688" t="s">
        <v>1428</v>
      </c>
      <c r="D43" s="688"/>
      <c r="E43" s="688"/>
      <c r="F43" s="436"/>
      <c r="G43" s="409"/>
      <c r="H43" s="409"/>
      <c r="I43" s="439">
        <f>I38+I42</f>
        <v>474630.17799999996</v>
      </c>
      <c r="J43" s="728"/>
    </row>
    <row r="44" spans="1:16361" ht="18" customHeight="1">
      <c r="A44" s="686">
        <v>4</v>
      </c>
      <c r="B44" s="720" t="s">
        <v>1564</v>
      </c>
      <c r="C44" s="686" t="s">
        <v>1565</v>
      </c>
      <c r="D44" s="686" t="s">
        <v>1566</v>
      </c>
      <c r="E44" s="686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687">
        <f>ROUND(I54*0.8,0)</f>
        <v>83561</v>
      </c>
    </row>
    <row r="45" spans="1:16361" ht="18" customHeight="1">
      <c r="A45" s="686"/>
      <c r="B45" s="720"/>
      <c r="C45" s="686"/>
      <c r="D45" s="686" t="s">
        <v>1567</v>
      </c>
      <c r="E45" s="686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728"/>
    </row>
    <row r="46" spans="1:16361" ht="18" customHeight="1">
      <c r="A46" s="686"/>
      <c r="B46" s="720"/>
      <c r="C46" s="686"/>
      <c r="D46" s="686" t="s">
        <v>1568</v>
      </c>
      <c r="E46" s="686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728"/>
    </row>
    <row r="47" spans="1:16361" ht="18" customHeight="1">
      <c r="A47" s="686"/>
      <c r="B47" s="720"/>
      <c r="C47" s="686"/>
      <c r="D47" s="686" t="s">
        <v>1569</v>
      </c>
      <c r="E47" s="686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728"/>
    </row>
    <row r="48" spans="1:16361" ht="18" customHeight="1">
      <c r="A48" s="686"/>
      <c r="B48" s="720"/>
      <c r="C48" s="686"/>
      <c r="D48" s="686" t="s">
        <v>1570</v>
      </c>
      <c r="E48" s="686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728"/>
    </row>
    <row r="49" spans="1:16361" s="416" customFormat="1" ht="18" customHeight="1">
      <c r="A49" s="688"/>
      <c r="B49" s="695"/>
      <c r="C49" s="688" t="s">
        <v>1424</v>
      </c>
      <c r="D49" s="688"/>
      <c r="E49" s="688"/>
      <c r="F49" s="438"/>
      <c r="G49" s="409"/>
      <c r="H49" s="409"/>
      <c r="I49" s="439">
        <f>SUM(I44:I48)</f>
        <v>94956.1</v>
      </c>
      <c r="J49" s="728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686"/>
      <c r="B50" s="720"/>
      <c r="C50" s="694" t="s">
        <v>1408</v>
      </c>
      <c r="D50" s="694"/>
      <c r="E50" s="694"/>
      <c r="F50" s="705" t="s">
        <v>1376</v>
      </c>
      <c r="G50" s="708">
        <v>1</v>
      </c>
      <c r="H50" s="711">
        <f>I49*0.1</f>
        <v>9495.61</v>
      </c>
      <c r="I50" s="714">
        <f>H50*G50</f>
        <v>9495.61</v>
      </c>
      <c r="J50" s="728"/>
    </row>
    <row r="51" spans="1:16361" ht="18" customHeight="1">
      <c r="A51" s="686"/>
      <c r="B51" s="720"/>
      <c r="C51" s="694" t="s">
        <v>1409</v>
      </c>
      <c r="D51" s="694"/>
      <c r="E51" s="694"/>
      <c r="F51" s="706"/>
      <c r="G51" s="709"/>
      <c r="H51" s="712"/>
      <c r="I51" s="715"/>
      <c r="J51" s="728"/>
    </row>
    <row r="52" spans="1:16361" ht="18" customHeight="1">
      <c r="A52" s="686"/>
      <c r="B52" s="720"/>
      <c r="C52" s="694" t="s">
        <v>1410</v>
      </c>
      <c r="D52" s="694"/>
      <c r="E52" s="694"/>
      <c r="F52" s="707"/>
      <c r="G52" s="710"/>
      <c r="H52" s="713"/>
      <c r="I52" s="716"/>
      <c r="J52" s="728"/>
    </row>
    <row r="53" spans="1:16361" ht="18" customHeight="1">
      <c r="A53" s="686"/>
      <c r="B53" s="720"/>
      <c r="C53" s="688" t="s">
        <v>1427</v>
      </c>
      <c r="D53" s="688"/>
      <c r="E53" s="688"/>
      <c r="F53" s="436"/>
      <c r="G53" s="409"/>
      <c r="H53" s="409"/>
      <c r="I53" s="439">
        <f>SUM(I50:I52)</f>
        <v>9495.61</v>
      </c>
      <c r="J53" s="728"/>
    </row>
    <row r="54" spans="1:16361" ht="18" customHeight="1">
      <c r="A54" s="411"/>
      <c r="B54" s="422"/>
      <c r="C54" s="688" t="s">
        <v>1428</v>
      </c>
      <c r="D54" s="688"/>
      <c r="E54" s="688"/>
      <c r="F54" s="436"/>
      <c r="G54" s="409"/>
      <c r="H54" s="409"/>
      <c r="I54" s="439">
        <f>I49+I53</f>
        <v>104451.71</v>
      </c>
      <c r="J54" s="728"/>
    </row>
    <row r="55" spans="1:16361" ht="18" customHeight="1">
      <c r="A55" s="686">
        <v>5</v>
      </c>
      <c r="B55" s="686" t="s">
        <v>1571</v>
      </c>
      <c r="C55" s="686" t="s">
        <v>1430</v>
      </c>
      <c r="D55" s="686" t="s">
        <v>1572</v>
      </c>
      <c r="E55" s="686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687">
        <f>ROUND(I65*0.8,0)</f>
        <v>312760</v>
      </c>
    </row>
    <row r="56" spans="1:16361" ht="18" customHeight="1">
      <c r="A56" s="686"/>
      <c r="B56" s="686"/>
      <c r="C56" s="686"/>
      <c r="D56" s="686" t="s">
        <v>1573</v>
      </c>
      <c r="E56" s="686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728"/>
    </row>
    <row r="57" spans="1:16361" ht="18" customHeight="1">
      <c r="A57" s="686"/>
      <c r="B57" s="686"/>
      <c r="C57" s="686"/>
      <c r="D57" s="686" t="s">
        <v>1574</v>
      </c>
      <c r="E57" s="686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728"/>
    </row>
    <row r="58" spans="1:16361" ht="18" customHeight="1">
      <c r="A58" s="686"/>
      <c r="B58" s="686"/>
      <c r="C58" s="686"/>
      <c r="D58" s="686" t="s">
        <v>1575</v>
      </c>
      <c r="E58" s="686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728"/>
    </row>
    <row r="59" spans="1:16361" s="416" customFormat="1" ht="18" customHeight="1">
      <c r="A59" s="688"/>
      <c r="B59" s="688"/>
      <c r="C59" s="688" t="s">
        <v>1424</v>
      </c>
      <c r="D59" s="688"/>
      <c r="E59" s="688"/>
      <c r="F59" s="438"/>
      <c r="G59" s="409"/>
      <c r="H59" s="409"/>
      <c r="I59" s="439">
        <f>SUM(I55:I58)</f>
        <v>350500</v>
      </c>
      <c r="J59" s="728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686"/>
      <c r="B60" s="686"/>
      <c r="C60" s="694" t="s">
        <v>1408</v>
      </c>
      <c r="D60" s="694"/>
      <c r="E60" s="694"/>
      <c r="F60" s="705" t="s">
        <v>1376</v>
      </c>
      <c r="G60" s="708">
        <v>1</v>
      </c>
      <c r="H60" s="711">
        <f>I59*0.1</f>
        <v>35050</v>
      </c>
      <c r="I60" s="714">
        <f>G60*H60</f>
        <v>35050</v>
      </c>
      <c r="J60" s="728"/>
    </row>
    <row r="61" spans="1:16361" ht="18" customHeight="1">
      <c r="A61" s="686"/>
      <c r="B61" s="686"/>
      <c r="C61" s="694" t="s">
        <v>1409</v>
      </c>
      <c r="D61" s="694"/>
      <c r="E61" s="694"/>
      <c r="F61" s="706"/>
      <c r="G61" s="709"/>
      <c r="H61" s="712"/>
      <c r="I61" s="715"/>
      <c r="J61" s="728"/>
    </row>
    <row r="62" spans="1:16361" ht="18" customHeight="1">
      <c r="A62" s="686"/>
      <c r="B62" s="686"/>
      <c r="C62" s="694" t="s">
        <v>1410</v>
      </c>
      <c r="D62" s="694"/>
      <c r="E62" s="694"/>
      <c r="F62" s="707"/>
      <c r="G62" s="710"/>
      <c r="H62" s="713"/>
      <c r="I62" s="716"/>
      <c r="J62" s="728"/>
    </row>
    <row r="63" spans="1:16361" ht="18" customHeight="1">
      <c r="A63" s="686"/>
      <c r="B63" s="686"/>
      <c r="C63" s="694" t="s">
        <v>1415</v>
      </c>
      <c r="D63" s="694"/>
      <c r="E63" s="694"/>
      <c r="F63" s="436" t="s">
        <v>1376</v>
      </c>
      <c r="G63" s="413">
        <v>1</v>
      </c>
      <c r="H63" s="413">
        <v>5400</v>
      </c>
      <c r="I63" s="442">
        <f>H63</f>
        <v>5400</v>
      </c>
      <c r="J63" s="728"/>
    </row>
    <row r="64" spans="1:16361" ht="18" customHeight="1">
      <c r="A64" s="686"/>
      <c r="B64" s="686"/>
      <c r="C64" s="688" t="s">
        <v>1427</v>
      </c>
      <c r="D64" s="688"/>
      <c r="E64" s="688"/>
      <c r="F64" s="436"/>
      <c r="G64" s="409"/>
      <c r="H64" s="409"/>
      <c r="I64" s="439">
        <f>SUM(I60:I63)</f>
        <v>40450</v>
      </c>
      <c r="J64" s="728"/>
    </row>
    <row r="65" spans="1:16362" ht="18" customHeight="1">
      <c r="A65" s="411"/>
      <c r="B65" s="411"/>
      <c r="C65" s="688" t="s">
        <v>1428</v>
      </c>
      <c r="D65" s="688"/>
      <c r="E65" s="688"/>
      <c r="F65" s="436"/>
      <c r="G65" s="409"/>
      <c r="H65" s="409"/>
      <c r="I65" s="439">
        <f>I59+I64</f>
        <v>390950</v>
      </c>
      <c r="J65" s="728"/>
    </row>
    <row r="66" spans="1:16362" ht="18" customHeight="1">
      <c r="A66" s="686">
        <v>6</v>
      </c>
      <c r="B66" s="686" t="s">
        <v>1576</v>
      </c>
      <c r="C66" s="686" t="s">
        <v>1430</v>
      </c>
      <c r="D66" s="686" t="s">
        <v>1577</v>
      </c>
      <c r="E66" s="686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687">
        <f>ROUND(I76*0.8,0)</f>
        <v>773417</v>
      </c>
    </row>
    <row r="67" spans="1:16362" ht="18" customHeight="1">
      <c r="A67" s="686"/>
      <c r="B67" s="686"/>
      <c r="C67" s="686"/>
      <c r="D67" s="686" t="s">
        <v>1578</v>
      </c>
      <c r="E67" s="686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728"/>
    </row>
    <row r="68" spans="1:16362" ht="18" customHeight="1">
      <c r="A68" s="686"/>
      <c r="B68" s="686"/>
      <c r="C68" s="411" t="s">
        <v>1421</v>
      </c>
      <c r="D68" s="686" t="s">
        <v>1579</v>
      </c>
      <c r="E68" s="686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728"/>
    </row>
    <row r="69" spans="1:16362" s="416" customFormat="1" ht="18" customHeight="1">
      <c r="A69" s="688"/>
      <c r="B69" s="688"/>
      <c r="C69" s="688" t="s">
        <v>1424</v>
      </c>
      <c r="D69" s="688"/>
      <c r="E69" s="688"/>
      <c r="F69" s="438"/>
      <c r="G69" s="409"/>
      <c r="H69" s="409"/>
      <c r="I69" s="439">
        <f>SUM(I66:I68)</f>
        <v>851610</v>
      </c>
      <c r="J69" s="728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686"/>
      <c r="B70" s="686"/>
      <c r="C70" s="694" t="s">
        <v>1408</v>
      </c>
      <c r="D70" s="694"/>
      <c r="E70" s="694"/>
      <c r="F70" s="705" t="s">
        <v>1376</v>
      </c>
      <c r="G70" s="708">
        <v>1</v>
      </c>
      <c r="H70" s="711">
        <f>I69*0.1</f>
        <v>85161</v>
      </c>
      <c r="I70" s="714">
        <f>G70*H70</f>
        <v>85161</v>
      </c>
      <c r="J70" s="728"/>
    </row>
    <row r="71" spans="1:16362" ht="18" customHeight="1">
      <c r="A71" s="686"/>
      <c r="B71" s="686"/>
      <c r="C71" s="694" t="s">
        <v>1409</v>
      </c>
      <c r="D71" s="694"/>
      <c r="E71" s="694"/>
      <c r="F71" s="706"/>
      <c r="G71" s="709"/>
      <c r="H71" s="712"/>
      <c r="I71" s="715"/>
      <c r="J71" s="728"/>
    </row>
    <row r="72" spans="1:16362" ht="18" customHeight="1">
      <c r="A72" s="686"/>
      <c r="B72" s="686"/>
      <c r="C72" s="694" t="s">
        <v>1410</v>
      </c>
      <c r="D72" s="694"/>
      <c r="E72" s="694"/>
      <c r="F72" s="706"/>
      <c r="G72" s="709"/>
      <c r="H72" s="712"/>
      <c r="I72" s="715"/>
      <c r="J72" s="728"/>
    </row>
    <row r="73" spans="1:16362" s="420" customFormat="1" ht="18" customHeight="1">
      <c r="A73" s="686"/>
      <c r="B73" s="686"/>
      <c r="C73" s="717" t="s">
        <v>1412</v>
      </c>
      <c r="D73" s="718"/>
      <c r="E73" s="719"/>
      <c r="F73" s="707"/>
      <c r="G73" s="710"/>
      <c r="H73" s="713"/>
      <c r="I73" s="716"/>
      <c r="J73" s="728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686"/>
      <c r="B74" s="686"/>
      <c r="C74" s="694" t="s">
        <v>1426</v>
      </c>
      <c r="D74" s="694"/>
      <c r="E74" s="694"/>
      <c r="F74" s="436" t="s">
        <v>1376</v>
      </c>
      <c r="G74" s="413">
        <v>1</v>
      </c>
      <c r="H74" s="430">
        <f>I74</f>
        <v>30000</v>
      </c>
      <c r="I74" s="442">
        <v>30000</v>
      </c>
      <c r="J74" s="728"/>
    </row>
    <row r="75" spans="1:16362" ht="18" customHeight="1">
      <c r="A75" s="686"/>
      <c r="B75" s="686"/>
      <c r="C75" s="688" t="s">
        <v>1427</v>
      </c>
      <c r="D75" s="688"/>
      <c r="E75" s="688"/>
      <c r="F75" s="436"/>
      <c r="G75" s="409"/>
      <c r="H75" s="409"/>
      <c r="I75" s="439">
        <f>SUM(I70:I74)</f>
        <v>115161</v>
      </c>
      <c r="J75" s="728"/>
    </row>
    <row r="76" spans="1:16362" ht="18" customHeight="1">
      <c r="A76" s="411"/>
      <c r="B76" s="411"/>
      <c r="C76" s="688" t="s">
        <v>1428</v>
      </c>
      <c r="D76" s="688"/>
      <c r="E76" s="688"/>
      <c r="F76" s="436"/>
      <c r="G76" s="409"/>
      <c r="H76" s="409"/>
      <c r="I76" s="439">
        <f>I69+I75</f>
        <v>966771</v>
      </c>
      <c r="J76" s="728"/>
    </row>
    <row r="77" spans="1:16362" ht="18" customHeight="1">
      <c r="A77" s="686">
        <v>7</v>
      </c>
      <c r="B77" s="686" t="s">
        <v>1580</v>
      </c>
      <c r="C77" s="686" t="s">
        <v>1430</v>
      </c>
      <c r="D77" s="686" t="s">
        <v>1581</v>
      </c>
      <c r="E77" s="686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687">
        <f>ROUND(I88*0.8,0)</f>
        <v>729264</v>
      </c>
    </row>
    <row r="78" spans="1:16362" ht="18" customHeight="1">
      <c r="A78" s="686"/>
      <c r="B78" s="686"/>
      <c r="C78" s="686"/>
      <c r="D78" s="686" t="s">
        <v>1582</v>
      </c>
      <c r="E78" s="686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728"/>
    </row>
    <row r="79" spans="1:16362" ht="18" customHeight="1">
      <c r="A79" s="686"/>
      <c r="B79" s="686"/>
      <c r="C79" s="686"/>
      <c r="D79" s="686" t="s">
        <v>1583</v>
      </c>
      <c r="E79" s="686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728"/>
    </row>
    <row r="80" spans="1:16362" ht="18" customHeight="1">
      <c r="A80" s="686"/>
      <c r="B80" s="686"/>
      <c r="C80" s="721" t="s">
        <v>1421</v>
      </c>
      <c r="D80" s="686" t="s">
        <v>1584</v>
      </c>
      <c r="E80" s="686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728"/>
    </row>
    <row r="81" spans="1:16361" ht="18" customHeight="1">
      <c r="A81" s="686"/>
      <c r="B81" s="686"/>
      <c r="C81" s="723"/>
      <c r="D81" s="729" t="s">
        <v>1423</v>
      </c>
      <c r="E81" s="730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728"/>
    </row>
    <row r="82" spans="1:16361" s="416" customFormat="1" ht="18" customHeight="1">
      <c r="A82" s="688"/>
      <c r="B82" s="688"/>
      <c r="C82" s="688" t="s">
        <v>1424</v>
      </c>
      <c r="D82" s="688"/>
      <c r="E82" s="688"/>
      <c r="F82" s="438"/>
      <c r="G82" s="409"/>
      <c r="H82" s="409"/>
      <c r="I82" s="439">
        <f>SUM(I77:I81)</f>
        <v>801435.82</v>
      </c>
      <c r="J82" s="728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686"/>
      <c r="B83" s="686"/>
      <c r="C83" s="694" t="s">
        <v>1408</v>
      </c>
      <c r="D83" s="694"/>
      <c r="E83" s="694"/>
      <c r="F83" s="705" t="s">
        <v>1376</v>
      </c>
      <c r="G83" s="708">
        <v>1</v>
      </c>
      <c r="H83" s="711">
        <f>I82*0.1</f>
        <v>80143.581999999995</v>
      </c>
      <c r="I83" s="714">
        <f>G83*H83</f>
        <v>80143.581999999995</v>
      </c>
      <c r="J83" s="728"/>
    </row>
    <row r="84" spans="1:16361" ht="18" customHeight="1">
      <c r="A84" s="686"/>
      <c r="B84" s="686"/>
      <c r="C84" s="694" t="s">
        <v>1409</v>
      </c>
      <c r="D84" s="694"/>
      <c r="E84" s="694"/>
      <c r="F84" s="706"/>
      <c r="G84" s="709"/>
      <c r="H84" s="712"/>
      <c r="I84" s="715"/>
      <c r="J84" s="728"/>
    </row>
    <row r="85" spans="1:16361" ht="18" customHeight="1">
      <c r="A85" s="686"/>
      <c r="B85" s="686"/>
      <c r="C85" s="694" t="s">
        <v>1410</v>
      </c>
      <c r="D85" s="694"/>
      <c r="E85" s="694"/>
      <c r="F85" s="707"/>
      <c r="G85" s="710"/>
      <c r="H85" s="713"/>
      <c r="I85" s="716"/>
      <c r="J85" s="728"/>
    </row>
    <row r="86" spans="1:16361" ht="18" customHeight="1">
      <c r="A86" s="686"/>
      <c r="B86" s="686"/>
      <c r="C86" s="694" t="s">
        <v>1426</v>
      </c>
      <c r="D86" s="694"/>
      <c r="E86" s="694"/>
      <c r="F86" s="436"/>
      <c r="G86" s="413">
        <v>1</v>
      </c>
      <c r="H86" s="430">
        <f>I86</f>
        <v>30000</v>
      </c>
      <c r="I86" s="442">
        <v>30000</v>
      </c>
      <c r="J86" s="728"/>
    </row>
    <row r="87" spans="1:16361" ht="18" customHeight="1">
      <c r="A87" s="686"/>
      <c r="B87" s="686"/>
      <c r="C87" s="688" t="s">
        <v>1427</v>
      </c>
      <c r="D87" s="688"/>
      <c r="E87" s="688"/>
      <c r="F87" s="436"/>
      <c r="G87" s="409"/>
      <c r="H87" s="409"/>
      <c r="I87" s="439">
        <f>SUM(I83:I86)</f>
        <v>110143.58199999999</v>
      </c>
      <c r="J87" s="728"/>
    </row>
    <row r="88" spans="1:16361" ht="18" customHeight="1">
      <c r="A88" s="411"/>
      <c r="B88" s="411"/>
      <c r="C88" s="725" t="s">
        <v>1428</v>
      </c>
      <c r="D88" s="726"/>
      <c r="E88" s="727"/>
      <c r="F88" s="436"/>
      <c r="G88" s="409"/>
      <c r="H88" s="409"/>
      <c r="I88" s="439">
        <f>I82+I87</f>
        <v>911579.402</v>
      </c>
      <c r="J88" s="728"/>
    </row>
    <row r="89" spans="1:16361" ht="18" customHeight="1">
      <c r="A89" s="422"/>
      <c r="B89" s="422"/>
      <c r="C89" s="695" t="s">
        <v>1586</v>
      </c>
      <c r="D89" s="695"/>
      <c r="E89" s="695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752" t="s">
        <v>1587</v>
      </c>
      <c r="B1" s="752"/>
      <c r="C1" s="752"/>
      <c r="D1" s="752"/>
      <c r="E1" s="752"/>
      <c r="F1" s="752"/>
      <c r="G1" s="752"/>
      <c r="H1" s="752"/>
      <c r="I1" s="752"/>
      <c r="J1" s="753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731">
        <v>1</v>
      </c>
      <c r="B3" s="731" t="s">
        <v>1593</v>
      </c>
      <c r="C3" s="732" t="s">
        <v>1369</v>
      </c>
      <c r="D3" s="733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745">
        <f>ROUND(I12*0.8,0)</f>
        <v>639807</v>
      </c>
    </row>
    <row r="4" spans="1:10" ht="17.45" customHeight="1">
      <c r="A4" s="731"/>
      <c r="B4" s="731"/>
      <c r="C4" s="732"/>
      <c r="D4" s="734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754"/>
    </row>
    <row r="5" spans="1:10" ht="17.45" customHeight="1">
      <c r="A5" s="731"/>
      <c r="B5" s="731"/>
      <c r="C5" s="732"/>
      <c r="D5" s="733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754"/>
    </row>
    <row r="6" spans="1:10" ht="17.45" customHeight="1">
      <c r="A6" s="731"/>
      <c r="B6" s="731"/>
      <c r="C6" s="732"/>
      <c r="D6" s="734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754"/>
    </row>
    <row r="7" spans="1:10" ht="17.45" customHeight="1">
      <c r="A7" s="731"/>
      <c r="B7" s="731"/>
      <c r="C7" s="732"/>
      <c r="D7" s="733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754"/>
    </row>
    <row r="8" spans="1:10" ht="17.45" customHeight="1">
      <c r="A8" s="731"/>
      <c r="B8" s="731"/>
      <c r="C8" s="732"/>
      <c r="D8" s="735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754"/>
    </row>
    <row r="9" spans="1:10" ht="17.45" customHeight="1">
      <c r="A9" s="731"/>
      <c r="B9" s="731"/>
      <c r="C9" s="732"/>
      <c r="D9" s="734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754"/>
    </row>
    <row r="10" spans="1:10" s="455" customFormat="1" ht="17.45" customHeight="1">
      <c r="A10" s="731"/>
      <c r="B10" s="731"/>
      <c r="C10" s="736" t="s">
        <v>1424</v>
      </c>
      <c r="D10" s="737"/>
      <c r="E10" s="738"/>
      <c r="F10" s="451"/>
      <c r="G10" s="452"/>
      <c r="H10" s="453"/>
      <c r="I10" s="454">
        <f>SUM(I3:I9)</f>
        <v>685537</v>
      </c>
      <c r="J10" s="754"/>
    </row>
    <row r="11" spans="1:10" s="455" customFormat="1" ht="17.45" customHeight="1">
      <c r="A11" s="731"/>
      <c r="B11" s="731"/>
      <c r="C11" s="739" t="s">
        <v>1603</v>
      </c>
      <c r="D11" s="739"/>
      <c r="E11" s="739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754"/>
    </row>
    <row r="12" spans="1:10" s="455" customFormat="1" ht="17.45" customHeight="1">
      <c r="A12" s="731"/>
      <c r="B12" s="731"/>
      <c r="C12" s="739" t="s">
        <v>1428</v>
      </c>
      <c r="D12" s="739"/>
      <c r="E12" s="739"/>
      <c r="F12" s="451"/>
      <c r="G12" s="452"/>
      <c r="H12" s="453"/>
      <c r="I12" s="457">
        <f>I11+I10</f>
        <v>799759</v>
      </c>
      <c r="J12" s="754"/>
    </row>
    <row r="13" spans="1:10" ht="17.45" customHeight="1">
      <c r="A13" s="732">
        <v>2</v>
      </c>
      <c r="B13" s="731" t="s">
        <v>311</v>
      </c>
      <c r="C13" s="740" t="s">
        <v>1369</v>
      </c>
      <c r="D13" s="731" t="s">
        <v>1421</v>
      </c>
      <c r="E13" s="458" t="s">
        <v>1604</v>
      </c>
      <c r="F13" s="741" t="s">
        <v>1372</v>
      </c>
      <c r="G13" s="743">
        <f>2200*0.8</f>
        <v>1760</v>
      </c>
      <c r="H13" s="743">
        <v>300</v>
      </c>
      <c r="I13" s="741">
        <f t="shared" ref="I13:I17" si="1">H13*G13</f>
        <v>528000</v>
      </c>
      <c r="J13" s="745">
        <f>ROUND(I24*0.8,0)</f>
        <v>1210128</v>
      </c>
    </row>
    <row r="14" spans="1:10" ht="17.45" customHeight="1">
      <c r="A14" s="732"/>
      <c r="B14" s="731"/>
      <c r="C14" s="740"/>
      <c r="D14" s="731"/>
      <c r="E14" s="458" t="s">
        <v>1605</v>
      </c>
      <c r="F14" s="742"/>
      <c r="G14" s="744"/>
      <c r="H14" s="744"/>
      <c r="I14" s="742"/>
      <c r="J14" s="745"/>
    </row>
    <row r="15" spans="1:10" ht="17.45" customHeight="1">
      <c r="A15" s="732"/>
      <c r="B15" s="731"/>
      <c r="C15" s="740"/>
      <c r="D15" s="731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745"/>
    </row>
    <row r="16" spans="1:10" ht="17.45" customHeight="1">
      <c r="A16" s="732"/>
      <c r="B16" s="731"/>
      <c r="C16" s="740"/>
      <c r="D16" s="731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745"/>
    </row>
    <row r="17" spans="1:10" ht="17.45" customHeight="1">
      <c r="A17" s="732"/>
      <c r="B17" s="731"/>
      <c r="C17" s="740"/>
      <c r="D17" s="731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745"/>
    </row>
    <row r="18" spans="1:10" ht="17.45" customHeight="1">
      <c r="A18" s="732"/>
      <c r="B18" s="731"/>
      <c r="C18" s="740"/>
      <c r="D18" s="731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745"/>
    </row>
    <row r="19" spans="1:10" ht="17.45" customHeight="1">
      <c r="A19" s="732"/>
      <c r="B19" s="731"/>
      <c r="C19" s="740"/>
      <c r="D19" s="731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745"/>
    </row>
    <row r="20" spans="1:10" ht="17.45" customHeight="1">
      <c r="A20" s="732"/>
      <c r="B20" s="731"/>
      <c r="C20" s="740"/>
      <c r="D20" s="731"/>
      <c r="E20" s="458" t="s">
        <v>1611</v>
      </c>
      <c r="F20" s="459"/>
      <c r="G20" s="448"/>
      <c r="H20" s="448"/>
      <c r="I20" s="449"/>
      <c r="J20" s="745"/>
    </row>
    <row r="21" spans="1:10" ht="17.45" customHeight="1">
      <c r="A21" s="732"/>
      <c r="B21" s="731"/>
      <c r="C21" s="740"/>
      <c r="D21" s="731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745"/>
    </row>
    <row r="22" spans="1:10" s="462" customFormat="1" ht="17.45" customHeight="1">
      <c r="A22" s="732"/>
      <c r="B22" s="731"/>
      <c r="C22" s="736" t="s">
        <v>1424</v>
      </c>
      <c r="D22" s="737"/>
      <c r="E22" s="738"/>
      <c r="F22" s="460"/>
      <c r="G22" s="453"/>
      <c r="H22" s="453"/>
      <c r="I22" s="461">
        <f>SUM(I13:I21)</f>
        <v>1320600</v>
      </c>
      <c r="J22" s="745"/>
    </row>
    <row r="23" spans="1:10" s="455" customFormat="1" ht="17.45" customHeight="1">
      <c r="A23" s="732"/>
      <c r="B23" s="731"/>
      <c r="C23" s="736" t="s">
        <v>1603</v>
      </c>
      <c r="D23" s="737"/>
      <c r="E23" s="738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745"/>
    </row>
    <row r="24" spans="1:10" s="462" customFormat="1" ht="17.45" customHeight="1">
      <c r="A24" s="732"/>
      <c r="B24" s="731"/>
      <c r="C24" s="736" t="s">
        <v>1428</v>
      </c>
      <c r="D24" s="737"/>
      <c r="E24" s="738"/>
      <c r="F24" s="451"/>
      <c r="G24" s="452"/>
      <c r="H24" s="452"/>
      <c r="I24" s="457">
        <f>I23+I22</f>
        <v>1512660</v>
      </c>
      <c r="J24" s="745"/>
    </row>
    <row r="25" spans="1:10" ht="17.45" customHeight="1">
      <c r="A25" s="731">
        <v>3</v>
      </c>
      <c r="B25" s="731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745">
        <f>ROUND(I28*0.8,0)</f>
        <v>298999</v>
      </c>
    </row>
    <row r="26" spans="1:10" s="462" customFormat="1" ht="17.45" customHeight="1">
      <c r="A26" s="731"/>
      <c r="B26" s="731"/>
      <c r="C26" s="736" t="s">
        <v>1424</v>
      </c>
      <c r="D26" s="737"/>
      <c r="E26" s="738"/>
      <c r="F26" s="451"/>
      <c r="G26" s="452"/>
      <c r="H26" s="453"/>
      <c r="I26" s="454">
        <f>SUM(I25:I25)</f>
        <v>339772</v>
      </c>
      <c r="J26" s="745"/>
    </row>
    <row r="27" spans="1:10" s="455" customFormat="1" ht="17.45" customHeight="1">
      <c r="A27" s="731"/>
      <c r="B27" s="731"/>
      <c r="C27" s="736" t="s">
        <v>1603</v>
      </c>
      <c r="D27" s="737"/>
      <c r="E27" s="738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745"/>
    </row>
    <row r="28" spans="1:10" s="462" customFormat="1" ht="17.45" customHeight="1">
      <c r="A28" s="731"/>
      <c r="B28" s="731"/>
      <c r="C28" s="736" t="s">
        <v>1428</v>
      </c>
      <c r="D28" s="737"/>
      <c r="E28" s="738"/>
      <c r="F28" s="451"/>
      <c r="G28" s="452"/>
      <c r="H28" s="453"/>
      <c r="I28" s="457">
        <f>I27+I26</f>
        <v>373749</v>
      </c>
      <c r="J28" s="745"/>
    </row>
    <row r="29" spans="1:10" ht="17.45" customHeight="1">
      <c r="A29" s="731">
        <v>4</v>
      </c>
      <c r="B29" s="731" t="s">
        <v>315</v>
      </c>
      <c r="C29" s="732" t="s">
        <v>1616</v>
      </c>
      <c r="D29" s="731" t="s">
        <v>1614</v>
      </c>
      <c r="E29" s="463" t="s">
        <v>1617</v>
      </c>
      <c r="F29" s="733" t="s">
        <v>1372</v>
      </c>
      <c r="G29" s="747">
        <f>1150*0.8</f>
        <v>920</v>
      </c>
      <c r="H29" s="747">
        <v>330</v>
      </c>
      <c r="I29" s="733">
        <f>H29*G29</f>
        <v>303600</v>
      </c>
      <c r="J29" s="745">
        <f>ROUND(I34*0.8,0)</f>
        <v>345816</v>
      </c>
    </row>
    <row r="30" spans="1:10" ht="17.45" customHeight="1">
      <c r="A30" s="731"/>
      <c r="B30" s="731"/>
      <c r="C30" s="732"/>
      <c r="D30" s="731"/>
      <c r="E30" s="463" t="s">
        <v>1618</v>
      </c>
      <c r="F30" s="734"/>
      <c r="G30" s="748">
        <v>1150</v>
      </c>
      <c r="H30" s="748">
        <v>45</v>
      </c>
      <c r="I30" s="734"/>
      <c r="J30" s="745"/>
    </row>
    <row r="31" spans="1:10" ht="17.45" customHeight="1">
      <c r="A31" s="731"/>
      <c r="B31" s="731"/>
      <c r="C31" s="732"/>
      <c r="D31" s="731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745"/>
    </row>
    <row r="32" spans="1:10" s="462" customFormat="1" ht="17.45" customHeight="1">
      <c r="A32" s="731"/>
      <c r="B32" s="731"/>
      <c r="C32" s="736" t="s">
        <v>1424</v>
      </c>
      <c r="D32" s="737"/>
      <c r="E32" s="738"/>
      <c r="F32" s="451"/>
      <c r="G32" s="452"/>
      <c r="H32" s="453"/>
      <c r="I32" s="464">
        <f>I29+I31</f>
        <v>365700</v>
      </c>
      <c r="J32" s="745"/>
    </row>
    <row r="33" spans="1:16126" s="455" customFormat="1" ht="17.45" customHeight="1">
      <c r="A33" s="731"/>
      <c r="B33" s="731"/>
      <c r="C33" s="736" t="s">
        <v>1603</v>
      </c>
      <c r="D33" s="737"/>
      <c r="E33" s="738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745"/>
    </row>
    <row r="34" spans="1:16126" s="462" customFormat="1" ht="17.45" customHeight="1">
      <c r="A34" s="731"/>
      <c r="B34" s="731"/>
      <c r="C34" s="736" t="s">
        <v>1428</v>
      </c>
      <c r="D34" s="737"/>
      <c r="E34" s="738"/>
      <c r="F34" s="451"/>
      <c r="G34" s="452"/>
      <c r="H34" s="453"/>
      <c r="I34" s="457">
        <f>I33+I32</f>
        <v>432270</v>
      </c>
      <c r="J34" s="745"/>
    </row>
    <row r="35" spans="1:16126" ht="17.45" customHeight="1">
      <c r="A35" s="731">
        <v>5</v>
      </c>
      <c r="B35" s="731" t="s">
        <v>1620</v>
      </c>
      <c r="C35" s="732" t="s">
        <v>1369</v>
      </c>
      <c r="D35" s="733" t="s">
        <v>1421</v>
      </c>
      <c r="E35" s="446" t="s">
        <v>1621</v>
      </c>
      <c r="F35" s="733" t="s">
        <v>1372</v>
      </c>
      <c r="G35" s="747">
        <f>1434*0.2</f>
        <v>286.8</v>
      </c>
      <c r="H35" s="747">
        <v>300</v>
      </c>
      <c r="I35" s="733">
        <f>H35*G35</f>
        <v>86040</v>
      </c>
      <c r="J35" s="745">
        <f>ROUND(I40*0.8,0)</f>
        <v>342004</v>
      </c>
    </row>
    <row r="36" spans="1:16126" ht="17.45" customHeight="1">
      <c r="A36" s="731"/>
      <c r="B36" s="731"/>
      <c r="C36" s="732"/>
      <c r="D36" s="735"/>
      <c r="E36" s="446" t="s">
        <v>1622</v>
      </c>
      <c r="F36" s="734"/>
      <c r="G36" s="748"/>
      <c r="H36" s="748"/>
      <c r="I36" s="734"/>
      <c r="J36" s="745"/>
    </row>
    <row r="37" spans="1:16126" ht="17.45" customHeight="1">
      <c r="A37" s="731"/>
      <c r="B37" s="731"/>
      <c r="C37" s="732"/>
      <c r="D37" s="734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745"/>
    </row>
    <row r="38" spans="1:16126" ht="17.45" customHeight="1">
      <c r="A38" s="731"/>
      <c r="B38" s="731"/>
      <c r="C38" s="736" t="s">
        <v>1424</v>
      </c>
      <c r="D38" s="737"/>
      <c r="E38" s="738"/>
      <c r="F38" s="451"/>
      <c r="G38" s="452"/>
      <c r="H38" s="466"/>
      <c r="I38" s="464">
        <f>SUM(I35:I37)</f>
        <v>361368</v>
      </c>
      <c r="J38" s="745"/>
    </row>
    <row r="39" spans="1:16126" s="455" customFormat="1" ht="17.45" customHeight="1">
      <c r="A39" s="731"/>
      <c r="B39" s="731"/>
      <c r="C39" s="736" t="s">
        <v>1603</v>
      </c>
      <c r="D39" s="737"/>
      <c r="E39" s="738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745"/>
    </row>
    <row r="40" spans="1:16126" s="462" customFormat="1" ht="17.45" customHeight="1">
      <c r="A40" s="733"/>
      <c r="B40" s="733"/>
      <c r="C40" s="749" t="s">
        <v>1428</v>
      </c>
      <c r="D40" s="750"/>
      <c r="E40" s="751"/>
      <c r="F40" s="475"/>
      <c r="G40" s="476"/>
      <c r="H40" s="477"/>
      <c r="I40" s="478">
        <f>I39+I38</f>
        <v>427505</v>
      </c>
      <c r="J40" s="745"/>
    </row>
    <row r="41" spans="1:16126" ht="17.45" customHeight="1">
      <c r="A41" s="731">
        <v>6</v>
      </c>
      <c r="B41" s="731" t="s">
        <v>1624</v>
      </c>
      <c r="C41" s="732" t="s">
        <v>1369</v>
      </c>
      <c r="D41" s="731" t="s">
        <v>1421</v>
      </c>
      <c r="E41" s="446" t="s">
        <v>1625</v>
      </c>
      <c r="F41" s="731" t="s">
        <v>1372</v>
      </c>
      <c r="G41" s="746">
        <f>1861*0.9</f>
        <v>1674.9</v>
      </c>
      <c r="H41" s="746">
        <v>300</v>
      </c>
      <c r="I41" s="731">
        <f>H41*G41</f>
        <v>502470</v>
      </c>
      <c r="J41" s="745">
        <f>ROUND(I46*0.8,0)</f>
        <v>505478</v>
      </c>
    </row>
    <row r="42" spans="1:16126" ht="17.45" customHeight="1">
      <c r="A42" s="731"/>
      <c r="B42" s="731"/>
      <c r="C42" s="732"/>
      <c r="D42" s="731"/>
      <c r="E42" s="446" t="s">
        <v>1626</v>
      </c>
      <c r="F42" s="731"/>
      <c r="G42" s="746"/>
      <c r="H42" s="746"/>
      <c r="I42" s="731"/>
      <c r="J42" s="745"/>
    </row>
    <row r="43" spans="1:16126" ht="17.45" customHeight="1">
      <c r="A43" s="731"/>
      <c r="B43" s="731"/>
      <c r="C43" s="732"/>
      <c r="D43" s="731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745"/>
    </row>
    <row r="44" spans="1:16126" ht="17.45" customHeight="1">
      <c r="A44" s="731"/>
      <c r="B44" s="731"/>
      <c r="C44" s="739" t="s">
        <v>1424</v>
      </c>
      <c r="D44" s="739"/>
      <c r="E44" s="739"/>
      <c r="F44" s="451"/>
      <c r="G44" s="452"/>
      <c r="H44" s="466"/>
      <c r="I44" s="464">
        <f>SUM(I41:I43)</f>
        <v>547134</v>
      </c>
      <c r="J44" s="745"/>
    </row>
    <row r="45" spans="1:16126" s="455" customFormat="1" ht="17.45" customHeight="1">
      <c r="A45" s="731"/>
      <c r="B45" s="731"/>
      <c r="C45" s="739" t="s">
        <v>1603</v>
      </c>
      <c r="D45" s="739"/>
      <c r="E45" s="739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745"/>
    </row>
    <row r="46" spans="1:16126" s="462" customFormat="1" ht="17.45" customHeight="1">
      <c r="A46" s="731"/>
      <c r="B46" s="731"/>
      <c r="C46" s="739" t="s">
        <v>1428</v>
      </c>
      <c r="D46" s="739"/>
      <c r="E46" s="739"/>
      <c r="F46" s="451"/>
      <c r="G46" s="452"/>
      <c r="H46" s="453"/>
      <c r="I46" s="457">
        <f>I45+I44</f>
        <v>631847</v>
      </c>
      <c r="J46" s="745"/>
    </row>
    <row r="47" spans="1:16126" s="469" customFormat="1" ht="17.45" customHeight="1">
      <c r="A47" s="479"/>
      <c r="B47" s="479"/>
      <c r="C47" s="745" t="s">
        <v>1540</v>
      </c>
      <c r="D47" s="745"/>
      <c r="E47" s="745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675" t="s">
        <v>1628</v>
      </c>
      <c r="B1" s="675"/>
      <c r="C1" s="675"/>
      <c r="D1" s="675"/>
      <c r="E1" s="675"/>
      <c r="F1" s="675"/>
      <c r="G1" s="675"/>
      <c r="H1" s="675"/>
      <c r="I1" s="675"/>
      <c r="J1" s="676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664">
        <v>1</v>
      </c>
      <c r="B3" s="664" t="s">
        <v>1629</v>
      </c>
      <c r="C3" s="664" t="s">
        <v>1630</v>
      </c>
      <c r="D3" s="664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760">
        <f>ROUND(I14*0.8,0)</f>
        <v>153887</v>
      </c>
    </row>
    <row r="4" spans="1:11" ht="17.100000000000001" customHeight="1">
      <c r="A4" s="664"/>
      <c r="B4" s="664"/>
      <c r="C4" s="664"/>
      <c r="D4" s="664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674"/>
      <c r="K4" s="376"/>
    </row>
    <row r="5" spans="1:11" ht="17.100000000000001" customHeight="1">
      <c r="A5" s="664"/>
      <c r="B5" s="664"/>
      <c r="C5" s="664"/>
      <c r="D5" s="664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674"/>
    </row>
    <row r="6" spans="1:11" s="395" customFormat="1" ht="17.100000000000001" customHeight="1">
      <c r="A6" s="665"/>
      <c r="B6" s="665"/>
      <c r="C6" s="665" t="s">
        <v>1635</v>
      </c>
      <c r="D6" s="665"/>
      <c r="E6" s="665"/>
      <c r="F6" s="374"/>
      <c r="G6" s="374"/>
      <c r="H6" s="375"/>
      <c r="I6" s="567">
        <f>SUM(I3:I5)</f>
        <v>165053.23000000001</v>
      </c>
      <c r="J6" s="674"/>
    </row>
    <row r="7" spans="1:11" s="376" customFormat="1" ht="17.100000000000001" customHeight="1">
      <c r="A7" s="664"/>
      <c r="B7" s="664"/>
      <c r="C7" s="664" t="s">
        <v>1636</v>
      </c>
      <c r="D7" s="664"/>
      <c r="E7" s="664"/>
      <c r="F7" s="397"/>
      <c r="G7" s="381"/>
      <c r="H7" s="757">
        <v>0.1</v>
      </c>
      <c r="I7" s="759">
        <f>H7*I6</f>
        <v>16505.323</v>
      </c>
      <c r="J7" s="674"/>
    </row>
    <row r="8" spans="1:11" s="376" customFormat="1" ht="17.100000000000001" customHeight="1">
      <c r="A8" s="664"/>
      <c r="B8" s="664"/>
      <c r="C8" s="664" t="s">
        <v>1408</v>
      </c>
      <c r="D8" s="664"/>
      <c r="E8" s="664"/>
      <c r="F8" s="397"/>
      <c r="G8" s="381"/>
      <c r="H8" s="758"/>
      <c r="I8" s="759" t="e">
        <f>#REF!</f>
        <v>#REF!</v>
      </c>
      <c r="J8" s="674"/>
    </row>
    <row r="9" spans="1:11" s="376" customFormat="1" ht="17.100000000000001" customHeight="1">
      <c r="A9" s="664"/>
      <c r="B9" s="664"/>
      <c r="C9" s="664" t="s">
        <v>1409</v>
      </c>
      <c r="D9" s="664"/>
      <c r="E9" s="664"/>
      <c r="F9" s="397"/>
      <c r="G9" s="381"/>
      <c r="H9" s="758"/>
      <c r="I9" s="759">
        <f>H9</f>
        <v>0</v>
      </c>
      <c r="J9" s="674"/>
    </row>
    <row r="10" spans="1:11" s="376" customFormat="1" ht="17.100000000000001" customHeight="1">
      <c r="A10" s="664"/>
      <c r="B10" s="664"/>
      <c r="C10" s="664" t="s">
        <v>1410</v>
      </c>
      <c r="D10" s="664"/>
      <c r="E10" s="664"/>
      <c r="F10" s="397"/>
      <c r="G10" s="381"/>
      <c r="H10" s="758"/>
      <c r="I10" s="759">
        <f>H10</f>
        <v>0</v>
      </c>
      <c r="J10" s="674"/>
    </row>
    <row r="11" spans="1:11" s="376" customFormat="1" ht="17.100000000000001" customHeight="1">
      <c r="A11" s="664"/>
      <c r="B11" s="664"/>
      <c r="C11" s="664" t="s">
        <v>1637</v>
      </c>
      <c r="D11" s="664"/>
      <c r="E11" s="664"/>
      <c r="F11" s="397" t="s">
        <v>1638</v>
      </c>
      <c r="G11" s="664">
        <v>6</v>
      </c>
      <c r="H11" s="755">
        <v>1800</v>
      </c>
      <c r="I11" s="756">
        <f>G11*H11</f>
        <v>10800</v>
      </c>
      <c r="J11" s="674"/>
    </row>
    <row r="12" spans="1:11" s="376" customFormat="1" ht="17.100000000000001" customHeight="1">
      <c r="A12" s="664"/>
      <c r="B12" s="664"/>
      <c r="C12" s="664" t="s">
        <v>1637</v>
      </c>
      <c r="D12" s="664"/>
      <c r="E12" s="664"/>
      <c r="F12" s="397" t="s">
        <v>1638</v>
      </c>
      <c r="G12" s="664"/>
      <c r="H12" s="755"/>
      <c r="I12" s="756"/>
      <c r="J12" s="674"/>
    </row>
    <row r="13" spans="1:11" s="376" customFormat="1" ht="17.100000000000001" customHeight="1">
      <c r="A13" s="664"/>
      <c r="B13" s="664"/>
      <c r="C13" s="665" t="s">
        <v>1639</v>
      </c>
      <c r="D13" s="665"/>
      <c r="E13" s="665"/>
      <c r="F13" s="397"/>
      <c r="G13" s="397"/>
      <c r="H13" s="381"/>
      <c r="I13" s="561">
        <f>I7+I11</f>
        <v>27305.323</v>
      </c>
      <c r="J13" s="674"/>
    </row>
    <row r="14" spans="1:11" s="482" customFormat="1" ht="17.100000000000001" customHeight="1">
      <c r="A14" s="665"/>
      <c r="B14" s="665"/>
      <c r="C14" s="665" t="s">
        <v>24</v>
      </c>
      <c r="D14" s="665"/>
      <c r="E14" s="665"/>
      <c r="F14" s="374"/>
      <c r="G14" s="374"/>
      <c r="H14" s="375"/>
      <c r="I14" s="567">
        <f>I6+I13</f>
        <v>192358.55300000001</v>
      </c>
      <c r="J14" s="674"/>
    </row>
    <row r="15" spans="1:11" ht="17.100000000000001" customHeight="1">
      <c r="A15" s="664">
        <v>2</v>
      </c>
      <c r="B15" s="664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673">
        <f>ROUND(I23*0.8,0)</f>
        <v>259801</v>
      </c>
    </row>
    <row r="16" spans="1:11" ht="17.100000000000001" customHeight="1">
      <c r="A16" s="664"/>
      <c r="B16" s="664"/>
      <c r="C16" s="665" t="s">
        <v>1635</v>
      </c>
      <c r="D16" s="665"/>
      <c r="E16" s="665"/>
      <c r="F16" s="397"/>
      <c r="G16" s="397"/>
      <c r="H16" s="483"/>
      <c r="I16" s="567">
        <f>I15</f>
        <v>281170</v>
      </c>
      <c r="J16" s="673"/>
    </row>
    <row r="17" spans="1:10" ht="17.100000000000001" customHeight="1">
      <c r="A17" s="664"/>
      <c r="B17" s="664"/>
      <c r="C17" s="664" t="s">
        <v>1636</v>
      </c>
      <c r="D17" s="664"/>
      <c r="E17" s="664"/>
      <c r="F17" s="397"/>
      <c r="G17" s="397"/>
      <c r="H17" s="757">
        <v>0.1</v>
      </c>
      <c r="I17" s="759">
        <f>H17*I16</f>
        <v>28117</v>
      </c>
      <c r="J17" s="673"/>
    </row>
    <row r="18" spans="1:10" ht="17.100000000000001" customHeight="1">
      <c r="A18" s="664"/>
      <c r="B18" s="664"/>
      <c r="C18" s="664" t="s">
        <v>1408</v>
      </c>
      <c r="D18" s="664"/>
      <c r="E18" s="664"/>
      <c r="F18" s="397"/>
      <c r="G18" s="397"/>
      <c r="H18" s="758"/>
      <c r="I18" s="759"/>
      <c r="J18" s="673"/>
    </row>
    <row r="19" spans="1:10" ht="17.100000000000001" customHeight="1">
      <c r="A19" s="664"/>
      <c r="B19" s="664"/>
      <c r="C19" s="664" t="s">
        <v>1409</v>
      </c>
      <c r="D19" s="664"/>
      <c r="E19" s="664"/>
      <c r="F19" s="397"/>
      <c r="G19" s="397"/>
      <c r="H19" s="758"/>
      <c r="I19" s="759"/>
      <c r="J19" s="673"/>
    </row>
    <row r="20" spans="1:10" ht="17.100000000000001" customHeight="1">
      <c r="A20" s="664"/>
      <c r="B20" s="664"/>
      <c r="C20" s="664" t="s">
        <v>1410</v>
      </c>
      <c r="D20" s="664"/>
      <c r="E20" s="664"/>
      <c r="F20" s="397"/>
      <c r="G20" s="397"/>
      <c r="H20" s="758"/>
      <c r="I20" s="759"/>
      <c r="J20" s="673"/>
    </row>
    <row r="21" spans="1:10" ht="17.100000000000001" customHeight="1">
      <c r="A21" s="664"/>
      <c r="B21" s="664"/>
      <c r="C21" s="665" t="s">
        <v>1639</v>
      </c>
      <c r="D21" s="665"/>
      <c r="E21" s="665"/>
      <c r="F21" s="397"/>
      <c r="G21" s="397"/>
      <c r="H21" s="381"/>
      <c r="I21" s="567">
        <f>SUM(I17:I20)</f>
        <v>28117</v>
      </c>
      <c r="J21" s="673"/>
    </row>
    <row r="22" spans="1:10" ht="17.100000000000001" customHeight="1">
      <c r="A22" s="664"/>
      <c r="B22" s="664"/>
      <c r="C22" s="665" t="s">
        <v>1641</v>
      </c>
      <c r="D22" s="665"/>
      <c r="E22" s="665"/>
      <c r="F22" s="397"/>
      <c r="G22" s="397"/>
      <c r="H22" s="484">
        <v>0.05</v>
      </c>
      <c r="I22" s="567">
        <f>(I16+I21)*5%</f>
        <v>15464.35</v>
      </c>
      <c r="J22" s="673"/>
    </row>
    <row r="23" spans="1:10" s="395" customFormat="1" ht="17.100000000000001" customHeight="1">
      <c r="A23" s="665"/>
      <c r="B23" s="665"/>
      <c r="C23" s="665" t="s">
        <v>24</v>
      </c>
      <c r="D23" s="665"/>
      <c r="E23" s="665"/>
      <c r="F23" s="374"/>
      <c r="G23" s="374"/>
      <c r="H23" s="375"/>
      <c r="I23" s="567">
        <f>SUM(I16,I21,I22)</f>
        <v>324751.34999999998</v>
      </c>
      <c r="J23" s="673"/>
    </row>
    <row r="24" spans="1:10" ht="17.100000000000001" customHeight="1">
      <c r="A24" s="664">
        <v>3</v>
      </c>
      <c r="B24" s="664" t="s">
        <v>1642</v>
      </c>
      <c r="C24" s="664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760">
        <f>ROUND(I77*0.8,0)</f>
        <v>1100090</v>
      </c>
    </row>
    <row r="25" spans="1:10" ht="17.100000000000001" customHeight="1">
      <c r="A25" s="664"/>
      <c r="B25" s="664"/>
      <c r="C25" s="664"/>
      <c r="D25" s="664" t="s">
        <v>1646</v>
      </c>
      <c r="E25" s="664" t="s">
        <v>1647</v>
      </c>
      <c r="F25" s="664" t="s">
        <v>1479</v>
      </c>
      <c r="G25" s="397">
        <v>14</v>
      </c>
      <c r="H25" s="381">
        <v>220</v>
      </c>
      <c r="I25" s="561">
        <f t="shared" si="0"/>
        <v>3080</v>
      </c>
      <c r="J25" s="627"/>
    </row>
    <row r="26" spans="1:10" ht="17.100000000000001" customHeight="1">
      <c r="A26" s="664"/>
      <c r="B26" s="664"/>
      <c r="C26" s="664"/>
      <c r="D26" s="664"/>
      <c r="E26" s="664"/>
      <c r="F26" s="664"/>
      <c r="G26" s="397">
        <v>15</v>
      </c>
      <c r="H26" s="381">
        <v>70</v>
      </c>
      <c r="I26" s="561">
        <f t="shared" si="0"/>
        <v>1050</v>
      </c>
      <c r="J26" s="627"/>
    </row>
    <row r="27" spans="1:10" ht="17.100000000000001" customHeight="1">
      <c r="A27" s="664"/>
      <c r="B27" s="664"/>
      <c r="C27" s="664"/>
      <c r="D27" s="664"/>
      <c r="E27" s="664"/>
      <c r="F27" s="664"/>
      <c r="G27" s="397">
        <v>62.5</v>
      </c>
      <c r="H27" s="381">
        <v>45</v>
      </c>
      <c r="I27" s="561">
        <f t="shared" si="0"/>
        <v>2812.5</v>
      </c>
      <c r="J27" s="627"/>
    </row>
    <row r="28" spans="1:10" ht="17.100000000000001" customHeight="1">
      <c r="A28" s="664"/>
      <c r="B28" s="664"/>
      <c r="C28" s="664"/>
      <c r="D28" s="664"/>
      <c r="E28" s="664"/>
      <c r="F28" s="664"/>
      <c r="G28" s="397">
        <v>0</v>
      </c>
      <c r="H28" s="381">
        <v>150</v>
      </c>
      <c r="I28" s="561">
        <f t="shared" si="0"/>
        <v>0</v>
      </c>
      <c r="J28" s="627"/>
    </row>
    <row r="29" spans="1:10" ht="17.100000000000001" customHeight="1">
      <c r="A29" s="664"/>
      <c r="B29" s="664"/>
      <c r="C29" s="664"/>
      <c r="D29" s="664"/>
      <c r="E29" s="664" t="s">
        <v>1648</v>
      </c>
      <c r="F29" s="664"/>
      <c r="G29" s="397">
        <v>200</v>
      </c>
      <c r="H29" s="381">
        <v>225</v>
      </c>
      <c r="I29" s="561">
        <f t="shared" si="0"/>
        <v>45000</v>
      </c>
      <c r="J29" s="627"/>
    </row>
    <row r="30" spans="1:10" ht="17.100000000000001" customHeight="1">
      <c r="A30" s="664"/>
      <c r="B30" s="664"/>
      <c r="C30" s="664"/>
      <c r="D30" s="664"/>
      <c r="E30" s="664"/>
      <c r="F30" s="664"/>
      <c r="G30" s="397">
        <v>275</v>
      </c>
      <c r="H30" s="381">
        <v>45</v>
      </c>
      <c r="I30" s="561">
        <f t="shared" si="0"/>
        <v>12375</v>
      </c>
      <c r="J30" s="627"/>
    </row>
    <row r="31" spans="1:10" ht="17.100000000000001" customHeight="1">
      <c r="A31" s="664"/>
      <c r="B31" s="664"/>
      <c r="C31" s="664"/>
      <c r="D31" s="664"/>
      <c r="E31" s="664"/>
      <c r="F31" s="664"/>
      <c r="G31" s="397">
        <v>200</v>
      </c>
      <c r="H31" s="381">
        <v>200</v>
      </c>
      <c r="I31" s="561">
        <f t="shared" si="0"/>
        <v>40000</v>
      </c>
      <c r="J31" s="627"/>
    </row>
    <row r="32" spans="1:10" ht="17.100000000000001" customHeight="1">
      <c r="A32" s="664"/>
      <c r="B32" s="664"/>
      <c r="C32" s="664"/>
      <c r="D32" s="664"/>
      <c r="E32" s="664"/>
      <c r="F32" s="664"/>
      <c r="G32" s="397">
        <v>200</v>
      </c>
      <c r="H32" s="381">
        <v>190</v>
      </c>
      <c r="I32" s="561">
        <f t="shared" si="0"/>
        <v>38000</v>
      </c>
      <c r="J32" s="627"/>
    </row>
    <row r="33" spans="1:10" ht="17.100000000000001" customHeight="1">
      <c r="A33" s="664"/>
      <c r="B33" s="664"/>
      <c r="C33" s="664"/>
      <c r="D33" s="664" t="s">
        <v>1649</v>
      </c>
      <c r="E33" s="664" t="s">
        <v>1650</v>
      </c>
      <c r="F33" s="664" t="s">
        <v>1479</v>
      </c>
      <c r="G33" s="397">
        <v>0</v>
      </c>
      <c r="H33" s="381">
        <v>200</v>
      </c>
      <c r="I33" s="561">
        <f t="shared" si="0"/>
        <v>0</v>
      </c>
      <c r="J33" s="627"/>
    </row>
    <row r="34" spans="1:10" ht="17.100000000000001" customHeight="1">
      <c r="A34" s="664"/>
      <c r="B34" s="664"/>
      <c r="C34" s="664"/>
      <c r="D34" s="664"/>
      <c r="E34" s="664"/>
      <c r="F34" s="664"/>
      <c r="G34" s="397">
        <v>110</v>
      </c>
      <c r="H34" s="381">
        <v>200</v>
      </c>
      <c r="I34" s="561">
        <f t="shared" si="0"/>
        <v>22000</v>
      </c>
      <c r="J34" s="627"/>
    </row>
    <row r="35" spans="1:10" ht="17.100000000000001" customHeight="1">
      <c r="A35" s="664"/>
      <c r="B35" s="664"/>
      <c r="C35" s="664"/>
      <c r="D35" s="664"/>
      <c r="E35" s="664"/>
      <c r="F35" s="664"/>
      <c r="G35" s="397">
        <v>0</v>
      </c>
      <c r="H35" s="381">
        <v>45</v>
      </c>
      <c r="I35" s="561">
        <f t="shared" si="0"/>
        <v>0</v>
      </c>
      <c r="J35" s="627"/>
    </row>
    <row r="36" spans="1:10" ht="17.100000000000001" customHeight="1">
      <c r="A36" s="664"/>
      <c r="B36" s="664"/>
      <c r="C36" s="664"/>
      <c r="D36" s="664"/>
      <c r="E36" s="664"/>
      <c r="F36" s="664"/>
      <c r="G36" s="397">
        <v>0</v>
      </c>
      <c r="H36" s="381">
        <v>150</v>
      </c>
      <c r="I36" s="561">
        <f t="shared" si="0"/>
        <v>0</v>
      </c>
      <c r="J36" s="627"/>
    </row>
    <row r="37" spans="1:10" ht="17.100000000000001" customHeight="1">
      <c r="A37" s="664"/>
      <c r="B37" s="664"/>
      <c r="C37" s="664"/>
      <c r="D37" s="664"/>
      <c r="E37" s="664" t="s">
        <v>1651</v>
      </c>
      <c r="F37" s="664" t="s">
        <v>1479</v>
      </c>
      <c r="G37" s="397">
        <v>0</v>
      </c>
      <c r="H37" s="381">
        <v>230</v>
      </c>
      <c r="I37" s="561">
        <f t="shared" si="0"/>
        <v>0</v>
      </c>
      <c r="J37" s="627"/>
    </row>
    <row r="38" spans="1:10" ht="17.100000000000001" customHeight="1">
      <c r="A38" s="664"/>
      <c r="B38" s="664"/>
      <c r="C38" s="664"/>
      <c r="D38" s="664"/>
      <c r="E38" s="664"/>
      <c r="F38" s="664"/>
      <c r="G38" s="397">
        <v>340</v>
      </c>
      <c r="H38" s="381">
        <v>250</v>
      </c>
      <c r="I38" s="561">
        <f t="shared" si="0"/>
        <v>85000</v>
      </c>
      <c r="J38" s="627"/>
    </row>
    <row r="39" spans="1:10" ht="17.100000000000001" customHeight="1">
      <c r="A39" s="664"/>
      <c r="B39" s="664"/>
      <c r="C39" s="664"/>
      <c r="D39" s="664"/>
      <c r="E39" s="664"/>
      <c r="F39" s="664"/>
      <c r="G39" s="397">
        <v>75</v>
      </c>
      <c r="H39" s="381">
        <v>45</v>
      </c>
      <c r="I39" s="561">
        <f t="shared" si="0"/>
        <v>3375</v>
      </c>
      <c r="J39" s="627"/>
    </row>
    <row r="40" spans="1:10" ht="17.100000000000001" customHeight="1">
      <c r="A40" s="664"/>
      <c r="B40" s="664"/>
      <c r="C40" s="664"/>
      <c r="D40" s="664"/>
      <c r="E40" s="664"/>
      <c r="F40" s="664"/>
      <c r="G40" s="397">
        <v>0</v>
      </c>
      <c r="H40" s="381">
        <v>180</v>
      </c>
      <c r="I40" s="561">
        <f t="shared" si="0"/>
        <v>0</v>
      </c>
      <c r="J40" s="627"/>
    </row>
    <row r="41" spans="1:10" ht="17.100000000000001" customHeight="1">
      <c r="A41" s="664"/>
      <c r="B41" s="664"/>
      <c r="C41" s="664"/>
      <c r="D41" s="664"/>
      <c r="E41" s="664"/>
      <c r="F41" s="664"/>
      <c r="G41" s="397">
        <v>0</v>
      </c>
      <c r="H41" s="381">
        <v>200</v>
      </c>
      <c r="I41" s="561">
        <f t="shared" si="0"/>
        <v>0</v>
      </c>
      <c r="J41" s="627"/>
    </row>
    <row r="42" spans="1:10" ht="17.100000000000001" customHeight="1">
      <c r="A42" s="664"/>
      <c r="B42" s="664"/>
      <c r="C42" s="664"/>
      <c r="D42" s="664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627"/>
    </row>
    <row r="43" spans="1:10" ht="17.100000000000001" customHeight="1">
      <c r="A43" s="664"/>
      <c r="B43" s="664"/>
      <c r="C43" s="664"/>
      <c r="D43" s="664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627"/>
    </row>
    <row r="44" spans="1:10" s="376" customFormat="1" ht="17.100000000000001" customHeight="1">
      <c r="A44" s="664"/>
      <c r="B44" s="664"/>
      <c r="C44" s="664"/>
      <c r="D44" s="664" t="s">
        <v>1655</v>
      </c>
      <c r="E44" s="664" t="s">
        <v>1656</v>
      </c>
      <c r="F44" s="664" t="s">
        <v>1479</v>
      </c>
      <c r="G44" s="397">
        <v>120</v>
      </c>
      <c r="H44" s="381">
        <v>250</v>
      </c>
      <c r="I44" s="561">
        <f t="shared" si="0"/>
        <v>30000</v>
      </c>
      <c r="J44" s="627"/>
    </row>
    <row r="45" spans="1:10" ht="17.100000000000001" customHeight="1">
      <c r="A45" s="664"/>
      <c r="B45" s="664"/>
      <c r="C45" s="664"/>
      <c r="D45" s="664"/>
      <c r="E45" s="664"/>
      <c r="F45" s="664"/>
      <c r="G45" s="379">
        <v>200</v>
      </c>
      <c r="H45" s="381">
        <v>60</v>
      </c>
      <c r="I45" s="561">
        <f t="shared" si="0"/>
        <v>12000</v>
      </c>
      <c r="J45" s="627"/>
    </row>
    <row r="46" spans="1:10" ht="17.100000000000001" customHeight="1">
      <c r="A46" s="664"/>
      <c r="B46" s="664"/>
      <c r="C46" s="664"/>
      <c r="D46" s="664"/>
      <c r="E46" s="664"/>
      <c r="F46" s="664"/>
      <c r="G46" s="379">
        <v>238</v>
      </c>
      <c r="H46" s="381">
        <v>200</v>
      </c>
      <c r="I46" s="561">
        <f t="shared" si="0"/>
        <v>47600</v>
      </c>
      <c r="J46" s="627"/>
    </row>
    <row r="47" spans="1:10" ht="17.100000000000001" customHeight="1">
      <c r="A47" s="664"/>
      <c r="B47" s="664"/>
      <c r="C47" s="664"/>
      <c r="D47" s="664"/>
      <c r="E47" s="664"/>
      <c r="F47" s="664"/>
      <c r="G47" s="379">
        <v>6</v>
      </c>
      <c r="H47" s="397">
        <v>1600</v>
      </c>
      <c r="I47" s="561">
        <f t="shared" si="0"/>
        <v>9600</v>
      </c>
      <c r="J47" s="627"/>
    </row>
    <row r="48" spans="1:10" ht="17.100000000000001" customHeight="1">
      <c r="A48" s="664"/>
      <c r="B48" s="664"/>
      <c r="C48" s="664"/>
      <c r="D48" s="664"/>
      <c r="E48" s="664"/>
      <c r="F48" s="664"/>
      <c r="G48" s="379">
        <v>114</v>
      </c>
      <c r="H48" s="397">
        <v>280</v>
      </c>
      <c r="I48" s="561">
        <f t="shared" si="0"/>
        <v>31920</v>
      </c>
      <c r="J48" s="627"/>
    </row>
    <row r="49" spans="1:10" ht="17.100000000000001" customHeight="1">
      <c r="A49" s="664"/>
      <c r="B49" s="664"/>
      <c r="C49" s="664"/>
      <c r="D49" s="664"/>
      <c r="E49" s="664"/>
      <c r="F49" s="664"/>
      <c r="G49" s="379">
        <v>442</v>
      </c>
      <c r="H49" s="397">
        <v>56.5</v>
      </c>
      <c r="I49" s="561">
        <f t="shared" si="0"/>
        <v>24973</v>
      </c>
      <c r="J49" s="627"/>
    </row>
    <row r="50" spans="1:10" ht="17.100000000000001" customHeight="1">
      <c r="A50" s="664"/>
      <c r="B50" s="664"/>
      <c r="C50" s="664"/>
      <c r="D50" s="664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627"/>
    </row>
    <row r="51" spans="1:10" ht="17.100000000000001" customHeight="1">
      <c r="A51" s="664"/>
      <c r="B51" s="664"/>
      <c r="C51" s="664"/>
      <c r="D51" s="664"/>
      <c r="E51" s="664" t="s">
        <v>1658</v>
      </c>
      <c r="F51" s="664" t="s">
        <v>1479</v>
      </c>
      <c r="G51" s="381">
        <v>50</v>
      </c>
      <c r="H51" s="381">
        <v>50</v>
      </c>
      <c r="I51" s="561">
        <f t="shared" si="0"/>
        <v>2500</v>
      </c>
      <c r="J51" s="627"/>
    </row>
    <row r="52" spans="1:10" ht="17.100000000000001" customHeight="1">
      <c r="A52" s="664"/>
      <c r="B52" s="664"/>
      <c r="C52" s="664"/>
      <c r="D52" s="664"/>
      <c r="E52" s="664"/>
      <c r="F52" s="664"/>
      <c r="G52" s="381">
        <v>83.5</v>
      </c>
      <c r="H52" s="381">
        <v>200</v>
      </c>
      <c r="I52" s="561">
        <f t="shared" si="0"/>
        <v>16700</v>
      </c>
      <c r="J52" s="627"/>
    </row>
    <row r="53" spans="1:10" ht="17.100000000000001" customHeight="1">
      <c r="A53" s="664"/>
      <c r="B53" s="664"/>
      <c r="C53" s="664"/>
      <c r="D53" s="664"/>
      <c r="E53" s="664"/>
      <c r="F53" s="664"/>
      <c r="G53" s="381">
        <v>10</v>
      </c>
      <c r="H53" s="381">
        <v>150</v>
      </c>
      <c r="I53" s="561">
        <f t="shared" si="0"/>
        <v>1500</v>
      </c>
      <c r="J53" s="627"/>
    </row>
    <row r="54" spans="1:10" ht="17.100000000000001" customHeight="1">
      <c r="A54" s="664"/>
      <c r="B54" s="664"/>
      <c r="C54" s="664"/>
      <c r="D54" s="664"/>
      <c r="E54" s="664"/>
      <c r="F54" s="664"/>
      <c r="G54" s="381">
        <v>100</v>
      </c>
      <c r="H54" s="381">
        <v>45</v>
      </c>
      <c r="I54" s="561">
        <f t="shared" si="0"/>
        <v>4500</v>
      </c>
      <c r="J54" s="627"/>
    </row>
    <row r="55" spans="1:10" ht="17.100000000000001" customHeight="1">
      <c r="A55" s="664"/>
      <c r="B55" s="664"/>
      <c r="C55" s="664"/>
      <c r="D55" s="664"/>
      <c r="E55" s="664"/>
      <c r="F55" s="664"/>
      <c r="G55" s="381">
        <v>20</v>
      </c>
      <c r="H55" s="381">
        <v>200</v>
      </c>
      <c r="I55" s="561">
        <f t="shared" si="0"/>
        <v>4000</v>
      </c>
      <c r="J55" s="627"/>
    </row>
    <row r="56" spans="1:10" ht="17.100000000000001" customHeight="1">
      <c r="A56" s="664"/>
      <c r="B56" s="664"/>
      <c r="C56" s="664"/>
      <c r="D56" s="664"/>
      <c r="E56" s="664"/>
      <c r="F56" s="664"/>
      <c r="G56" s="381">
        <v>82</v>
      </c>
      <c r="H56" s="379">
        <v>200</v>
      </c>
      <c r="I56" s="561">
        <f t="shared" si="0"/>
        <v>16400</v>
      </c>
      <c r="J56" s="627"/>
    </row>
    <row r="57" spans="1:10" ht="17.100000000000001" customHeight="1">
      <c r="A57" s="664"/>
      <c r="B57" s="664"/>
      <c r="C57" s="664"/>
      <c r="D57" s="664"/>
      <c r="E57" s="664"/>
      <c r="F57" s="664"/>
      <c r="G57" s="381">
        <v>150</v>
      </c>
      <c r="H57" s="381">
        <v>45</v>
      </c>
      <c r="I57" s="561">
        <f t="shared" si="0"/>
        <v>6750</v>
      </c>
      <c r="J57" s="627"/>
    </row>
    <row r="58" spans="1:10" ht="17.100000000000001" customHeight="1">
      <c r="A58" s="664"/>
      <c r="B58" s="664"/>
      <c r="C58" s="664"/>
      <c r="D58" s="664"/>
      <c r="E58" s="664"/>
      <c r="F58" s="664"/>
      <c r="G58" s="381">
        <v>65</v>
      </c>
      <c r="H58" s="381">
        <v>260</v>
      </c>
      <c r="I58" s="561">
        <f t="shared" si="0"/>
        <v>16900</v>
      </c>
      <c r="J58" s="627"/>
    </row>
    <row r="59" spans="1:10" ht="17.100000000000001" customHeight="1">
      <c r="A59" s="664"/>
      <c r="B59" s="664"/>
      <c r="C59" s="664"/>
      <c r="D59" s="664"/>
      <c r="E59" s="664"/>
      <c r="F59" s="664"/>
      <c r="G59" s="381">
        <v>50</v>
      </c>
      <c r="H59" s="381">
        <v>280</v>
      </c>
      <c r="I59" s="561">
        <f t="shared" si="0"/>
        <v>14000</v>
      </c>
      <c r="J59" s="627"/>
    </row>
    <row r="60" spans="1:10" ht="17.100000000000001" customHeight="1">
      <c r="A60" s="664"/>
      <c r="B60" s="664"/>
      <c r="C60" s="664"/>
      <c r="D60" s="664"/>
      <c r="E60" s="664" t="s">
        <v>1659</v>
      </c>
      <c r="F60" s="664" t="s">
        <v>1479</v>
      </c>
      <c r="G60" s="381">
        <v>25</v>
      </c>
      <c r="H60" s="381">
        <v>200</v>
      </c>
      <c r="I60" s="561">
        <f t="shared" si="0"/>
        <v>5000</v>
      </c>
      <c r="J60" s="627"/>
    </row>
    <row r="61" spans="1:10" ht="17.100000000000001" customHeight="1">
      <c r="A61" s="664"/>
      <c r="B61" s="664"/>
      <c r="C61" s="664"/>
      <c r="D61" s="664"/>
      <c r="E61" s="664"/>
      <c r="F61" s="664"/>
      <c r="G61" s="381">
        <v>0</v>
      </c>
      <c r="H61" s="381">
        <v>200</v>
      </c>
      <c r="I61" s="561">
        <f t="shared" si="0"/>
        <v>0</v>
      </c>
      <c r="J61" s="627"/>
    </row>
    <row r="62" spans="1:10" ht="17.100000000000001" customHeight="1">
      <c r="A62" s="664"/>
      <c r="B62" s="664"/>
      <c r="C62" s="664"/>
      <c r="D62" s="664"/>
      <c r="E62" s="664"/>
      <c r="F62" s="664"/>
      <c r="G62" s="381">
        <v>0</v>
      </c>
      <c r="H62" s="381">
        <v>220</v>
      </c>
      <c r="I62" s="561">
        <f t="shared" si="0"/>
        <v>0</v>
      </c>
      <c r="J62" s="627"/>
    </row>
    <row r="63" spans="1:10" ht="17.100000000000001" customHeight="1">
      <c r="A63" s="664"/>
      <c r="B63" s="664"/>
      <c r="C63" s="664"/>
      <c r="D63" s="664"/>
      <c r="E63" s="664"/>
      <c r="F63" s="664"/>
      <c r="G63" s="381">
        <v>0</v>
      </c>
      <c r="H63" s="381">
        <v>45</v>
      </c>
      <c r="I63" s="561">
        <f t="shared" si="0"/>
        <v>0</v>
      </c>
      <c r="J63" s="627"/>
    </row>
    <row r="64" spans="1:10" ht="17.100000000000001" customHeight="1">
      <c r="A64" s="664"/>
      <c r="B64" s="664"/>
      <c r="C64" s="664"/>
      <c r="D64" s="664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627"/>
    </row>
    <row r="65" spans="1:10" ht="17.100000000000001" customHeight="1">
      <c r="A65" s="664"/>
      <c r="B65" s="664"/>
      <c r="C65" s="664"/>
      <c r="D65" s="664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627"/>
    </row>
    <row r="66" spans="1:10" ht="17.100000000000001" customHeight="1">
      <c r="A66" s="664"/>
      <c r="B66" s="664"/>
      <c r="C66" s="664"/>
      <c r="D66" s="664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627"/>
    </row>
    <row r="67" spans="1:10" ht="17.100000000000001" customHeight="1">
      <c r="A67" s="664"/>
      <c r="B67" s="664"/>
      <c r="C67" s="664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627"/>
    </row>
    <row r="68" spans="1:10" s="395" customFormat="1" ht="17.100000000000001" customHeight="1">
      <c r="A68" s="665"/>
      <c r="B68" s="665"/>
      <c r="C68" s="665" t="s">
        <v>1635</v>
      </c>
      <c r="D68" s="665"/>
      <c r="E68" s="665"/>
      <c r="F68" s="374"/>
      <c r="G68" s="374"/>
      <c r="H68" s="375"/>
      <c r="I68" s="567">
        <f>SUM(I24:I67)</f>
        <v>1184647.22</v>
      </c>
      <c r="J68" s="627"/>
    </row>
    <row r="69" spans="1:10" ht="17.100000000000001" customHeight="1">
      <c r="A69" s="664"/>
      <c r="B69" s="664"/>
      <c r="C69" s="664" t="s">
        <v>1407</v>
      </c>
      <c r="D69" s="664"/>
      <c r="E69" s="664"/>
      <c r="F69" s="397"/>
      <c r="G69" s="397">
        <v>0</v>
      </c>
      <c r="H69" s="758">
        <v>0.1</v>
      </c>
      <c r="I69" s="759">
        <f>H69*I68</f>
        <v>118464.72200000001</v>
      </c>
      <c r="J69" s="627"/>
    </row>
    <row r="70" spans="1:10" ht="17.100000000000001" customHeight="1">
      <c r="A70" s="664"/>
      <c r="B70" s="664"/>
      <c r="C70" s="664" t="s">
        <v>1636</v>
      </c>
      <c r="D70" s="664"/>
      <c r="E70" s="664"/>
      <c r="F70" s="397"/>
      <c r="G70" s="397">
        <v>0</v>
      </c>
      <c r="H70" s="758"/>
      <c r="I70" s="759">
        <f>H70*G70</f>
        <v>0</v>
      </c>
      <c r="J70" s="627"/>
    </row>
    <row r="71" spans="1:10" ht="17.100000000000001" customHeight="1">
      <c r="A71" s="664"/>
      <c r="B71" s="664"/>
      <c r="C71" s="664" t="s">
        <v>1408</v>
      </c>
      <c r="D71" s="664"/>
      <c r="E71" s="664"/>
      <c r="F71" s="397"/>
      <c r="G71" s="397">
        <v>0</v>
      </c>
      <c r="H71" s="758"/>
      <c r="I71" s="759" t="e">
        <f>#REF!</f>
        <v>#REF!</v>
      </c>
      <c r="J71" s="627"/>
    </row>
    <row r="72" spans="1:10" ht="17.100000000000001" customHeight="1">
      <c r="A72" s="664"/>
      <c r="B72" s="664"/>
      <c r="C72" s="664" t="s">
        <v>1409</v>
      </c>
      <c r="D72" s="664"/>
      <c r="E72" s="664"/>
      <c r="F72" s="397"/>
      <c r="G72" s="397"/>
      <c r="H72" s="758"/>
      <c r="I72" s="759">
        <f>H72</f>
        <v>0</v>
      </c>
      <c r="J72" s="627"/>
    </row>
    <row r="73" spans="1:10" ht="17.100000000000001" customHeight="1">
      <c r="A73" s="664"/>
      <c r="B73" s="664"/>
      <c r="C73" s="664" t="s">
        <v>1410</v>
      </c>
      <c r="D73" s="664"/>
      <c r="E73" s="664"/>
      <c r="F73" s="397"/>
      <c r="G73" s="397"/>
      <c r="H73" s="758"/>
      <c r="I73" s="759">
        <f>H73</f>
        <v>0</v>
      </c>
      <c r="J73" s="627"/>
    </row>
    <row r="74" spans="1:10" ht="17.100000000000001" customHeight="1">
      <c r="A74" s="664"/>
      <c r="B74" s="664"/>
      <c r="C74" s="664" t="s">
        <v>1637</v>
      </c>
      <c r="D74" s="664"/>
      <c r="E74" s="664"/>
      <c r="F74" s="397" t="s">
        <v>1638</v>
      </c>
      <c r="G74" s="664">
        <v>40</v>
      </c>
      <c r="H74" s="755">
        <v>1800</v>
      </c>
      <c r="I74" s="756">
        <f t="shared" ref="I74:I86" si="1">G74*H74</f>
        <v>72000</v>
      </c>
      <c r="J74" s="627"/>
    </row>
    <row r="75" spans="1:10" ht="17.100000000000001" customHeight="1">
      <c r="A75" s="664"/>
      <c r="B75" s="664"/>
      <c r="C75" s="664" t="s">
        <v>1637</v>
      </c>
      <c r="D75" s="664"/>
      <c r="E75" s="664"/>
      <c r="F75" s="397" t="s">
        <v>1638</v>
      </c>
      <c r="G75" s="664"/>
      <c r="H75" s="755"/>
      <c r="I75" s="756"/>
      <c r="J75" s="627"/>
    </row>
    <row r="76" spans="1:10" ht="17.100000000000001" customHeight="1">
      <c r="A76" s="664"/>
      <c r="B76" s="664"/>
      <c r="C76" s="665" t="s">
        <v>1639</v>
      </c>
      <c r="D76" s="665"/>
      <c r="E76" s="665"/>
      <c r="F76" s="397"/>
      <c r="G76" s="397"/>
      <c r="H76" s="381"/>
      <c r="I76" s="561">
        <f>I69+I74</f>
        <v>190464.72200000001</v>
      </c>
      <c r="J76" s="627"/>
    </row>
    <row r="77" spans="1:10" s="482" customFormat="1" ht="17.100000000000001" customHeight="1">
      <c r="A77" s="665"/>
      <c r="B77" s="665"/>
      <c r="C77" s="665" t="s">
        <v>24</v>
      </c>
      <c r="D77" s="665"/>
      <c r="E77" s="665"/>
      <c r="F77" s="374"/>
      <c r="G77" s="374"/>
      <c r="H77" s="375"/>
      <c r="I77" s="567">
        <f>I68+I76</f>
        <v>1375111.942</v>
      </c>
      <c r="J77" s="627"/>
    </row>
    <row r="78" spans="1:10" ht="17.100000000000001" customHeight="1">
      <c r="A78" s="664">
        <v>4</v>
      </c>
      <c r="B78" s="664" t="s">
        <v>1666</v>
      </c>
      <c r="C78" s="664" t="s">
        <v>1369</v>
      </c>
      <c r="D78" s="664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673">
        <f>ROUND(I95*0.8,0)</f>
        <v>165538</v>
      </c>
    </row>
    <row r="79" spans="1:10" ht="17.100000000000001" customHeight="1">
      <c r="A79" s="664"/>
      <c r="B79" s="664"/>
      <c r="C79" s="664"/>
      <c r="D79" s="664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627"/>
    </row>
    <row r="80" spans="1:10" ht="17.100000000000001" customHeight="1">
      <c r="A80" s="664"/>
      <c r="B80" s="664"/>
      <c r="C80" s="664"/>
      <c r="D80" s="664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627"/>
    </row>
    <row r="81" spans="1:17" ht="17.100000000000001" customHeight="1">
      <c r="A81" s="664"/>
      <c r="B81" s="664"/>
      <c r="C81" s="664"/>
      <c r="D81" s="664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627"/>
    </row>
    <row r="82" spans="1:17" ht="17.100000000000001" customHeight="1">
      <c r="A82" s="664"/>
      <c r="B82" s="664"/>
      <c r="C82" s="664"/>
      <c r="D82" s="664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627"/>
    </row>
    <row r="83" spans="1:17" ht="17.100000000000001" customHeight="1">
      <c r="A83" s="664"/>
      <c r="B83" s="664"/>
      <c r="C83" s="664"/>
      <c r="D83" s="664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627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664"/>
      <c r="B84" s="664"/>
      <c r="C84" s="664"/>
      <c r="D84" s="664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627"/>
    </row>
    <row r="85" spans="1:17" ht="17.100000000000001" customHeight="1">
      <c r="A85" s="664"/>
      <c r="B85" s="664"/>
      <c r="C85" s="664"/>
      <c r="D85" s="664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627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664"/>
      <c r="B86" s="664"/>
      <c r="C86" s="664"/>
      <c r="D86" s="664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627"/>
    </row>
    <row r="87" spans="1:17" s="395" customFormat="1" ht="17.100000000000001" customHeight="1">
      <c r="A87" s="665"/>
      <c r="B87" s="665"/>
      <c r="C87" s="665" t="s">
        <v>1635</v>
      </c>
      <c r="D87" s="665"/>
      <c r="E87" s="665"/>
      <c r="F87" s="374"/>
      <c r="G87" s="374"/>
      <c r="H87" s="375"/>
      <c r="I87" s="567">
        <f>SUM(I78:I86)</f>
        <v>180475</v>
      </c>
      <c r="J87" s="627"/>
    </row>
    <row r="88" spans="1:17" ht="17.100000000000001" customHeight="1">
      <c r="A88" s="664"/>
      <c r="B88" s="664"/>
      <c r="C88" s="664" t="s">
        <v>1636</v>
      </c>
      <c r="D88" s="664"/>
      <c r="E88" s="664"/>
      <c r="F88" s="397"/>
      <c r="G88" s="397">
        <v>0</v>
      </c>
      <c r="H88" s="758">
        <v>0.1</v>
      </c>
      <c r="I88" s="759">
        <f>H88*I87</f>
        <v>18047.5</v>
      </c>
      <c r="J88" s="627"/>
    </row>
    <row r="89" spans="1:17" ht="17.100000000000001" customHeight="1">
      <c r="A89" s="664"/>
      <c r="B89" s="664"/>
      <c r="C89" s="664" t="s">
        <v>1408</v>
      </c>
      <c r="D89" s="664"/>
      <c r="E89" s="664"/>
      <c r="F89" s="397"/>
      <c r="G89" s="397">
        <v>0</v>
      </c>
      <c r="H89" s="758"/>
      <c r="I89" s="759"/>
      <c r="J89" s="627"/>
    </row>
    <row r="90" spans="1:17" ht="17.100000000000001" customHeight="1">
      <c r="A90" s="664"/>
      <c r="B90" s="664"/>
      <c r="C90" s="664" t="s">
        <v>1409</v>
      </c>
      <c r="D90" s="664"/>
      <c r="E90" s="664"/>
      <c r="F90" s="397"/>
      <c r="G90" s="397"/>
      <c r="H90" s="758"/>
      <c r="I90" s="759"/>
      <c r="J90" s="627"/>
    </row>
    <row r="91" spans="1:17" ht="17.100000000000001" customHeight="1">
      <c r="A91" s="664"/>
      <c r="B91" s="664"/>
      <c r="C91" s="664" t="s">
        <v>1410</v>
      </c>
      <c r="D91" s="664"/>
      <c r="E91" s="664"/>
      <c r="F91" s="397"/>
      <c r="G91" s="397"/>
      <c r="H91" s="758"/>
      <c r="I91" s="759"/>
      <c r="J91" s="627"/>
    </row>
    <row r="92" spans="1:17" ht="17.100000000000001" customHeight="1">
      <c r="A92" s="664"/>
      <c r="B92" s="664"/>
      <c r="C92" s="664" t="s">
        <v>1637</v>
      </c>
      <c r="D92" s="664"/>
      <c r="E92" s="664"/>
      <c r="F92" s="397" t="s">
        <v>1638</v>
      </c>
      <c r="G92" s="664">
        <v>4</v>
      </c>
      <c r="H92" s="755">
        <v>2100</v>
      </c>
      <c r="I92" s="756">
        <f t="shared" ref="I92:I98" si="2">G92*H92</f>
        <v>8400</v>
      </c>
      <c r="J92" s="627"/>
    </row>
    <row r="93" spans="1:17" ht="17.100000000000001" customHeight="1">
      <c r="A93" s="664"/>
      <c r="B93" s="664"/>
      <c r="C93" s="664" t="s">
        <v>1637</v>
      </c>
      <c r="D93" s="664"/>
      <c r="E93" s="664"/>
      <c r="F93" s="397" t="s">
        <v>1638</v>
      </c>
      <c r="G93" s="664"/>
      <c r="H93" s="755"/>
      <c r="I93" s="756"/>
      <c r="J93" s="627"/>
    </row>
    <row r="94" spans="1:17" s="395" customFormat="1" ht="17.100000000000001" customHeight="1">
      <c r="A94" s="665"/>
      <c r="B94" s="665"/>
      <c r="C94" s="665" t="s">
        <v>1639</v>
      </c>
      <c r="D94" s="665"/>
      <c r="E94" s="665"/>
      <c r="F94" s="374"/>
      <c r="G94" s="374"/>
      <c r="H94" s="375"/>
      <c r="I94" s="567">
        <f>SUM(I88:I93)</f>
        <v>26447.5</v>
      </c>
      <c r="J94" s="627"/>
    </row>
    <row r="95" spans="1:17" s="395" customFormat="1" ht="17.100000000000001" customHeight="1">
      <c r="A95" s="665"/>
      <c r="B95" s="665"/>
      <c r="C95" s="665" t="s">
        <v>24</v>
      </c>
      <c r="D95" s="665"/>
      <c r="E95" s="665"/>
      <c r="F95" s="374"/>
      <c r="G95" s="374"/>
      <c r="H95" s="375"/>
      <c r="I95" s="567">
        <f>I87+I94</f>
        <v>206922.5</v>
      </c>
      <c r="J95" s="627"/>
    </row>
    <row r="96" spans="1:17" ht="17.100000000000001" customHeight="1">
      <c r="A96" s="664">
        <v>5</v>
      </c>
      <c r="B96" s="664" t="s">
        <v>887</v>
      </c>
      <c r="C96" s="664" t="s">
        <v>1369</v>
      </c>
      <c r="D96" s="664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673">
        <f>ROUND(I107*0.8,0)</f>
        <v>261056</v>
      </c>
    </row>
    <row r="97" spans="1:10" ht="17.100000000000001" customHeight="1">
      <c r="A97" s="664"/>
      <c r="B97" s="664"/>
      <c r="C97" s="664"/>
      <c r="D97" s="664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673"/>
    </row>
    <row r="98" spans="1:10" ht="17.100000000000001" customHeight="1">
      <c r="A98" s="664"/>
      <c r="B98" s="664"/>
      <c r="C98" s="664"/>
      <c r="D98" s="664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673"/>
    </row>
    <row r="99" spans="1:10" s="395" customFormat="1" ht="17.100000000000001" customHeight="1">
      <c r="A99" s="665"/>
      <c r="B99" s="665"/>
      <c r="C99" s="665" t="s">
        <v>1635</v>
      </c>
      <c r="D99" s="665"/>
      <c r="E99" s="665"/>
      <c r="F99" s="374"/>
      <c r="G99" s="374"/>
      <c r="H99" s="375"/>
      <c r="I99" s="567">
        <f>SUM(I96:I98)</f>
        <v>285200</v>
      </c>
      <c r="J99" s="673"/>
    </row>
    <row r="100" spans="1:10" ht="17.100000000000001" customHeight="1">
      <c r="A100" s="664"/>
      <c r="B100" s="664"/>
      <c r="C100" s="664" t="s">
        <v>1636</v>
      </c>
      <c r="D100" s="664"/>
      <c r="E100" s="664"/>
      <c r="F100" s="397"/>
      <c r="G100" s="379">
        <v>0</v>
      </c>
      <c r="H100" s="758">
        <v>0.1</v>
      </c>
      <c r="I100" s="759">
        <f>H100*I99</f>
        <v>28520</v>
      </c>
      <c r="J100" s="673"/>
    </row>
    <row r="101" spans="1:10" ht="17.100000000000001" customHeight="1">
      <c r="A101" s="664"/>
      <c r="B101" s="664"/>
      <c r="C101" s="664" t="s">
        <v>1408</v>
      </c>
      <c r="D101" s="664"/>
      <c r="E101" s="664"/>
      <c r="F101" s="397"/>
      <c r="G101" s="379">
        <v>0</v>
      </c>
      <c r="H101" s="758"/>
      <c r="I101" s="759"/>
      <c r="J101" s="673"/>
    </row>
    <row r="102" spans="1:10" ht="17.100000000000001" customHeight="1">
      <c r="A102" s="664"/>
      <c r="B102" s="664"/>
      <c r="C102" s="664" t="s">
        <v>1409</v>
      </c>
      <c r="D102" s="664"/>
      <c r="E102" s="664"/>
      <c r="F102" s="397"/>
      <c r="G102" s="379"/>
      <c r="H102" s="758"/>
      <c r="I102" s="759"/>
      <c r="J102" s="673"/>
    </row>
    <row r="103" spans="1:10" ht="17.100000000000001" customHeight="1">
      <c r="A103" s="664"/>
      <c r="B103" s="664"/>
      <c r="C103" s="664" t="s">
        <v>1410</v>
      </c>
      <c r="D103" s="664"/>
      <c r="E103" s="664"/>
      <c r="F103" s="397"/>
      <c r="G103" s="379"/>
      <c r="H103" s="758"/>
      <c r="I103" s="759"/>
      <c r="J103" s="673"/>
    </row>
    <row r="104" spans="1:10" ht="17.100000000000001" customHeight="1">
      <c r="A104" s="664"/>
      <c r="B104" s="664"/>
      <c r="C104" s="664" t="s">
        <v>1637</v>
      </c>
      <c r="D104" s="664"/>
      <c r="E104" s="664"/>
      <c r="F104" s="397" t="s">
        <v>1638</v>
      </c>
      <c r="G104" s="664">
        <v>7</v>
      </c>
      <c r="H104" s="755">
        <v>1800</v>
      </c>
      <c r="I104" s="756">
        <f>G104*H104</f>
        <v>12600</v>
      </c>
      <c r="J104" s="673"/>
    </row>
    <row r="105" spans="1:10" ht="17.100000000000001" customHeight="1">
      <c r="A105" s="664"/>
      <c r="B105" s="664"/>
      <c r="C105" s="664" t="s">
        <v>1637</v>
      </c>
      <c r="D105" s="664"/>
      <c r="E105" s="664"/>
      <c r="F105" s="397" t="s">
        <v>1638</v>
      </c>
      <c r="G105" s="664"/>
      <c r="H105" s="755"/>
      <c r="I105" s="756"/>
      <c r="J105" s="673"/>
    </row>
    <row r="106" spans="1:10" ht="17.100000000000001" customHeight="1">
      <c r="A106" s="664"/>
      <c r="B106" s="664"/>
      <c r="C106" s="665" t="s">
        <v>1639</v>
      </c>
      <c r="D106" s="665"/>
      <c r="E106" s="665"/>
      <c r="F106" s="397"/>
      <c r="G106" s="397"/>
      <c r="H106" s="381"/>
      <c r="I106" s="561">
        <f>SUM(I100:I105)</f>
        <v>41120</v>
      </c>
      <c r="J106" s="673"/>
    </row>
    <row r="107" spans="1:10" s="395" customFormat="1" ht="17.100000000000001" customHeight="1">
      <c r="A107" s="665"/>
      <c r="B107" s="665"/>
      <c r="C107" s="665" t="s">
        <v>24</v>
      </c>
      <c r="D107" s="665"/>
      <c r="E107" s="665"/>
      <c r="F107" s="374"/>
      <c r="G107" s="374"/>
      <c r="H107" s="375"/>
      <c r="I107" s="567">
        <f>I99+I106</f>
        <v>326320</v>
      </c>
      <c r="J107" s="673"/>
    </row>
    <row r="108" spans="1:10" ht="17.100000000000001" customHeight="1">
      <c r="A108" s="379"/>
      <c r="B108" s="397"/>
      <c r="C108" s="663" t="s">
        <v>1540</v>
      </c>
      <c r="D108" s="663"/>
      <c r="E108" s="663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752" t="s">
        <v>1678</v>
      </c>
      <c r="B1" s="752"/>
      <c r="C1" s="752"/>
      <c r="D1" s="752"/>
      <c r="E1" s="752"/>
      <c r="F1" s="752"/>
      <c r="G1" s="752"/>
      <c r="H1" s="752"/>
      <c r="I1" s="752"/>
      <c r="J1" s="752"/>
      <c r="K1" s="753"/>
    </row>
    <row r="2" spans="1:11" ht="30" customHeight="1">
      <c r="A2" s="761" t="s">
        <v>1</v>
      </c>
      <c r="B2" s="761" t="s">
        <v>1588</v>
      </c>
      <c r="C2" s="761" t="s">
        <v>1679</v>
      </c>
      <c r="D2" s="761" t="s">
        <v>1589</v>
      </c>
      <c r="E2" s="761" t="s">
        <v>1419</v>
      </c>
      <c r="F2" s="761" t="s">
        <v>1680</v>
      </c>
      <c r="G2" s="762" t="s">
        <v>1681</v>
      </c>
      <c r="H2" s="762"/>
      <c r="I2" s="762"/>
      <c r="J2" s="762"/>
      <c r="K2" s="762" t="s">
        <v>1805</v>
      </c>
    </row>
    <row r="3" spans="1:11" s="474" customFormat="1" ht="42.95" customHeight="1">
      <c r="A3" s="761"/>
      <c r="B3" s="761"/>
      <c r="C3" s="761"/>
      <c r="D3" s="761"/>
      <c r="E3" s="761"/>
      <c r="F3" s="761"/>
      <c r="G3" s="488" t="s">
        <v>533</v>
      </c>
      <c r="H3" s="489" t="s">
        <v>1366</v>
      </c>
      <c r="I3" s="489" t="s">
        <v>1591</v>
      </c>
      <c r="J3" s="490" t="s">
        <v>1592</v>
      </c>
      <c r="K3" s="767"/>
    </row>
    <row r="4" spans="1:11" ht="18" customHeight="1">
      <c r="A4" s="765">
        <v>1</v>
      </c>
      <c r="B4" s="765" t="s">
        <v>395</v>
      </c>
      <c r="C4" s="765" t="s">
        <v>1682</v>
      </c>
      <c r="D4" s="763" t="s">
        <v>1369</v>
      </c>
      <c r="E4" s="765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762">
        <f>ROUND(J12*0.8,0)</f>
        <v>321693</v>
      </c>
    </row>
    <row r="5" spans="1:11" ht="18" customHeight="1">
      <c r="A5" s="765"/>
      <c r="B5" s="765"/>
      <c r="C5" s="765"/>
      <c r="D5" s="763"/>
      <c r="E5" s="765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762"/>
    </row>
    <row r="6" spans="1:11" ht="18" customHeight="1">
      <c r="A6" s="765"/>
      <c r="B6" s="765"/>
      <c r="C6" s="765"/>
      <c r="D6" s="763"/>
      <c r="E6" s="765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762"/>
    </row>
    <row r="7" spans="1:11" ht="18" customHeight="1">
      <c r="A7" s="765"/>
      <c r="B7" s="765"/>
      <c r="C7" s="765"/>
      <c r="D7" s="763"/>
      <c r="E7" s="765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762"/>
    </row>
    <row r="8" spans="1:11" ht="18" customHeight="1">
      <c r="A8" s="765"/>
      <c r="B8" s="765"/>
      <c r="C8" s="765"/>
      <c r="D8" s="763"/>
      <c r="E8" s="765" t="s">
        <v>1688</v>
      </c>
      <c r="F8" s="491" t="s">
        <v>1689</v>
      </c>
      <c r="G8" s="768" t="s">
        <v>1372</v>
      </c>
      <c r="H8" s="763">
        <v>720</v>
      </c>
      <c r="I8" s="763">
        <v>400</v>
      </c>
      <c r="J8" s="763">
        <f t="shared" si="0"/>
        <v>288000</v>
      </c>
      <c r="K8" s="762"/>
    </row>
    <row r="9" spans="1:11" ht="18" customHeight="1">
      <c r="A9" s="765"/>
      <c r="B9" s="765"/>
      <c r="C9" s="765"/>
      <c r="D9" s="763"/>
      <c r="E9" s="765"/>
      <c r="F9" s="491" t="s">
        <v>1690</v>
      </c>
      <c r="G9" s="768"/>
      <c r="H9" s="763"/>
      <c r="I9" s="763"/>
      <c r="J9" s="763"/>
      <c r="K9" s="762"/>
    </row>
    <row r="10" spans="1:11" ht="18" customHeight="1">
      <c r="A10" s="765"/>
      <c r="B10" s="765"/>
      <c r="C10" s="765"/>
      <c r="D10" s="763"/>
      <c r="E10" s="764" t="s">
        <v>1424</v>
      </c>
      <c r="F10" s="764"/>
      <c r="G10" s="495"/>
      <c r="H10" s="496"/>
      <c r="I10" s="496"/>
      <c r="J10" s="495">
        <f>SUM(J4:J9)</f>
        <v>360651</v>
      </c>
      <c r="K10" s="762"/>
    </row>
    <row r="11" spans="1:11" ht="18" customHeight="1">
      <c r="A11" s="765"/>
      <c r="B11" s="765"/>
      <c r="C11" s="765"/>
      <c r="D11" s="763"/>
      <c r="E11" s="762" t="s">
        <v>1603</v>
      </c>
      <c r="F11" s="762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762"/>
    </row>
    <row r="12" spans="1:11" ht="18" customHeight="1">
      <c r="A12" s="765"/>
      <c r="B12" s="765"/>
      <c r="C12" s="765"/>
      <c r="D12" s="763"/>
      <c r="E12" s="766" t="s">
        <v>1428</v>
      </c>
      <c r="F12" s="766"/>
      <c r="G12" s="498"/>
      <c r="H12" s="496"/>
      <c r="I12" s="496"/>
      <c r="J12" s="498">
        <f>J10+J11</f>
        <v>402116</v>
      </c>
      <c r="K12" s="762"/>
    </row>
    <row r="13" spans="1:11" ht="18" customHeight="1">
      <c r="A13" s="765">
        <v>2</v>
      </c>
      <c r="B13" s="765" t="s">
        <v>1691</v>
      </c>
      <c r="C13" s="765" t="s">
        <v>1692</v>
      </c>
      <c r="D13" s="763" t="s">
        <v>1616</v>
      </c>
      <c r="E13" s="765" t="s">
        <v>1693</v>
      </c>
      <c r="F13" s="765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762">
        <f>ROUND(J18*0.8,0)</f>
        <v>353982</v>
      </c>
    </row>
    <row r="14" spans="1:11" ht="18" customHeight="1">
      <c r="A14" s="765"/>
      <c r="B14" s="765"/>
      <c r="C14" s="765"/>
      <c r="D14" s="763"/>
      <c r="E14" s="765"/>
      <c r="F14" s="765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762"/>
    </row>
    <row r="15" spans="1:11" ht="18" customHeight="1">
      <c r="A15" s="765"/>
      <c r="B15" s="765"/>
      <c r="C15" s="765"/>
      <c r="D15" s="763"/>
      <c r="E15" s="765" t="s">
        <v>1694</v>
      </c>
      <c r="F15" s="765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762"/>
    </row>
    <row r="16" spans="1:11" ht="18" customHeight="1">
      <c r="A16" s="765"/>
      <c r="B16" s="765"/>
      <c r="C16" s="765"/>
      <c r="D16" s="763"/>
      <c r="E16" s="764" t="s">
        <v>1424</v>
      </c>
      <c r="F16" s="764"/>
      <c r="G16" s="495"/>
      <c r="H16" s="500"/>
      <c r="I16" s="500"/>
      <c r="J16" s="495">
        <f>SUM(J13:J15)</f>
        <v>374980</v>
      </c>
      <c r="K16" s="762"/>
    </row>
    <row r="17" spans="1:11" ht="18" customHeight="1">
      <c r="A17" s="765"/>
      <c r="B17" s="765"/>
      <c r="C17" s="765"/>
      <c r="D17" s="763"/>
      <c r="E17" s="764" t="s">
        <v>1603</v>
      </c>
      <c r="F17" s="764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762"/>
    </row>
    <row r="18" spans="1:11" ht="18" customHeight="1">
      <c r="A18" s="765"/>
      <c r="B18" s="765"/>
      <c r="C18" s="765"/>
      <c r="D18" s="763"/>
      <c r="E18" s="764" t="s">
        <v>1428</v>
      </c>
      <c r="F18" s="764"/>
      <c r="G18" s="498"/>
      <c r="H18" s="496"/>
      <c r="I18" s="496"/>
      <c r="J18" s="498">
        <f>SUM(J16,J17)</f>
        <v>442478</v>
      </c>
      <c r="K18" s="762"/>
    </row>
    <row r="19" spans="1:11" ht="18" customHeight="1">
      <c r="A19" s="500"/>
      <c r="B19" s="500"/>
      <c r="C19" s="500"/>
      <c r="D19" s="500"/>
      <c r="E19" s="762" t="s">
        <v>1540</v>
      </c>
      <c r="F19" s="767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675" t="s">
        <v>1695</v>
      </c>
      <c r="B1" s="675"/>
      <c r="C1" s="675"/>
      <c r="D1" s="675"/>
      <c r="E1" s="675"/>
      <c r="F1" s="675"/>
      <c r="G1" s="675"/>
      <c r="H1" s="675"/>
      <c r="I1" s="675"/>
      <c r="J1" s="67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659">
        <v>1</v>
      </c>
      <c r="B3" s="776" t="s">
        <v>1696</v>
      </c>
      <c r="C3" s="664" t="s">
        <v>1697</v>
      </c>
      <c r="D3" s="777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760">
        <f>ROUND(I13*0.8,0)</f>
        <v>80566</v>
      </c>
    </row>
    <row r="4" spans="1:10" s="507" customFormat="1" ht="18" customHeight="1">
      <c r="A4" s="659"/>
      <c r="B4" s="776"/>
      <c r="C4" s="664"/>
      <c r="D4" s="777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760"/>
    </row>
    <row r="5" spans="1:10" s="507" customFormat="1" ht="18" customHeight="1">
      <c r="A5" s="659"/>
      <c r="B5" s="776"/>
      <c r="C5" s="664"/>
      <c r="D5" s="777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760"/>
    </row>
    <row r="6" spans="1:10" s="507" customFormat="1" ht="18" customHeight="1">
      <c r="A6" s="659"/>
      <c r="B6" s="776"/>
      <c r="C6" s="664"/>
      <c r="D6" s="777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760"/>
    </row>
    <row r="7" spans="1:10" s="507" customFormat="1" ht="18" customHeight="1">
      <c r="A7" s="659"/>
      <c r="B7" s="776"/>
      <c r="C7" s="684" t="s">
        <v>1406</v>
      </c>
      <c r="D7" s="684"/>
      <c r="E7" s="684"/>
      <c r="F7" s="379"/>
      <c r="G7" s="394"/>
      <c r="H7" s="562"/>
      <c r="I7" s="580">
        <f>SUM(I3:I6)</f>
        <v>91552.4</v>
      </c>
      <c r="J7" s="760"/>
    </row>
    <row r="8" spans="1:10" s="507" customFormat="1" ht="18" customHeight="1">
      <c r="A8" s="659"/>
      <c r="B8" s="776"/>
      <c r="C8" s="677" t="s">
        <v>1704</v>
      </c>
      <c r="D8" s="677"/>
      <c r="E8" s="775"/>
      <c r="F8" s="379"/>
      <c r="G8" s="508"/>
      <c r="H8" s="769">
        <v>0.1</v>
      </c>
      <c r="I8" s="772">
        <f>I7*H8</f>
        <v>9155.24</v>
      </c>
      <c r="J8" s="760"/>
    </row>
    <row r="9" spans="1:10" s="507" customFormat="1" ht="18" customHeight="1">
      <c r="A9" s="659"/>
      <c r="B9" s="776"/>
      <c r="C9" s="677" t="s">
        <v>1408</v>
      </c>
      <c r="D9" s="677"/>
      <c r="E9" s="775"/>
      <c r="F9" s="379"/>
      <c r="G9" s="508"/>
      <c r="H9" s="770"/>
      <c r="I9" s="773"/>
      <c r="J9" s="760"/>
    </row>
    <row r="10" spans="1:10" s="507" customFormat="1" ht="18" customHeight="1">
      <c r="A10" s="659"/>
      <c r="B10" s="776"/>
      <c r="C10" s="677" t="s">
        <v>1409</v>
      </c>
      <c r="D10" s="677"/>
      <c r="E10" s="775"/>
      <c r="F10" s="379"/>
      <c r="G10" s="508"/>
      <c r="H10" s="770"/>
      <c r="I10" s="773"/>
      <c r="J10" s="760"/>
    </row>
    <row r="11" spans="1:10" s="507" customFormat="1" ht="18" customHeight="1">
      <c r="A11" s="659"/>
      <c r="B11" s="776"/>
      <c r="C11" s="677" t="s">
        <v>1410</v>
      </c>
      <c r="D11" s="677"/>
      <c r="E11" s="775"/>
      <c r="F11" s="379"/>
      <c r="G11" s="508"/>
      <c r="H11" s="771"/>
      <c r="I11" s="774"/>
      <c r="J11" s="760"/>
    </row>
    <row r="12" spans="1:10" s="507" customFormat="1" ht="18" customHeight="1">
      <c r="A12" s="659"/>
      <c r="B12" s="776"/>
      <c r="C12" s="684" t="s">
        <v>1418</v>
      </c>
      <c r="D12" s="684"/>
      <c r="E12" s="684"/>
      <c r="F12" s="379"/>
      <c r="G12" s="394"/>
      <c r="H12" s="562"/>
      <c r="I12" s="565">
        <f>I10+I11+I9+I8</f>
        <v>9155.24</v>
      </c>
      <c r="J12" s="760"/>
    </row>
    <row r="13" spans="1:10" s="507" customFormat="1" ht="18" customHeight="1">
      <c r="A13" s="659"/>
      <c r="B13" s="776"/>
      <c r="C13" s="684" t="s">
        <v>24</v>
      </c>
      <c r="D13" s="684"/>
      <c r="E13" s="684"/>
      <c r="F13" s="379"/>
      <c r="G13" s="394"/>
      <c r="H13" s="562"/>
      <c r="I13" s="565">
        <f>I12+I7</f>
        <v>100707.64</v>
      </c>
      <c r="J13" s="760"/>
    </row>
    <row r="14" spans="1:10" s="507" customFormat="1" ht="18" customHeight="1">
      <c r="A14" s="659">
        <v>2</v>
      </c>
      <c r="B14" s="776" t="s">
        <v>474</v>
      </c>
      <c r="C14" s="664" t="s">
        <v>1705</v>
      </c>
      <c r="D14" s="661" t="s">
        <v>1706</v>
      </c>
      <c r="E14" s="670" t="s">
        <v>1707</v>
      </c>
      <c r="F14" s="670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760">
        <f>ROUND(I35*0.8,0)</f>
        <v>2477934</v>
      </c>
    </row>
    <row r="15" spans="1:10" s="507" customFormat="1" ht="18" customHeight="1">
      <c r="A15" s="659"/>
      <c r="B15" s="776"/>
      <c r="C15" s="664"/>
      <c r="D15" s="661"/>
      <c r="E15" s="671"/>
      <c r="F15" s="671"/>
      <c r="G15" s="378">
        <v>1</v>
      </c>
      <c r="H15" s="571">
        <v>1600</v>
      </c>
      <c r="I15" s="564">
        <f t="shared" si="1"/>
        <v>1600</v>
      </c>
      <c r="J15" s="760"/>
    </row>
    <row r="16" spans="1:10" s="507" customFormat="1" ht="18" customHeight="1">
      <c r="A16" s="659"/>
      <c r="B16" s="776"/>
      <c r="C16" s="664"/>
      <c r="D16" s="661"/>
      <c r="E16" s="671"/>
      <c r="F16" s="671"/>
      <c r="G16" s="378">
        <v>30</v>
      </c>
      <c r="H16" s="571">
        <v>800</v>
      </c>
      <c r="I16" s="564">
        <f t="shared" si="1"/>
        <v>24000</v>
      </c>
      <c r="J16" s="760"/>
    </row>
    <row r="17" spans="1:10" s="507" customFormat="1" ht="18" customHeight="1">
      <c r="A17" s="659"/>
      <c r="B17" s="776"/>
      <c r="C17" s="664"/>
      <c r="D17" s="661"/>
      <c r="E17" s="671"/>
      <c r="F17" s="672"/>
      <c r="G17" s="378">
        <v>30</v>
      </c>
      <c r="H17" s="571">
        <v>50</v>
      </c>
      <c r="I17" s="564">
        <f t="shared" si="1"/>
        <v>1500</v>
      </c>
      <c r="J17" s="760"/>
    </row>
    <row r="18" spans="1:10" s="507" customFormat="1" ht="18" customHeight="1">
      <c r="A18" s="659"/>
      <c r="B18" s="776"/>
      <c r="C18" s="664"/>
      <c r="D18" s="661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760"/>
    </row>
    <row r="19" spans="1:10" s="507" customFormat="1" ht="18" customHeight="1">
      <c r="A19" s="659"/>
      <c r="B19" s="776"/>
      <c r="C19" s="664"/>
      <c r="D19" s="661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760"/>
    </row>
    <row r="20" spans="1:10" s="507" customFormat="1" ht="18" customHeight="1">
      <c r="A20" s="659"/>
      <c r="B20" s="776"/>
      <c r="C20" s="664"/>
      <c r="D20" s="661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760"/>
    </row>
    <row r="21" spans="1:10" s="507" customFormat="1" ht="18" customHeight="1">
      <c r="A21" s="659"/>
      <c r="B21" s="776"/>
      <c r="C21" s="664"/>
      <c r="D21" s="661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760"/>
    </row>
    <row r="22" spans="1:10" s="507" customFormat="1" ht="18" customHeight="1">
      <c r="A22" s="659"/>
      <c r="B22" s="776"/>
      <c r="C22" s="664"/>
      <c r="D22" s="661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760"/>
    </row>
    <row r="23" spans="1:10" s="507" customFormat="1" ht="18" customHeight="1">
      <c r="A23" s="659"/>
      <c r="B23" s="776"/>
      <c r="C23" s="664"/>
      <c r="D23" s="661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760"/>
    </row>
    <row r="24" spans="1:10" s="507" customFormat="1" ht="18" customHeight="1">
      <c r="A24" s="659"/>
      <c r="B24" s="776"/>
      <c r="C24" s="664"/>
      <c r="D24" s="661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760"/>
    </row>
    <row r="25" spans="1:10" s="507" customFormat="1" ht="18" customHeight="1">
      <c r="A25" s="659"/>
      <c r="B25" s="776"/>
      <c r="C25" s="664"/>
      <c r="D25" s="661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760"/>
    </row>
    <row r="26" spans="1:10" s="507" customFormat="1" ht="18" customHeight="1">
      <c r="A26" s="659"/>
      <c r="B26" s="776"/>
      <c r="C26" s="664"/>
      <c r="D26" s="661"/>
      <c r="E26" s="404" t="s">
        <v>534</v>
      </c>
      <c r="F26" s="404"/>
      <c r="G26" s="394"/>
      <c r="H26" s="572"/>
      <c r="I26" s="581">
        <f>SUM(I14:I25)</f>
        <v>2023604.4780000001</v>
      </c>
      <c r="J26" s="760"/>
    </row>
    <row r="27" spans="1:10" s="507" customFormat="1" ht="18" customHeight="1">
      <c r="A27" s="659"/>
      <c r="B27" s="776"/>
      <c r="C27" s="664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760"/>
    </row>
    <row r="28" spans="1:10" s="507" customFormat="1" ht="18" customHeight="1">
      <c r="A28" s="659"/>
      <c r="B28" s="776"/>
      <c r="C28" s="664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760"/>
    </row>
    <row r="29" spans="1:10" s="507" customFormat="1" ht="18" customHeight="1">
      <c r="A29" s="659"/>
      <c r="B29" s="776"/>
      <c r="C29" s="684" t="s">
        <v>1406</v>
      </c>
      <c r="D29" s="684"/>
      <c r="E29" s="684"/>
      <c r="F29" s="386"/>
      <c r="G29" s="510"/>
      <c r="H29" s="573"/>
      <c r="I29" s="582">
        <f>I28+I26+I27</f>
        <v>2815834.4780000001</v>
      </c>
      <c r="J29" s="760"/>
    </row>
    <row r="30" spans="1:10" s="507" customFormat="1" ht="18" customHeight="1">
      <c r="A30" s="659"/>
      <c r="B30" s="776"/>
      <c r="C30" s="677" t="s">
        <v>1408</v>
      </c>
      <c r="D30" s="677"/>
      <c r="E30" s="677"/>
      <c r="F30" s="505"/>
      <c r="G30" s="379"/>
      <c r="H30" s="769">
        <v>0.1</v>
      </c>
      <c r="I30" s="781">
        <f>I29*H30</f>
        <v>281583.44780000002</v>
      </c>
      <c r="J30" s="760"/>
    </row>
    <row r="31" spans="1:10" s="507" customFormat="1" ht="18" customHeight="1">
      <c r="A31" s="659"/>
      <c r="B31" s="776"/>
      <c r="C31" s="677" t="s">
        <v>1409</v>
      </c>
      <c r="D31" s="677"/>
      <c r="E31" s="677"/>
      <c r="F31" s="505"/>
      <c r="G31" s="379"/>
      <c r="H31" s="770"/>
      <c r="I31" s="782"/>
      <c r="J31" s="760"/>
    </row>
    <row r="32" spans="1:10" s="507" customFormat="1" ht="18" customHeight="1">
      <c r="A32" s="659"/>
      <c r="B32" s="776"/>
      <c r="C32" s="677" t="s">
        <v>1410</v>
      </c>
      <c r="D32" s="677"/>
      <c r="E32" s="677"/>
      <c r="F32" s="505"/>
      <c r="G32" s="379"/>
      <c r="H32" s="771"/>
      <c r="I32" s="783"/>
      <c r="J32" s="760"/>
    </row>
    <row r="33" spans="1:10" s="507" customFormat="1" ht="18" customHeight="1">
      <c r="A33" s="659"/>
      <c r="B33" s="776"/>
      <c r="C33" s="677" t="s">
        <v>1719</v>
      </c>
      <c r="D33" s="677"/>
      <c r="E33" s="677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760"/>
    </row>
    <row r="34" spans="1:10" s="507" customFormat="1" ht="18" customHeight="1">
      <c r="A34" s="659"/>
      <c r="B34" s="776"/>
      <c r="C34" s="684" t="s">
        <v>1418</v>
      </c>
      <c r="D34" s="684"/>
      <c r="E34" s="684"/>
      <c r="F34" s="505"/>
      <c r="G34" s="379"/>
      <c r="H34" s="560"/>
      <c r="I34" s="563">
        <f>I30+I33</f>
        <v>281583.44780000002</v>
      </c>
      <c r="J34" s="760"/>
    </row>
    <row r="35" spans="1:10" s="507" customFormat="1" ht="18" customHeight="1">
      <c r="A35" s="659"/>
      <c r="B35" s="776"/>
      <c r="C35" s="684" t="s">
        <v>24</v>
      </c>
      <c r="D35" s="684"/>
      <c r="E35" s="684"/>
      <c r="F35" s="505"/>
      <c r="G35" s="394"/>
      <c r="H35" s="562"/>
      <c r="I35" s="565">
        <f>I34+I29</f>
        <v>3097417.9258000003</v>
      </c>
      <c r="J35" s="760"/>
    </row>
    <row r="36" spans="1:10" s="511" customFormat="1" ht="18" customHeight="1">
      <c r="A36" s="659">
        <v>3</v>
      </c>
      <c r="B36" s="661" t="s">
        <v>1721</v>
      </c>
      <c r="C36" s="662" t="s">
        <v>1722</v>
      </c>
      <c r="D36" s="661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673">
        <f>ROUND(I45*0.8,0)</f>
        <v>507560</v>
      </c>
    </row>
    <row r="37" spans="1:10" s="511" customFormat="1" ht="18" customHeight="1">
      <c r="A37" s="659"/>
      <c r="B37" s="661"/>
      <c r="C37" s="662"/>
      <c r="D37" s="661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673"/>
    </row>
    <row r="38" spans="1:10" s="511" customFormat="1" ht="18" customHeight="1">
      <c r="A38" s="659"/>
      <c r="B38" s="661"/>
      <c r="C38" s="662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673"/>
    </row>
    <row r="39" spans="1:10" s="511" customFormat="1" ht="18" customHeight="1">
      <c r="A39" s="659"/>
      <c r="B39" s="661"/>
      <c r="C39" s="684" t="s">
        <v>1406</v>
      </c>
      <c r="D39" s="684"/>
      <c r="E39" s="684"/>
      <c r="F39" s="378"/>
      <c r="G39" s="513"/>
      <c r="H39" s="575"/>
      <c r="I39" s="580">
        <f>SUM(I36:I38)</f>
        <v>549500</v>
      </c>
      <c r="J39" s="673"/>
    </row>
    <row r="40" spans="1:10" s="511" customFormat="1" ht="18" customHeight="1">
      <c r="A40" s="659"/>
      <c r="B40" s="661"/>
      <c r="C40" s="661" t="s">
        <v>1408</v>
      </c>
      <c r="D40" s="661"/>
      <c r="E40" s="661"/>
      <c r="F40" s="378"/>
      <c r="G40" s="389"/>
      <c r="H40" s="780">
        <v>0.1</v>
      </c>
      <c r="I40" s="781">
        <f>I39*H40</f>
        <v>54950</v>
      </c>
      <c r="J40" s="673"/>
    </row>
    <row r="41" spans="1:10" s="511" customFormat="1" ht="18" customHeight="1">
      <c r="A41" s="659"/>
      <c r="B41" s="661"/>
      <c r="C41" s="661" t="s">
        <v>1409</v>
      </c>
      <c r="D41" s="661"/>
      <c r="E41" s="661"/>
      <c r="F41" s="378"/>
      <c r="G41" s="389"/>
      <c r="H41" s="780"/>
      <c r="I41" s="782"/>
      <c r="J41" s="673"/>
    </row>
    <row r="42" spans="1:10" s="511" customFormat="1" ht="18" customHeight="1">
      <c r="A42" s="659"/>
      <c r="B42" s="661"/>
      <c r="C42" s="661" t="s">
        <v>1410</v>
      </c>
      <c r="D42" s="661"/>
      <c r="E42" s="661"/>
      <c r="F42" s="378"/>
      <c r="G42" s="389"/>
      <c r="H42" s="780"/>
      <c r="I42" s="783"/>
      <c r="J42" s="673"/>
    </row>
    <row r="43" spans="1:10" s="511" customFormat="1" ht="18" customHeight="1">
      <c r="A43" s="659"/>
      <c r="B43" s="661"/>
      <c r="C43" s="661" t="s">
        <v>1725</v>
      </c>
      <c r="D43" s="661"/>
      <c r="E43" s="661"/>
      <c r="F43" s="378"/>
      <c r="G43" s="389"/>
      <c r="H43" s="576"/>
      <c r="I43" s="384">
        <v>30000</v>
      </c>
      <c r="J43" s="673"/>
    </row>
    <row r="44" spans="1:10" s="511" customFormat="1" ht="18" customHeight="1">
      <c r="A44" s="659"/>
      <c r="B44" s="661"/>
      <c r="C44" s="684" t="s">
        <v>1418</v>
      </c>
      <c r="D44" s="684"/>
      <c r="E44" s="684"/>
      <c r="F44" s="505"/>
      <c r="G44" s="379"/>
      <c r="H44" s="560"/>
      <c r="I44" s="565">
        <f>SUM(I40:I43)</f>
        <v>84950</v>
      </c>
      <c r="J44" s="673"/>
    </row>
    <row r="45" spans="1:10" s="511" customFormat="1" ht="18" customHeight="1">
      <c r="A45" s="659"/>
      <c r="B45" s="661"/>
      <c r="C45" s="684" t="s">
        <v>24</v>
      </c>
      <c r="D45" s="684"/>
      <c r="E45" s="684"/>
      <c r="F45" s="378"/>
      <c r="G45" s="386"/>
      <c r="H45" s="574"/>
      <c r="I45" s="580">
        <f>I39+I44</f>
        <v>634450</v>
      </c>
      <c r="J45" s="673"/>
    </row>
    <row r="46" spans="1:10" s="511" customFormat="1" ht="18" customHeight="1">
      <c r="A46" s="659">
        <v>4</v>
      </c>
      <c r="B46" s="661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673">
        <f>ROUND(I52*0.8,0)</f>
        <v>789760</v>
      </c>
    </row>
    <row r="47" spans="1:10" s="511" customFormat="1" ht="18" customHeight="1">
      <c r="A47" s="659"/>
      <c r="B47" s="661"/>
      <c r="C47" s="684" t="s">
        <v>1406</v>
      </c>
      <c r="D47" s="684"/>
      <c r="E47" s="684"/>
      <c r="F47" s="378"/>
      <c r="G47" s="513"/>
      <c r="H47" s="575"/>
      <c r="I47" s="580">
        <f>SUM(I46:I46)</f>
        <v>899000</v>
      </c>
      <c r="J47" s="673"/>
    </row>
    <row r="48" spans="1:10" s="511" customFormat="1" ht="18" customHeight="1">
      <c r="A48" s="659"/>
      <c r="B48" s="661"/>
      <c r="C48" s="661" t="s">
        <v>1408</v>
      </c>
      <c r="D48" s="661"/>
      <c r="E48" s="661"/>
      <c r="F48" s="378"/>
      <c r="G48" s="386"/>
      <c r="H48" s="558"/>
      <c r="I48" s="583">
        <v>9300</v>
      </c>
      <c r="J48" s="673"/>
    </row>
    <row r="49" spans="1:10" s="511" customFormat="1" ht="18" customHeight="1">
      <c r="A49" s="659"/>
      <c r="B49" s="661"/>
      <c r="C49" s="661" t="s">
        <v>1409</v>
      </c>
      <c r="D49" s="661"/>
      <c r="E49" s="661"/>
      <c r="F49" s="378"/>
      <c r="G49" s="386"/>
      <c r="H49" s="577"/>
      <c r="I49" s="583">
        <v>41700</v>
      </c>
      <c r="J49" s="673"/>
    </row>
    <row r="50" spans="1:10" s="511" customFormat="1" ht="18" customHeight="1">
      <c r="A50" s="659"/>
      <c r="B50" s="661"/>
      <c r="C50" s="661" t="s">
        <v>1410</v>
      </c>
      <c r="D50" s="661"/>
      <c r="E50" s="661"/>
      <c r="F50" s="378"/>
      <c r="G50" s="386"/>
      <c r="H50" s="577"/>
      <c r="I50" s="583">
        <v>37200</v>
      </c>
      <c r="J50" s="673"/>
    </row>
    <row r="51" spans="1:10" s="511" customFormat="1" ht="18" customHeight="1">
      <c r="A51" s="659"/>
      <c r="B51" s="661"/>
      <c r="C51" s="684" t="s">
        <v>1418</v>
      </c>
      <c r="D51" s="684"/>
      <c r="E51" s="684"/>
      <c r="F51" s="505"/>
      <c r="G51" s="379"/>
      <c r="H51" s="560"/>
      <c r="I51" s="565">
        <f>SUM(I48:I50)</f>
        <v>88200</v>
      </c>
      <c r="J51" s="673"/>
    </row>
    <row r="52" spans="1:10" s="511" customFormat="1" ht="18" customHeight="1">
      <c r="A52" s="778"/>
      <c r="B52" s="670"/>
      <c r="C52" s="779" t="s">
        <v>24</v>
      </c>
      <c r="D52" s="779"/>
      <c r="E52" s="779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673"/>
    </row>
    <row r="53" spans="1:10" ht="18" customHeight="1">
      <c r="A53" s="515"/>
      <c r="B53" s="515"/>
      <c r="C53" s="784" t="s">
        <v>1540</v>
      </c>
      <c r="D53" s="784"/>
      <c r="E53" s="784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790" t="s">
        <v>1727</v>
      </c>
      <c r="B1" s="790"/>
      <c r="C1" s="790"/>
      <c r="D1" s="790"/>
      <c r="E1" s="790"/>
      <c r="F1" s="790"/>
      <c r="G1" s="791"/>
      <c r="H1" s="791"/>
      <c r="I1" s="791"/>
      <c r="J1" s="791"/>
      <c r="K1" s="792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785">
        <v>1</v>
      </c>
      <c r="B3" s="785" t="s">
        <v>267</v>
      </c>
      <c r="C3" s="785" t="s">
        <v>1728</v>
      </c>
      <c r="D3" s="786" t="s">
        <v>1722</v>
      </c>
      <c r="E3" s="787" t="s">
        <v>1729</v>
      </c>
      <c r="F3" s="794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761">
        <f>ROUND(J9*0.8,0)</f>
        <v>506099</v>
      </c>
    </row>
    <row r="4" spans="1:11" s="520" customFormat="1" ht="18" customHeight="1">
      <c r="A4" s="785"/>
      <c r="B4" s="785"/>
      <c r="C4" s="785"/>
      <c r="D4" s="786"/>
      <c r="E4" s="787"/>
      <c r="F4" s="794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767"/>
    </row>
    <row r="5" spans="1:11" ht="18" customHeight="1">
      <c r="A5" s="785"/>
      <c r="B5" s="785"/>
      <c r="C5" s="785"/>
      <c r="D5" s="786"/>
      <c r="E5" s="787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767"/>
    </row>
    <row r="6" spans="1:11" ht="18" customHeight="1">
      <c r="A6" s="785"/>
      <c r="B6" s="785"/>
      <c r="C6" s="785"/>
      <c r="D6" s="786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767"/>
    </row>
    <row r="7" spans="1:11" s="525" customFormat="1" ht="18" customHeight="1">
      <c r="A7" s="785"/>
      <c r="B7" s="785"/>
      <c r="C7" s="785"/>
      <c r="D7" s="786"/>
      <c r="E7" s="788" t="s">
        <v>1424</v>
      </c>
      <c r="F7" s="788"/>
      <c r="G7" s="523"/>
      <c r="H7" s="524"/>
      <c r="I7" s="524"/>
      <c r="J7" s="535">
        <f>SUM(J3:J6)</f>
        <v>547840</v>
      </c>
      <c r="K7" s="767"/>
    </row>
    <row r="8" spans="1:11" s="525" customFormat="1" ht="18" customHeight="1">
      <c r="A8" s="785"/>
      <c r="B8" s="785"/>
      <c r="C8" s="785"/>
      <c r="D8" s="786"/>
      <c r="E8" s="788" t="s">
        <v>1603</v>
      </c>
      <c r="F8" s="788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767"/>
    </row>
    <row r="9" spans="1:11" s="525" customFormat="1" ht="18" customHeight="1">
      <c r="A9" s="785"/>
      <c r="B9" s="785"/>
      <c r="C9" s="785"/>
      <c r="D9" s="786"/>
      <c r="E9" s="788" t="s">
        <v>1428</v>
      </c>
      <c r="F9" s="788"/>
      <c r="G9" s="523"/>
      <c r="H9" s="524"/>
      <c r="I9" s="524"/>
      <c r="J9" s="532">
        <f>J7+J8</f>
        <v>632624</v>
      </c>
      <c r="K9" s="767"/>
    </row>
    <row r="10" spans="1:11" ht="18" customHeight="1">
      <c r="A10" s="785">
        <v>2</v>
      </c>
      <c r="B10" s="785" t="s">
        <v>376</v>
      </c>
      <c r="C10" s="785" t="s">
        <v>1734</v>
      </c>
      <c r="D10" s="786" t="s">
        <v>1369</v>
      </c>
      <c r="E10" s="785" t="s">
        <v>1735</v>
      </c>
      <c r="F10" s="789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761">
        <f>ROUND(J26*0.8,0)</f>
        <v>1564939</v>
      </c>
    </row>
    <row r="11" spans="1:11" ht="18" customHeight="1">
      <c r="A11" s="785"/>
      <c r="B11" s="785"/>
      <c r="C11" s="785"/>
      <c r="D11" s="786"/>
      <c r="E11" s="785"/>
      <c r="F11" s="789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767"/>
    </row>
    <row r="12" spans="1:11" ht="18" customHeight="1">
      <c r="A12" s="785"/>
      <c r="B12" s="785"/>
      <c r="C12" s="785"/>
      <c r="D12" s="786"/>
      <c r="E12" s="785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767"/>
    </row>
    <row r="13" spans="1:11" ht="18" customHeight="1">
      <c r="A13" s="785"/>
      <c r="B13" s="785"/>
      <c r="C13" s="785"/>
      <c r="D13" s="786"/>
      <c r="E13" s="785" t="s">
        <v>1738</v>
      </c>
      <c r="F13" s="789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767"/>
    </row>
    <row r="14" spans="1:11" ht="18" customHeight="1">
      <c r="A14" s="785"/>
      <c r="B14" s="785"/>
      <c r="C14" s="785"/>
      <c r="D14" s="786"/>
      <c r="E14" s="785"/>
      <c r="F14" s="789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767"/>
    </row>
    <row r="15" spans="1:11" ht="18" customHeight="1">
      <c r="A15" s="785"/>
      <c r="B15" s="785"/>
      <c r="C15" s="785"/>
      <c r="D15" s="786"/>
      <c r="E15" s="785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767"/>
    </row>
    <row r="16" spans="1:11" ht="18" customHeight="1">
      <c r="A16" s="785"/>
      <c r="B16" s="785"/>
      <c r="C16" s="785"/>
      <c r="D16" s="786"/>
      <c r="E16" s="785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767"/>
    </row>
    <row r="17" spans="1:11" ht="18" customHeight="1">
      <c r="A17" s="785"/>
      <c r="B17" s="785"/>
      <c r="C17" s="785"/>
      <c r="D17" s="786"/>
      <c r="E17" s="785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767"/>
    </row>
    <row r="18" spans="1:11" ht="18" customHeight="1">
      <c r="A18" s="785"/>
      <c r="B18" s="785"/>
      <c r="C18" s="785"/>
      <c r="D18" s="786"/>
      <c r="E18" s="785" t="s">
        <v>1743</v>
      </c>
      <c r="F18" s="789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767"/>
    </row>
    <row r="19" spans="1:11" ht="18" customHeight="1">
      <c r="A19" s="785"/>
      <c r="B19" s="785"/>
      <c r="C19" s="785"/>
      <c r="D19" s="786"/>
      <c r="E19" s="785"/>
      <c r="F19" s="789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767"/>
    </row>
    <row r="20" spans="1:11" ht="18" customHeight="1">
      <c r="A20" s="785"/>
      <c r="B20" s="785"/>
      <c r="C20" s="785"/>
      <c r="D20" s="786"/>
      <c r="E20" s="785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767"/>
    </row>
    <row r="21" spans="1:11" ht="18" customHeight="1">
      <c r="A21" s="785"/>
      <c r="B21" s="785"/>
      <c r="C21" s="785"/>
      <c r="D21" s="786"/>
      <c r="E21" s="785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767"/>
    </row>
    <row r="22" spans="1:11" ht="18" customHeight="1">
      <c r="A22" s="785"/>
      <c r="B22" s="785"/>
      <c r="C22" s="785"/>
      <c r="D22" s="786"/>
      <c r="E22" s="785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767"/>
    </row>
    <row r="23" spans="1:11" ht="18" customHeight="1">
      <c r="A23" s="785"/>
      <c r="B23" s="785"/>
      <c r="C23" s="785"/>
      <c r="D23" s="786"/>
      <c r="E23" s="785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767"/>
    </row>
    <row r="24" spans="1:11" s="525" customFormat="1" ht="18" customHeight="1">
      <c r="A24" s="785"/>
      <c r="B24" s="785"/>
      <c r="C24" s="785"/>
      <c r="D24" s="786"/>
      <c r="E24" s="788" t="s">
        <v>1424</v>
      </c>
      <c r="F24" s="788"/>
      <c r="G24" s="523"/>
      <c r="H24" s="524"/>
      <c r="I24" s="524"/>
      <c r="J24" s="532">
        <f>SUM(J10:J23)</f>
        <v>1714704</v>
      </c>
      <c r="K24" s="767"/>
    </row>
    <row r="25" spans="1:11" s="525" customFormat="1" ht="18" customHeight="1">
      <c r="A25" s="785"/>
      <c r="B25" s="785"/>
      <c r="C25" s="785"/>
      <c r="D25" s="786"/>
      <c r="E25" s="788" t="s">
        <v>1603</v>
      </c>
      <c r="F25" s="788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767"/>
    </row>
    <row r="26" spans="1:11" s="525" customFormat="1" ht="18" customHeight="1">
      <c r="A26" s="785"/>
      <c r="B26" s="785"/>
      <c r="C26" s="785"/>
      <c r="D26" s="786"/>
      <c r="E26" s="788" t="s">
        <v>1428</v>
      </c>
      <c r="F26" s="788"/>
      <c r="G26" s="523"/>
      <c r="H26" s="524"/>
      <c r="I26" s="524"/>
      <c r="J26" s="532">
        <f>J24+J25</f>
        <v>1956174</v>
      </c>
      <c r="K26" s="767"/>
    </row>
    <row r="27" spans="1:11" ht="18" customHeight="1">
      <c r="A27" s="785">
        <v>3</v>
      </c>
      <c r="B27" s="785" t="s">
        <v>1749</v>
      </c>
      <c r="C27" s="785" t="s">
        <v>1750</v>
      </c>
      <c r="D27" s="786" t="s">
        <v>1369</v>
      </c>
      <c r="E27" s="785" t="s">
        <v>1614</v>
      </c>
      <c r="F27" s="789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761">
        <f>ROUND(J31*0.8,0)</f>
        <v>565485</v>
      </c>
    </row>
    <row r="28" spans="1:11" ht="18" customHeight="1">
      <c r="A28" s="785"/>
      <c r="B28" s="785"/>
      <c r="C28" s="785"/>
      <c r="D28" s="786"/>
      <c r="E28" s="785"/>
      <c r="F28" s="789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767"/>
    </row>
    <row r="29" spans="1:11" s="525" customFormat="1" ht="18" customHeight="1">
      <c r="A29" s="785"/>
      <c r="B29" s="785"/>
      <c r="C29" s="785"/>
      <c r="D29" s="786"/>
      <c r="E29" s="788" t="s">
        <v>1424</v>
      </c>
      <c r="F29" s="788"/>
      <c r="G29" s="523"/>
      <c r="H29" s="524"/>
      <c r="I29" s="524"/>
      <c r="J29" s="532">
        <f>SUM(J27:J28)</f>
        <v>615324</v>
      </c>
      <c r="K29" s="767"/>
    </row>
    <row r="30" spans="1:11" s="525" customFormat="1" ht="18" customHeight="1">
      <c r="A30" s="785"/>
      <c r="B30" s="785"/>
      <c r="C30" s="785"/>
      <c r="D30" s="786"/>
      <c r="E30" s="788" t="s">
        <v>1603</v>
      </c>
      <c r="F30" s="788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767"/>
    </row>
    <row r="31" spans="1:11" s="525" customFormat="1" ht="18" customHeight="1">
      <c r="A31" s="785"/>
      <c r="B31" s="785"/>
      <c r="C31" s="785"/>
      <c r="D31" s="786"/>
      <c r="E31" s="788" t="s">
        <v>1428</v>
      </c>
      <c r="F31" s="788"/>
      <c r="G31" s="523"/>
      <c r="H31" s="524"/>
      <c r="I31" s="524"/>
      <c r="J31" s="532">
        <f>J29+J30</f>
        <v>706856</v>
      </c>
      <c r="K31" s="767"/>
    </row>
    <row r="32" spans="1:11" ht="18" customHeight="1">
      <c r="A32" s="785">
        <v>4</v>
      </c>
      <c r="B32" s="785" t="s">
        <v>1751</v>
      </c>
      <c r="C32" s="785" t="s">
        <v>1752</v>
      </c>
      <c r="D32" s="786" t="s">
        <v>1369</v>
      </c>
      <c r="E32" s="785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761">
        <f>ROUND(J40*0.8,0)</f>
        <v>330806</v>
      </c>
    </row>
    <row r="33" spans="1:11" ht="18" customHeight="1">
      <c r="A33" s="785"/>
      <c r="B33" s="785"/>
      <c r="C33" s="785"/>
      <c r="D33" s="786"/>
      <c r="E33" s="785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761"/>
    </row>
    <row r="34" spans="1:11" ht="18" customHeight="1">
      <c r="A34" s="785"/>
      <c r="B34" s="785"/>
      <c r="C34" s="785"/>
      <c r="D34" s="786"/>
      <c r="E34" s="785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761"/>
    </row>
    <row r="35" spans="1:11" ht="18" customHeight="1">
      <c r="A35" s="785"/>
      <c r="B35" s="785"/>
      <c r="C35" s="785"/>
      <c r="D35" s="786"/>
      <c r="E35" s="785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761"/>
    </row>
    <row r="36" spans="1:11" ht="18" customHeight="1">
      <c r="A36" s="785"/>
      <c r="B36" s="785"/>
      <c r="C36" s="785"/>
      <c r="D36" s="786"/>
      <c r="E36" s="785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761"/>
    </row>
    <row r="37" spans="1:11" ht="18" customHeight="1">
      <c r="A37" s="785"/>
      <c r="B37" s="785"/>
      <c r="C37" s="785"/>
      <c r="D37" s="786"/>
      <c r="E37" s="785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761"/>
    </row>
    <row r="38" spans="1:11" ht="18" customHeight="1">
      <c r="A38" s="785"/>
      <c r="B38" s="785"/>
      <c r="C38" s="785"/>
      <c r="D38" s="786"/>
      <c r="E38" s="788" t="s">
        <v>1424</v>
      </c>
      <c r="F38" s="788"/>
      <c r="G38" s="528"/>
      <c r="H38" s="526"/>
      <c r="I38" s="526"/>
      <c r="J38" s="535">
        <f>SUM(J32:J37)</f>
        <v>375916</v>
      </c>
      <c r="K38" s="761"/>
    </row>
    <row r="39" spans="1:11" ht="18" customHeight="1">
      <c r="A39" s="785"/>
      <c r="B39" s="785"/>
      <c r="C39" s="785"/>
      <c r="D39" s="786"/>
      <c r="E39" s="788" t="s">
        <v>1603</v>
      </c>
      <c r="F39" s="788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761"/>
    </row>
    <row r="40" spans="1:11" ht="18" customHeight="1">
      <c r="A40" s="785"/>
      <c r="B40" s="785"/>
      <c r="C40" s="785"/>
      <c r="D40" s="786"/>
      <c r="E40" s="788" t="s">
        <v>1428</v>
      </c>
      <c r="F40" s="788"/>
      <c r="G40" s="528"/>
      <c r="H40" s="526"/>
      <c r="I40" s="526"/>
      <c r="J40" s="535">
        <f>J38+J39</f>
        <v>413508</v>
      </c>
      <c r="K40" s="761"/>
    </row>
    <row r="41" spans="1:11" ht="18" customHeight="1">
      <c r="A41" s="538"/>
      <c r="B41" s="538"/>
      <c r="C41" s="538"/>
      <c r="D41" s="538"/>
      <c r="E41" s="761" t="s">
        <v>1540</v>
      </c>
      <c r="F41" s="793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795" t="s">
        <v>1802</v>
      </c>
      <c r="B1" s="796"/>
      <c r="C1" s="796"/>
      <c r="D1" s="796"/>
      <c r="E1" s="796"/>
      <c r="F1" s="796"/>
      <c r="G1" s="796"/>
      <c r="H1" s="796"/>
      <c r="I1" s="796"/>
      <c r="J1" s="796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797" t="s">
        <v>764</v>
      </c>
      <c r="B1" s="798"/>
      <c r="C1" s="798"/>
      <c r="D1" s="798"/>
      <c r="E1" s="798"/>
      <c r="F1" s="798"/>
      <c r="G1" s="798"/>
      <c r="H1" s="798"/>
      <c r="I1" s="798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799" t="s">
        <v>873</v>
      </c>
      <c r="B1" s="799"/>
      <c r="C1" s="799"/>
      <c r="D1" s="799"/>
      <c r="E1" s="799"/>
      <c r="F1" s="799"/>
      <c r="G1" s="799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00" t="s">
        <v>927</v>
      </c>
      <c r="B1" s="801"/>
      <c r="C1" s="801"/>
      <c r="D1" s="801"/>
      <c r="E1" s="801"/>
      <c r="F1" s="801"/>
      <c r="G1" s="801"/>
      <c r="H1" s="801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02" t="s">
        <v>946</v>
      </c>
      <c r="B7" s="805" t="s">
        <v>947</v>
      </c>
      <c r="C7" s="805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03" t="s">
        <v>946</v>
      </c>
      <c r="B8" s="806" t="s">
        <v>947</v>
      </c>
      <c r="C8" s="806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03" t="s">
        <v>946</v>
      </c>
      <c r="B9" s="806" t="s">
        <v>947</v>
      </c>
      <c r="C9" s="806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04" t="s">
        <v>946</v>
      </c>
      <c r="B10" s="807" t="s">
        <v>947</v>
      </c>
      <c r="C10" s="807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02" t="s">
        <v>961</v>
      </c>
      <c r="B18" s="805" t="s">
        <v>962</v>
      </c>
      <c r="C18" s="805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04" t="s">
        <v>961</v>
      </c>
      <c r="B19" s="807" t="s">
        <v>962</v>
      </c>
      <c r="C19" s="807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810" t="s">
        <v>970</v>
      </c>
      <c r="B24" s="811" t="s">
        <v>971</v>
      </c>
      <c r="C24" s="811" t="s">
        <v>937</v>
      </c>
      <c r="D24" s="811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808" t="s">
        <v>940</v>
      </c>
      <c r="J24" s="257"/>
    </row>
    <row r="25" spans="1:10" s="244" customFormat="1" ht="20.100000000000001" customHeight="1">
      <c r="A25" s="804" t="s">
        <v>970</v>
      </c>
      <c r="B25" s="807" t="s">
        <v>971</v>
      </c>
      <c r="C25" s="807"/>
      <c r="D25" s="807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809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02" t="s">
        <v>551</v>
      </c>
      <c r="B27" s="805" t="s">
        <v>971</v>
      </c>
      <c r="C27" s="805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02">
        <v>500000</v>
      </c>
      <c r="I27" s="258" t="s">
        <v>935</v>
      </c>
      <c r="J27" s="251"/>
    </row>
    <row r="28" spans="1:10" s="244" customFormat="1" ht="20.100000000000001" customHeight="1">
      <c r="A28" s="803"/>
      <c r="B28" s="806" t="s">
        <v>971</v>
      </c>
      <c r="C28" s="806"/>
      <c r="D28" s="241" t="s">
        <v>979</v>
      </c>
      <c r="E28" s="241" t="s">
        <v>980</v>
      </c>
      <c r="F28" s="240">
        <v>1</v>
      </c>
      <c r="G28" s="240">
        <v>350000</v>
      </c>
      <c r="H28" s="812"/>
      <c r="I28" s="259"/>
      <c r="J28" s="251"/>
    </row>
    <row r="29" spans="1:10" s="244" customFormat="1" ht="20.100000000000001" customHeight="1">
      <c r="A29" s="803"/>
      <c r="B29" s="806" t="s">
        <v>971</v>
      </c>
      <c r="C29" s="806"/>
      <c r="D29" s="241" t="s">
        <v>981</v>
      </c>
      <c r="E29" s="241" t="s">
        <v>982</v>
      </c>
      <c r="F29" s="240">
        <v>1</v>
      </c>
      <c r="G29" s="240">
        <v>202500</v>
      </c>
      <c r="H29" s="812"/>
      <c r="I29" s="259"/>
      <c r="J29" s="251"/>
    </row>
    <row r="30" spans="1:10" s="244" customFormat="1" ht="20.100000000000001" customHeight="1">
      <c r="A30" s="804"/>
      <c r="B30" s="807" t="s">
        <v>971</v>
      </c>
      <c r="C30" s="807"/>
      <c r="D30" s="241" t="s">
        <v>983</v>
      </c>
      <c r="E30" s="241" t="s">
        <v>984</v>
      </c>
      <c r="F30" s="240">
        <v>1</v>
      </c>
      <c r="G30" s="240">
        <v>300000</v>
      </c>
      <c r="H30" s="631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02" t="s">
        <v>986</v>
      </c>
      <c r="B33" s="805" t="s">
        <v>987</v>
      </c>
      <c r="C33" s="805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03" t="s">
        <v>986</v>
      </c>
      <c r="B34" s="806" t="s">
        <v>987</v>
      </c>
      <c r="C34" s="806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04" t="s">
        <v>986</v>
      </c>
      <c r="B35" s="807" t="s">
        <v>987</v>
      </c>
      <c r="C35" s="807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02" t="s">
        <v>993</v>
      </c>
      <c r="B40" s="805" t="s">
        <v>994</v>
      </c>
      <c r="C40" s="805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03" t="s">
        <v>993</v>
      </c>
      <c r="B41" s="806" t="s">
        <v>994</v>
      </c>
      <c r="C41" s="806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03" t="s">
        <v>993</v>
      </c>
      <c r="B42" s="806" t="s">
        <v>994</v>
      </c>
      <c r="C42" s="806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03" t="s">
        <v>993</v>
      </c>
      <c r="B43" s="806" t="s">
        <v>994</v>
      </c>
      <c r="C43" s="806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03" t="s">
        <v>993</v>
      </c>
      <c r="B44" s="806" t="s">
        <v>994</v>
      </c>
      <c r="C44" s="806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04" t="s">
        <v>993</v>
      </c>
      <c r="B45" s="807" t="s">
        <v>994</v>
      </c>
      <c r="C45" s="807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810" t="s">
        <v>1007</v>
      </c>
      <c r="B48" s="805" t="s">
        <v>1008</v>
      </c>
      <c r="C48" s="805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812"/>
      <c r="B49" s="806" t="s">
        <v>1008</v>
      </c>
      <c r="C49" s="806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812"/>
      <c r="B50" s="806" t="s">
        <v>1008</v>
      </c>
      <c r="C50" s="806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631"/>
      <c r="B51" s="807" t="s">
        <v>1008</v>
      </c>
      <c r="C51" s="807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813" t="s">
        <v>688</v>
      </c>
      <c r="B1" s="813"/>
      <c r="C1" s="813"/>
      <c r="D1" s="813"/>
      <c r="E1" s="813"/>
      <c r="F1" s="813"/>
      <c r="G1" s="813"/>
      <c r="H1" s="813"/>
      <c r="I1" s="813"/>
      <c r="J1" s="813"/>
      <c r="K1" s="813"/>
      <c r="L1" s="813"/>
      <c r="M1" s="813"/>
      <c r="N1" s="813"/>
      <c r="O1" s="813"/>
      <c r="P1" s="813"/>
      <c r="Q1" s="813"/>
      <c r="R1" s="813"/>
      <c r="S1" s="813"/>
      <c r="T1" s="813"/>
      <c r="U1" s="813"/>
      <c r="V1" s="813"/>
      <c r="W1" s="813"/>
      <c r="X1" s="813"/>
      <c r="Y1" s="813"/>
      <c r="Z1" s="813"/>
      <c r="AA1" s="813"/>
      <c r="AB1" s="813"/>
      <c r="AC1" s="813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814" t="s">
        <v>1025</v>
      </c>
      <c r="B1" s="814"/>
      <c r="C1" s="814"/>
      <c r="D1" s="814"/>
      <c r="E1" s="814"/>
      <c r="F1" s="814"/>
      <c r="G1" s="814"/>
      <c r="H1" s="814"/>
      <c r="I1" s="814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815" t="s">
        <v>1326</v>
      </c>
      <c r="B1" s="816"/>
      <c r="C1" s="816"/>
      <c r="D1" s="816"/>
      <c r="E1" s="816"/>
      <c r="F1" s="816"/>
      <c r="G1" s="816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818" t="s">
        <v>1328</v>
      </c>
      <c r="B1" s="796"/>
      <c r="C1" s="796"/>
      <c r="D1" s="796"/>
      <c r="E1" s="796"/>
      <c r="F1" s="796"/>
      <c r="G1" s="796"/>
      <c r="H1" s="796"/>
      <c r="I1" s="796"/>
      <c r="J1" s="796"/>
      <c r="K1" s="796"/>
      <c r="L1" s="796"/>
      <c r="M1" s="796"/>
      <c r="N1" s="796"/>
      <c r="O1" s="796"/>
      <c r="P1" s="796"/>
      <c r="Q1" s="796"/>
      <c r="R1" s="796"/>
      <c r="S1" s="796"/>
      <c r="T1" s="796"/>
      <c r="U1" s="796"/>
      <c r="V1" s="796"/>
      <c r="W1" s="796"/>
      <c r="X1" s="796"/>
      <c r="Y1" s="796"/>
      <c r="Z1" s="796"/>
      <c r="AA1" s="796"/>
      <c r="AB1" s="796"/>
      <c r="AC1" s="796"/>
      <c r="AD1" s="796"/>
      <c r="AE1" s="796"/>
      <c r="AF1" s="796"/>
      <c r="AG1" s="796"/>
      <c r="AH1" s="796"/>
      <c r="AI1" s="796"/>
      <c r="AJ1" s="796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819" t="s">
        <v>1336</v>
      </c>
      <c r="J2" s="819"/>
      <c r="K2" s="819"/>
      <c r="L2" s="819" t="s">
        <v>1337</v>
      </c>
      <c r="M2" s="819"/>
      <c r="N2" s="819"/>
      <c r="O2" s="819" t="s">
        <v>1338</v>
      </c>
      <c r="P2" s="819"/>
      <c r="Q2" s="819"/>
      <c r="R2" s="819" t="s">
        <v>1339</v>
      </c>
      <c r="S2" s="819"/>
      <c r="T2" s="819"/>
      <c r="U2" s="819" t="s">
        <v>1340</v>
      </c>
      <c r="V2" s="819"/>
      <c r="W2" s="819"/>
      <c r="X2" s="819" t="s">
        <v>1341</v>
      </c>
      <c r="Y2" s="819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817" t="s">
        <v>1360</v>
      </c>
      <c r="T45" s="817"/>
      <c r="U45" s="817"/>
      <c r="V45" s="817"/>
      <c r="W45" s="817"/>
      <c r="X45" s="817"/>
      <c r="Y45" s="817"/>
    </row>
    <row r="46" spans="1:36">
      <c r="S46" s="817">
        <v>42984</v>
      </c>
      <c r="T46" s="817"/>
      <c r="U46" s="817"/>
      <c r="V46" s="817"/>
      <c r="W46" s="817"/>
      <c r="X46" s="817"/>
      <c r="Y46" s="817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selection activeCell="A6" sqref="A6:XFD11"/>
    </sheetView>
  </sheetViews>
  <sheetFormatPr defaultColWidth="9" defaultRowHeight="13.5"/>
  <cols>
    <col min="1" max="1" width="10.625" style="281" customWidth="1"/>
    <col min="2" max="2" width="30.625" style="622" customWidth="1"/>
    <col min="3" max="3" width="30.625" style="281" customWidth="1"/>
    <col min="4" max="4" width="20.5" style="281" bestFit="1" customWidth="1"/>
    <col min="5" max="5" width="18.625" style="281" hidden="1" customWidth="1"/>
    <col min="6" max="6" width="18.375" style="281" bestFit="1" customWidth="1"/>
    <col min="7" max="7" width="14.375" style="281" hidden="1" customWidth="1"/>
    <col min="8" max="8" width="14.25" style="281" hidden="1" customWidth="1"/>
    <col min="9" max="252" width="9" style="281"/>
    <col min="253" max="253" width="6.625" style="281" customWidth="1"/>
    <col min="254" max="255" width="21.625" style="281" customWidth="1"/>
    <col min="256" max="256" width="16.125" style="281" bestFit="1" customWidth="1"/>
    <col min="257" max="257" width="13.875" style="281" bestFit="1" customWidth="1"/>
    <col min="258" max="258" width="17.25" style="281" bestFit="1" customWidth="1"/>
    <col min="259" max="260" width="20.5" style="281" bestFit="1" customWidth="1"/>
    <col min="261" max="261" width="0" style="281" hidden="1" customWidth="1"/>
    <col min="262" max="262" width="18.375" style="281" bestFit="1" customWidth="1"/>
    <col min="263" max="264" width="0" style="281" hidden="1" customWidth="1"/>
    <col min="265" max="508" width="9" style="281"/>
    <col min="509" max="509" width="6.625" style="281" customWidth="1"/>
    <col min="510" max="511" width="21.625" style="281" customWidth="1"/>
    <col min="512" max="512" width="16.125" style="281" bestFit="1" customWidth="1"/>
    <col min="513" max="513" width="13.875" style="281" bestFit="1" customWidth="1"/>
    <col min="514" max="514" width="17.25" style="281" bestFit="1" customWidth="1"/>
    <col min="515" max="516" width="20.5" style="281" bestFit="1" customWidth="1"/>
    <col min="517" max="517" width="0" style="281" hidden="1" customWidth="1"/>
    <col min="518" max="518" width="18.375" style="281" bestFit="1" customWidth="1"/>
    <col min="519" max="520" width="0" style="281" hidden="1" customWidth="1"/>
    <col min="521" max="764" width="9" style="281"/>
    <col min="765" max="765" width="6.625" style="281" customWidth="1"/>
    <col min="766" max="767" width="21.625" style="281" customWidth="1"/>
    <col min="768" max="768" width="16.125" style="281" bestFit="1" customWidth="1"/>
    <col min="769" max="769" width="13.875" style="281" bestFit="1" customWidth="1"/>
    <col min="770" max="770" width="17.25" style="281" bestFit="1" customWidth="1"/>
    <col min="771" max="772" width="20.5" style="281" bestFit="1" customWidth="1"/>
    <col min="773" max="773" width="0" style="281" hidden="1" customWidth="1"/>
    <col min="774" max="774" width="18.375" style="281" bestFit="1" customWidth="1"/>
    <col min="775" max="776" width="0" style="281" hidden="1" customWidth="1"/>
    <col min="777" max="1020" width="9" style="281"/>
    <col min="1021" max="1021" width="6.625" style="281" customWidth="1"/>
    <col min="1022" max="1023" width="21.625" style="281" customWidth="1"/>
    <col min="1024" max="1024" width="16.125" style="281" bestFit="1" customWidth="1"/>
    <col min="1025" max="1025" width="13.875" style="281" bestFit="1" customWidth="1"/>
    <col min="1026" max="1026" width="17.25" style="281" bestFit="1" customWidth="1"/>
    <col min="1027" max="1028" width="20.5" style="281" bestFit="1" customWidth="1"/>
    <col min="1029" max="1029" width="0" style="281" hidden="1" customWidth="1"/>
    <col min="1030" max="1030" width="18.375" style="281" bestFit="1" customWidth="1"/>
    <col min="1031" max="1032" width="0" style="281" hidden="1" customWidth="1"/>
    <col min="1033" max="1276" width="9" style="281"/>
    <col min="1277" max="1277" width="6.625" style="281" customWidth="1"/>
    <col min="1278" max="1279" width="21.625" style="281" customWidth="1"/>
    <col min="1280" max="1280" width="16.125" style="281" bestFit="1" customWidth="1"/>
    <col min="1281" max="1281" width="13.875" style="281" bestFit="1" customWidth="1"/>
    <col min="1282" max="1282" width="17.25" style="281" bestFit="1" customWidth="1"/>
    <col min="1283" max="1284" width="20.5" style="281" bestFit="1" customWidth="1"/>
    <col min="1285" max="1285" width="0" style="281" hidden="1" customWidth="1"/>
    <col min="1286" max="1286" width="18.375" style="281" bestFit="1" customWidth="1"/>
    <col min="1287" max="1288" width="0" style="281" hidden="1" customWidth="1"/>
    <col min="1289" max="1532" width="9" style="281"/>
    <col min="1533" max="1533" width="6.625" style="281" customWidth="1"/>
    <col min="1534" max="1535" width="21.625" style="281" customWidth="1"/>
    <col min="1536" max="1536" width="16.125" style="281" bestFit="1" customWidth="1"/>
    <col min="1537" max="1537" width="13.875" style="281" bestFit="1" customWidth="1"/>
    <col min="1538" max="1538" width="17.25" style="281" bestFit="1" customWidth="1"/>
    <col min="1539" max="1540" width="20.5" style="281" bestFit="1" customWidth="1"/>
    <col min="1541" max="1541" width="0" style="281" hidden="1" customWidth="1"/>
    <col min="1542" max="1542" width="18.375" style="281" bestFit="1" customWidth="1"/>
    <col min="1543" max="1544" width="0" style="281" hidden="1" customWidth="1"/>
    <col min="1545" max="1788" width="9" style="281"/>
    <col min="1789" max="1789" width="6.625" style="281" customWidth="1"/>
    <col min="1790" max="1791" width="21.625" style="281" customWidth="1"/>
    <col min="1792" max="1792" width="16.125" style="281" bestFit="1" customWidth="1"/>
    <col min="1793" max="1793" width="13.875" style="281" bestFit="1" customWidth="1"/>
    <col min="1794" max="1794" width="17.25" style="281" bestFit="1" customWidth="1"/>
    <col min="1795" max="1796" width="20.5" style="281" bestFit="1" customWidth="1"/>
    <col min="1797" max="1797" width="0" style="281" hidden="1" customWidth="1"/>
    <col min="1798" max="1798" width="18.375" style="281" bestFit="1" customWidth="1"/>
    <col min="1799" max="1800" width="0" style="281" hidden="1" customWidth="1"/>
    <col min="1801" max="2044" width="9" style="281"/>
    <col min="2045" max="2045" width="6.625" style="281" customWidth="1"/>
    <col min="2046" max="2047" width="21.625" style="281" customWidth="1"/>
    <col min="2048" max="2048" width="16.125" style="281" bestFit="1" customWidth="1"/>
    <col min="2049" max="2049" width="13.875" style="281" bestFit="1" customWidth="1"/>
    <col min="2050" max="2050" width="17.25" style="281" bestFit="1" customWidth="1"/>
    <col min="2051" max="2052" width="20.5" style="281" bestFit="1" customWidth="1"/>
    <col min="2053" max="2053" width="0" style="281" hidden="1" customWidth="1"/>
    <col min="2054" max="2054" width="18.375" style="281" bestFit="1" customWidth="1"/>
    <col min="2055" max="2056" width="0" style="281" hidden="1" customWidth="1"/>
    <col min="2057" max="2300" width="9" style="281"/>
    <col min="2301" max="2301" width="6.625" style="281" customWidth="1"/>
    <col min="2302" max="2303" width="21.625" style="281" customWidth="1"/>
    <col min="2304" max="2304" width="16.125" style="281" bestFit="1" customWidth="1"/>
    <col min="2305" max="2305" width="13.875" style="281" bestFit="1" customWidth="1"/>
    <col min="2306" max="2306" width="17.25" style="281" bestFit="1" customWidth="1"/>
    <col min="2307" max="2308" width="20.5" style="281" bestFit="1" customWidth="1"/>
    <col min="2309" max="2309" width="0" style="281" hidden="1" customWidth="1"/>
    <col min="2310" max="2310" width="18.375" style="281" bestFit="1" customWidth="1"/>
    <col min="2311" max="2312" width="0" style="281" hidden="1" customWidth="1"/>
    <col min="2313" max="2556" width="9" style="281"/>
    <col min="2557" max="2557" width="6.625" style="281" customWidth="1"/>
    <col min="2558" max="2559" width="21.625" style="281" customWidth="1"/>
    <col min="2560" max="2560" width="16.125" style="281" bestFit="1" customWidth="1"/>
    <col min="2561" max="2561" width="13.875" style="281" bestFit="1" customWidth="1"/>
    <col min="2562" max="2562" width="17.25" style="281" bestFit="1" customWidth="1"/>
    <col min="2563" max="2564" width="20.5" style="281" bestFit="1" customWidth="1"/>
    <col min="2565" max="2565" width="0" style="281" hidden="1" customWidth="1"/>
    <col min="2566" max="2566" width="18.375" style="281" bestFit="1" customWidth="1"/>
    <col min="2567" max="2568" width="0" style="281" hidden="1" customWidth="1"/>
    <col min="2569" max="2812" width="9" style="281"/>
    <col min="2813" max="2813" width="6.625" style="281" customWidth="1"/>
    <col min="2814" max="2815" width="21.625" style="281" customWidth="1"/>
    <col min="2816" max="2816" width="16.125" style="281" bestFit="1" customWidth="1"/>
    <col min="2817" max="2817" width="13.875" style="281" bestFit="1" customWidth="1"/>
    <col min="2818" max="2818" width="17.25" style="281" bestFit="1" customWidth="1"/>
    <col min="2819" max="2820" width="20.5" style="281" bestFit="1" customWidth="1"/>
    <col min="2821" max="2821" width="0" style="281" hidden="1" customWidth="1"/>
    <col min="2822" max="2822" width="18.375" style="281" bestFit="1" customWidth="1"/>
    <col min="2823" max="2824" width="0" style="281" hidden="1" customWidth="1"/>
    <col min="2825" max="3068" width="9" style="281"/>
    <col min="3069" max="3069" width="6.625" style="281" customWidth="1"/>
    <col min="3070" max="3071" width="21.625" style="281" customWidth="1"/>
    <col min="3072" max="3072" width="16.125" style="281" bestFit="1" customWidth="1"/>
    <col min="3073" max="3073" width="13.875" style="281" bestFit="1" customWidth="1"/>
    <col min="3074" max="3074" width="17.25" style="281" bestFit="1" customWidth="1"/>
    <col min="3075" max="3076" width="20.5" style="281" bestFit="1" customWidth="1"/>
    <col min="3077" max="3077" width="0" style="281" hidden="1" customWidth="1"/>
    <col min="3078" max="3078" width="18.375" style="281" bestFit="1" customWidth="1"/>
    <col min="3079" max="3080" width="0" style="281" hidden="1" customWidth="1"/>
    <col min="3081" max="3324" width="9" style="281"/>
    <col min="3325" max="3325" width="6.625" style="281" customWidth="1"/>
    <col min="3326" max="3327" width="21.625" style="281" customWidth="1"/>
    <col min="3328" max="3328" width="16.125" style="281" bestFit="1" customWidth="1"/>
    <col min="3329" max="3329" width="13.875" style="281" bestFit="1" customWidth="1"/>
    <col min="3330" max="3330" width="17.25" style="281" bestFit="1" customWidth="1"/>
    <col min="3331" max="3332" width="20.5" style="281" bestFit="1" customWidth="1"/>
    <col min="3333" max="3333" width="0" style="281" hidden="1" customWidth="1"/>
    <col min="3334" max="3334" width="18.375" style="281" bestFit="1" customWidth="1"/>
    <col min="3335" max="3336" width="0" style="281" hidden="1" customWidth="1"/>
    <col min="3337" max="3580" width="9" style="281"/>
    <col min="3581" max="3581" width="6.625" style="281" customWidth="1"/>
    <col min="3582" max="3583" width="21.625" style="281" customWidth="1"/>
    <col min="3584" max="3584" width="16.125" style="281" bestFit="1" customWidth="1"/>
    <col min="3585" max="3585" width="13.875" style="281" bestFit="1" customWidth="1"/>
    <col min="3586" max="3586" width="17.25" style="281" bestFit="1" customWidth="1"/>
    <col min="3587" max="3588" width="20.5" style="281" bestFit="1" customWidth="1"/>
    <col min="3589" max="3589" width="0" style="281" hidden="1" customWidth="1"/>
    <col min="3590" max="3590" width="18.375" style="281" bestFit="1" customWidth="1"/>
    <col min="3591" max="3592" width="0" style="281" hidden="1" customWidth="1"/>
    <col min="3593" max="3836" width="9" style="281"/>
    <col min="3837" max="3837" width="6.625" style="281" customWidth="1"/>
    <col min="3838" max="3839" width="21.625" style="281" customWidth="1"/>
    <col min="3840" max="3840" width="16.125" style="281" bestFit="1" customWidth="1"/>
    <col min="3841" max="3841" width="13.875" style="281" bestFit="1" customWidth="1"/>
    <col min="3842" max="3842" width="17.25" style="281" bestFit="1" customWidth="1"/>
    <col min="3843" max="3844" width="20.5" style="281" bestFit="1" customWidth="1"/>
    <col min="3845" max="3845" width="0" style="281" hidden="1" customWidth="1"/>
    <col min="3846" max="3846" width="18.375" style="281" bestFit="1" customWidth="1"/>
    <col min="3847" max="3848" width="0" style="281" hidden="1" customWidth="1"/>
    <col min="3849" max="4092" width="9" style="281"/>
    <col min="4093" max="4093" width="6.625" style="281" customWidth="1"/>
    <col min="4094" max="4095" width="21.625" style="281" customWidth="1"/>
    <col min="4096" max="4096" width="16.125" style="281" bestFit="1" customWidth="1"/>
    <col min="4097" max="4097" width="13.875" style="281" bestFit="1" customWidth="1"/>
    <col min="4098" max="4098" width="17.25" style="281" bestFit="1" customWidth="1"/>
    <col min="4099" max="4100" width="20.5" style="281" bestFit="1" customWidth="1"/>
    <col min="4101" max="4101" width="0" style="281" hidden="1" customWidth="1"/>
    <col min="4102" max="4102" width="18.375" style="281" bestFit="1" customWidth="1"/>
    <col min="4103" max="4104" width="0" style="281" hidden="1" customWidth="1"/>
    <col min="4105" max="4348" width="9" style="281"/>
    <col min="4349" max="4349" width="6.625" style="281" customWidth="1"/>
    <col min="4350" max="4351" width="21.625" style="281" customWidth="1"/>
    <col min="4352" max="4352" width="16.125" style="281" bestFit="1" customWidth="1"/>
    <col min="4353" max="4353" width="13.875" style="281" bestFit="1" customWidth="1"/>
    <col min="4354" max="4354" width="17.25" style="281" bestFit="1" customWidth="1"/>
    <col min="4355" max="4356" width="20.5" style="281" bestFit="1" customWidth="1"/>
    <col min="4357" max="4357" width="0" style="281" hidden="1" customWidth="1"/>
    <col min="4358" max="4358" width="18.375" style="281" bestFit="1" customWidth="1"/>
    <col min="4359" max="4360" width="0" style="281" hidden="1" customWidth="1"/>
    <col min="4361" max="4604" width="9" style="281"/>
    <col min="4605" max="4605" width="6.625" style="281" customWidth="1"/>
    <col min="4606" max="4607" width="21.625" style="281" customWidth="1"/>
    <col min="4608" max="4608" width="16.125" style="281" bestFit="1" customWidth="1"/>
    <col min="4609" max="4609" width="13.875" style="281" bestFit="1" customWidth="1"/>
    <col min="4610" max="4610" width="17.25" style="281" bestFit="1" customWidth="1"/>
    <col min="4611" max="4612" width="20.5" style="281" bestFit="1" customWidth="1"/>
    <col min="4613" max="4613" width="0" style="281" hidden="1" customWidth="1"/>
    <col min="4614" max="4614" width="18.375" style="281" bestFit="1" customWidth="1"/>
    <col min="4615" max="4616" width="0" style="281" hidden="1" customWidth="1"/>
    <col min="4617" max="4860" width="9" style="281"/>
    <col min="4861" max="4861" width="6.625" style="281" customWidth="1"/>
    <col min="4862" max="4863" width="21.625" style="281" customWidth="1"/>
    <col min="4864" max="4864" width="16.125" style="281" bestFit="1" customWidth="1"/>
    <col min="4865" max="4865" width="13.875" style="281" bestFit="1" customWidth="1"/>
    <col min="4866" max="4866" width="17.25" style="281" bestFit="1" customWidth="1"/>
    <col min="4867" max="4868" width="20.5" style="281" bestFit="1" customWidth="1"/>
    <col min="4869" max="4869" width="0" style="281" hidden="1" customWidth="1"/>
    <col min="4870" max="4870" width="18.375" style="281" bestFit="1" customWidth="1"/>
    <col min="4871" max="4872" width="0" style="281" hidden="1" customWidth="1"/>
    <col min="4873" max="5116" width="9" style="281"/>
    <col min="5117" max="5117" width="6.625" style="281" customWidth="1"/>
    <col min="5118" max="5119" width="21.625" style="281" customWidth="1"/>
    <col min="5120" max="5120" width="16.125" style="281" bestFit="1" customWidth="1"/>
    <col min="5121" max="5121" width="13.875" style="281" bestFit="1" customWidth="1"/>
    <col min="5122" max="5122" width="17.25" style="281" bestFit="1" customWidth="1"/>
    <col min="5123" max="5124" width="20.5" style="281" bestFit="1" customWidth="1"/>
    <col min="5125" max="5125" width="0" style="281" hidden="1" customWidth="1"/>
    <col min="5126" max="5126" width="18.375" style="281" bestFit="1" customWidth="1"/>
    <col min="5127" max="5128" width="0" style="281" hidden="1" customWidth="1"/>
    <col min="5129" max="5372" width="9" style="281"/>
    <col min="5373" max="5373" width="6.625" style="281" customWidth="1"/>
    <col min="5374" max="5375" width="21.625" style="281" customWidth="1"/>
    <col min="5376" max="5376" width="16.125" style="281" bestFit="1" customWidth="1"/>
    <col min="5377" max="5377" width="13.875" style="281" bestFit="1" customWidth="1"/>
    <col min="5378" max="5378" width="17.25" style="281" bestFit="1" customWidth="1"/>
    <col min="5379" max="5380" width="20.5" style="281" bestFit="1" customWidth="1"/>
    <col min="5381" max="5381" width="0" style="281" hidden="1" customWidth="1"/>
    <col min="5382" max="5382" width="18.375" style="281" bestFit="1" customWidth="1"/>
    <col min="5383" max="5384" width="0" style="281" hidden="1" customWidth="1"/>
    <col min="5385" max="5628" width="9" style="281"/>
    <col min="5629" max="5629" width="6.625" style="281" customWidth="1"/>
    <col min="5630" max="5631" width="21.625" style="281" customWidth="1"/>
    <col min="5632" max="5632" width="16.125" style="281" bestFit="1" customWidth="1"/>
    <col min="5633" max="5633" width="13.875" style="281" bestFit="1" customWidth="1"/>
    <col min="5634" max="5634" width="17.25" style="281" bestFit="1" customWidth="1"/>
    <col min="5635" max="5636" width="20.5" style="281" bestFit="1" customWidth="1"/>
    <col min="5637" max="5637" width="0" style="281" hidden="1" customWidth="1"/>
    <col min="5638" max="5638" width="18.375" style="281" bestFit="1" customWidth="1"/>
    <col min="5639" max="5640" width="0" style="281" hidden="1" customWidth="1"/>
    <col min="5641" max="5884" width="9" style="281"/>
    <col min="5885" max="5885" width="6.625" style="281" customWidth="1"/>
    <col min="5886" max="5887" width="21.625" style="281" customWidth="1"/>
    <col min="5888" max="5888" width="16.125" style="281" bestFit="1" customWidth="1"/>
    <col min="5889" max="5889" width="13.875" style="281" bestFit="1" customWidth="1"/>
    <col min="5890" max="5890" width="17.25" style="281" bestFit="1" customWidth="1"/>
    <col min="5891" max="5892" width="20.5" style="281" bestFit="1" customWidth="1"/>
    <col min="5893" max="5893" width="0" style="281" hidden="1" customWidth="1"/>
    <col min="5894" max="5894" width="18.375" style="281" bestFit="1" customWidth="1"/>
    <col min="5895" max="5896" width="0" style="281" hidden="1" customWidth="1"/>
    <col min="5897" max="6140" width="9" style="281"/>
    <col min="6141" max="6141" width="6.625" style="281" customWidth="1"/>
    <col min="6142" max="6143" width="21.625" style="281" customWidth="1"/>
    <col min="6144" max="6144" width="16.125" style="281" bestFit="1" customWidth="1"/>
    <col min="6145" max="6145" width="13.875" style="281" bestFit="1" customWidth="1"/>
    <col min="6146" max="6146" width="17.25" style="281" bestFit="1" customWidth="1"/>
    <col min="6147" max="6148" width="20.5" style="281" bestFit="1" customWidth="1"/>
    <col min="6149" max="6149" width="0" style="281" hidden="1" customWidth="1"/>
    <col min="6150" max="6150" width="18.375" style="281" bestFit="1" customWidth="1"/>
    <col min="6151" max="6152" width="0" style="281" hidden="1" customWidth="1"/>
    <col min="6153" max="6396" width="9" style="281"/>
    <col min="6397" max="6397" width="6.625" style="281" customWidth="1"/>
    <col min="6398" max="6399" width="21.625" style="281" customWidth="1"/>
    <col min="6400" max="6400" width="16.125" style="281" bestFit="1" customWidth="1"/>
    <col min="6401" max="6401" width="13.875" style="281" bestFit="1" customWidth="1"/>
    <col min="6402" max="6402" width="17.25" style="281" bestFit="1" customWidth="1"/>
    <col min="6403" max="6404" width="20.5" style="281" bestFit="1" customWidth="1"/>
    <col min="6405" max="6405" width="0" style="281" hidden="1" customWidth="1"/>
    <col min="6406" max="6406" width="18.375" style="281" bestFit="1" customWidth="1"/>
    <col min="6407" max="6408" width="0" style="281" hidden="1" customWidth="1"/>
    <col min="6409" max="6652" width="9" style="281"/>
    <col min="6653" max="6653" width="6.625" style="281" customWidth="1"/>
    <col min="6654" max="6655" width="21.625" style="281" customWidth="1"/>
    <col min="6656" max="6656" width="16.125" style="281" bestFit="1" customWidth="1"/>
    <col min="6657" max="6657" width="13.875" style="281" bestFit="1" customWidth="1"/>
    <col min="6658" max="6658" width="17.25" style="281" bestFit="1" customWidth="1"/>
    <col min="6659" max="6660" width="20.5" style="281" bestFit="1" customWidth="1"/>
    <col min="6661" max="6661" width="0" style="281" hidden="1" customWidth="1"/>
    <col min="6662" max="6662" width="18.375" style="281" bestFit="1" customWidth="1"/>
    <col min="6663" max="6664" width="0" style="281" hidden="1" customWidth="1"/>
    <col min="6665" max="6908" width="9" style="281"/>
    <col min="6909" max="6909" width="6.625" style="281" customWidth="1"/>
    <col min="6910" max="6911" width="21.625" style="281" customWidth="1"/>
    <col min="6912" max="6912" width="16.125" style="281" bestFit="1" customWidth="1"/>
    <col min="6913" max="6913" width="13.875" style="281" bestFit="1" customWidth="1"/>
    <col min="6914" max="6914" width="17.25" style="281" bestFit="1" customWidth="1"/>
    <col min="6915" max="6916" width="20.5" style="281" bestFit="1" customWidth="1"/>
    <col min="6917" max="6917" width="0" style="281" hidden="1" customWidth="1"/>
    <col min="6918" max="6918" width="18.375" style="281" bestFit="1" customWidth="1"/>
    <col min="6919" max="6920" width="0" style="281" hidden="1" customWidth="1"/>
    <col min="6921" max="7164" width="9" style="281"/>
    <col min="7165" max="7165" width="6.625" style="281" customWidth="1"/>
    <col min="7166" max="7167" width="21.625" style="281" customWidth="1"/>
    <col min="7168" max="7168" width="16.125" style="281" bestFit="1" customWidth="1"/>
    <col min="7169" max="7169" width="13.875" style="281" bestFit="1" customWidth="1"/>
    <col min="7170" max="7170" width="17.25" style="281" bestFit="1" customWidth="1"/>
    <col min="7171" max="7172" width="20.5" style="281" bestFit="1" customWidth="1"/>
    <col min="7173" max="7173" width="0" style="281" hidden="1" customWidth="1"/>
    <col min="7174" max="7174" width="18.375" style="281" bestFit="1" customWidth="1"/>
    <col min="7175" max="7176" width="0" style="281" hidden="1" customWidth="1"/>
    <col min="7177" max="7420" width="9" style="281"/>
    <col min="7421" max="7421" width="6.625" style="281" customWidth="1"/>
    <col min="7422" max="7423" width="21.625" style="281" customWidth="1"/>
    <col min="7424" max="7424" width="16.125" style="281" bestFit="1" customWidth="1"/>
    <col min="7425" max="7425" width="13.875" style="281" bestFit="1" customWidth="1"/>
    <col min="7426" max="7426" width="17.25" style="281" bestFit="1" customWidth="1"/>
    <col min="7427" max="7428" width="20.5" style="281" bestFit="1" customWidth="1"/>
    <col min="7429" max="7429" width="0" style="281" hidden="1" customWidth="1"/>
    <col min="7430" max="7430" width="18.375" style="281" bestFit="1" customWidth="1"/>
    <col min="7431" max="7432" width="0" style="281" hidden="1" customWidth="1"/>
    <col min="7433" max="7676" width="9" style="281"/>
    <col min="7677" max="7677" width="6.625" style="281" customWidth="1"/>
    <col min="7678" max="7679" width="21.625" style="281" customWidth="1"/>
    <col min="7680" max="7680" width="16.125" style="281" bestFit="1" customWidth="1"/>
    <col min="7681" max="7681" width="13.875" style="281" bestFit="1" customWidth="1"/>
    <col min="7682" max="7682" width="17.25" style="281" bestFit="1" customWidth="1"/>
    <col min="7683" max="7684" width="20.5" style="281" bestFit="1" customWidth="1"/>
    <col min="7685" max="7685" width="0" style="281" hidden="1" customWidth="1"/>
    <col min="7686" max="7686" width="18.375" style="281" bestFit="1" customWidth="1"/>
    <col min="7687" max="7688" width="0" style="281" hidden="1" customWidth="1"/>
    <col min="7689" max="7932" width="9" style="281"/>
    <col min="7933" max="7933" width="6.625" style="281" customWidth="1"/>
    <col min="7934" max="7935" width="21.625" style="281" customWidth="1"/>
    <col min="7936" max="7936" width="16.125" style="281" bestFit="1" customWidth="1"/>
    <col min="7937" max="7937" width="13.875" style="281" bestFit="1" customWidth="1"/>
    <col min="7938" max="7938" width="17.25" style="281" bestFit="1" customWidth="1"/>
    <col min="7939" max="7940" width="20.5" style="281" bestFit="1" customWidth="1"/>
    <col min="7941" max="7941" width="0" style="281" hidden="1" customWidth="1"/>
    <col min="7942" max="7942" width="18.375" style="281" bestFit="1" customWidth="1"/>
    <col min="7943" max="7944" width="0" style="281" hidden="1" customWidth="1"/>
    <col min="7945" max="8188" width="9" style="281"/>
    <col min="8189" max="8189" width="6.625" style="281" customWidth="1"/>
    <col min="8190" max="8191" width="21.625" style="281" customWidth="1"/>
    <col min="8192" max="8192" width="16.125" style="281" bestFit="1" customWidth="1"/>
    <col min="8193" max="8193" width="13.875" style="281" bestFit="1" customWidth="1"/>
    <col min="8194" max="8194" width="17.25" style="281" bestFit="1" customWidth="1"/>
    <col min="8195" max="8196" width="20.5" style="281" bestFit="1" customWidth="1"/>
    <col min="8197" max="8197" width="0" style="281" hidden="1" customWidth="1"/>
    <col min="8198" max="8198" width="18.375" style="281" bestFit="1" customWidth="1"/>
    <col min="8199" max="8200" width="0" style="281" hidden="1" customWidth="1"/>
    <col min="8201" max="8444" width="9" style="281"/>
    <col min="8445" max="8445" width="6.625" style="281" customWidth="1"/>
    <col min="8446" max="8447" width="21.625" style="281" customWidth="1"/>
    <col min="8448" max="8448" width="16.125" style="281" bestFit="1" customWidth="1"/>
    <col min="8449" max="8449" width="13.875" style="281" bestFit="1" customWidth="1"/>
    <col min="8450" max="8450" width="17.25" style="281" bestFit="1" customWidth="1"/>
    <col min="8451" max="8452" width="20.5" style="281" bestFit="1" customWidth="1"/>
    <col min="8453" max="8453" width="0" style="281" hidden="1" customWidth="1"/>
    <col min="8454" max="8454" width="18.375" style="281" bestFit="1" customWidth="1"/>
    <col min="8455" max="8456" width="0" style="281" hidden="1" customWidth="1"/>
    <col min="8457" max="8700" width="9" style="281"/>
    <col min="8701" max="8701" width="6.625" style="281" customWidth="1"/>
    <col min="8702" max="8703" width="21.625" style="281" customWidth="1"/>
    <col min="8704" max="8704" width="16.125" style="281" bestFit="1" customWidth="1"/>
    <col min="8705" max="8705" width="13.875" style="281" bestFit="1" customWidth="1"/>
    <col min="8706" max="8706" width="17.25" style="281" bestFit="1" customWidth="1"/>
    <col min="8707" max="8708" width="20.5" style="281" bestFit="1" customWidth="1"/>
    <col min="8709" max="8709" width="0" style="281" hidden="1" customWidth="1"/>
    <col min="8710" max="8710" width="18.375" style="281" bestFit="1" customWidth="1"/>
    <col min="8711" max="8712" width="0" style="281" hidden="1" customWidth="1"/>
    <col min="8713" max="8956" width="9" style="281"/>
    <col min="8957" max="8957" width="6.625" style="281" customWidth="1"/>
    <col min="8958" max="8959" width="21.625" style="281" customWidth="1"/>
    <col min="8960" max="8960" width="16.125" style="281" bestFit="1" customWidth="1"/>
    <col min="8961" max="8961" width="13.875" style="281" bestFit="1" customWidth="1"/>
    <col min="8962" max="8962" width="17.25" style="281" bestFit="1" customWidth="1"/>
    <col min="8963" max="8964" width="20.5" style="281" bestFit="1" customWidth="1"/>
    <col min="8965" max="8965" width="0" style="281" hidden="1" customWidth="1"/>
    <col min="8966" max="8966" width="18.375" style="281" bestFit="1" customWidth="1"/>
    <col min="8967" max="8968" width="0" style="281" hidden="1" customWidth="1"/>
    <col min="8969" max="9212" width="9" style="281"/>
    <col min="9213" max="9213" width="6.625" style="281" customWidth="1"/>
    <col min="9214" max="9215" width="21.625" style="281" customWidth="1"/>
    <col min="9216" max="9216" width="16.125" style="281" bestFit="1" customWidth="1"/>
    <col min="9217" max="9217" width="13.875" style="281" bestFit="1" customWidth="1"/>
    <col min="9218" max="9218" width="17.25" style="281" bestFit="1" customWidth="1"/>
    <col min="9219" max="9220" width="20.5" style="281" bestFit="1" customWidth="1"/>
    <col min="9221" max="9221" width="0" style="281" hidden="1" customWidth="1"/>
    <col min="9222" max="9222" width="18.375" style="281" bestFit="1" customWidth="1"/>
    <col min="9223" max="9224" width="0" style="281" hidden="1" customWidth="1"/>
    <col min="9225" max="9468" width="9" style="281"/>
    <col min="9469" max="9469" width="6.625" style="281" customWidth="1"/>
    <col min="9470" max="9471" width="21.625" style="281" customWidth="1"/>
    <col min="9472" max="9472" width="16.125" style="281" bestFit="1" customWidth="1"/>
    <col min="9473" max="9473" width="13.875" style="281" bestFit="1" customWidth="1"/>
    <col min="9474" max="9474" width="17.25" style="281" bestFit="1" customWidth="1"/>
    <col min="9475" max="9476" width="20.5" style="281" bestFit="1" customWidth="1"/>
    <col min="9477" max="9477" width="0" style="281" hidden="1" customWidth="1"/>
    <col min="9478" max="9478" width="18.375" style="281" bestFit="1" customWidth="1"/>
    <col min="9479" max="9480" width="0" style="281" hidden="1" customWidth="1"/>
    <col min="9481" max="9724" width="9" style="281"/>
    <col min="9725" max="9725" width="6.625" style="281" customWidth="1"/>
    <col min="9726" max="9727" width="21.625" style="281" customWidth="1"/>
    <col min="9728" max="9728" width="16.125" style="281" bestFit="1" customWidth="1"/>
    <col min="9729" max="9729" width="13.875" style="281" bestFit="1" customWidth="1"/>
    <col min="9730" max="9730" width="17.25" style="281" bestFit="1" customWidth="1"/>
    <col min="9731" max="9732" width="20.5" style="281" bestFit="1" customWidth="1"/>
    <col min="9733" max="9733" width="0" style="281" hidden="1" customWidth="1"/>
    <col min="9734" max="9734" width="18.375" style="281" bestFit="1" customWidth="1"/>
    <col min="9735" max="9736" width="0" style="281" hidden="1" customWidth="1"/>
    <col min="9737" max="9980" width="9" style="281"/>
    <col min="9981" max="9981" width="6.625" style="281" customWidth="1"/>
    <col min="9982" max="9983" width="21.625" style="281" customWidth="1"/>
    <col min="9984" max="9984" width="16.125" style="281" bestFit="1" customWidth="1"/>
    <col min="9985" max="9985" width="13.875" style="281" bestFit="1" customWidth="1"/>
    <col min="9986" max="9986" width="17.25" style="281" bestFit="1" customWidth="1"/>
    <col min="9987" max="9988" width="20.5" style="281" bestFit="1" customWidth="1"/>
    <col min="9989" max="9989" width="0" style="281" hidden="1" customWidth="1"/>
    <col min="9990" max="9990" width="18.375" style="281" bestFit="1" customWidth="1"/>
    <col min="9991" max="9992" width="0" style="281" hidden="1" customWidth="1"/>
    <col min="9993" max="10236" width="9" style="281"/>
    <col min="10237" max="10237" width="6.625" style="281" customWidth="1"/>
    <col min="10238" max="10239" width="21.625" style="281" customWidth="1"/>
    <col min="10240" max="10240" width="16.125" style="281" bestFit="1" customWidth="1"/>
    <col min="10241" max="10241" width="13.875" style="281" bestFit="1" customWidth="1"/>
    <col min="10242" max="10242" width="17.25" style="281" bestFit="1" customWidth="1"/>
    <col min="10243" max="10244" width="20.5" style="281" bestFit="1" customWidth="1"/>
    <col min="10245" max="10245" width="0" style="281" hidden="1" customWidth="1"/>
    <col min="10246" max="10246" width="18.375" style="281" bestFit="1" customWidth="1"/>
    <col min="10247" max="10248" width="0" style="281" hidden="1" customWidth="1"/>
    <col min="10249" max="10492" width="9" style="281"/>
    <col min="10493" max="10493" width="6.625" style="281" customWidth="1"/>
    <col min="10494" max="10495" width="21.625" style="281" customWidth="1"/>
    <col min="10496" max="10496" width="16.125" style="281" bestFit="1" customWidth="1"/>
    <col min="10497" max="10497" width="13.875" style="281" bestFit="1" customWidth="1"/>
    <col min="10498" max="10498" width="17.25" style="281" bestFit="1" customWidth="1"/>
    <col min="10499" max="10500" width="20.5" style="281" bestFit="1" customWidth="1"/>
    <col min="10501" max="10501" width="0" style="281" hidden="1" customWidth="1"/>
    <col min="10502" max="10502" width="18.375" style="281" bestFit="1" customWidth="1"/>
    <col min="10503" max="10504" width="0" style="281" hidden="1" customWidth="1"/>
    <col min="10505" max="10748" width="9" style="281"/>
    <col min="10749" max="10749" width="6.625" style="281" customWidth="1"/>
    <col min="10750" max="10751" width="21.625" style="281" customWidth="1"/>
    <col min="10752" max="10752" width="16.125" style="281" bestFit="1" customWidth="1"/>
    <col min="10753" max="10753" width="13.875" style="281" bestFit="1" customWidth="1"/>
    <col min="10754" max="10754" width="17.25" style="281" bestFit="1" customWidth="1"/>
    <col min="10755" max="10756" width="20.5" style="281" bestFit="1" customWidth="1"/>
    <col min="10757" max="10757" width="0" style="281" hidden="1" customWidth="1"/>
    <col min="10758" max="10758" width="18.375" style="281" bestFit="1" customWidth="1"/>
    <col min="10759" max="10760" width="0" style="281" hidden="1" customWidth="1"/>
    <col min="10761" max="11004" width="9" style="281"/>
    <col min="11005" max="11005" width="6.625" style="281" customWidth="1"/>
    <col min="11006" max="11007" width="21.625" style="281" customWidth="1"/>
    <col min="11008" max="11008" width="16.125" style="281" bestFit="1" customWidth="1"/>
    <col min="11009" max="11009" width="13.875" style="281" bestFit="1" customWidth="1"/>
    <col min="11010" max="11010" width="17.25" style="281" bestFit="1" customWidth="1"/>
    <col min="11011" max="11012" width="20.5" style="281" bestFit="1" customWidth="1"/>
    <col min="11013" max="11013" width="0" style="281" hidden="1" customWidth="1"/>
    <col min="11014" max="11014" width="18.375" style="281" bestFit="1" customWidth="1"/>
    <col min="11015" max="11016" width="0" style="281" hidden="1" customWidth="1"/>
    <col min="11017" max="11260" width="9" style="281"/>
    <col min="11261" max="11261" width="6.625" style="281" customWidth="1"/>
    <col min="11262" max="11263" width="21.625" style="281" customWidth="1"/>
    <col min="11264" max="11264" width="16.125" style="281" bestFit="1" customWidth="1"/>
    <col min="11265" max="11265" width="13.875" style="281" bestFit="1" customWidth="1"/>
    <col min="11266" max="11266" width="17.25" style="281" bestFit="1" customWidth="1"/>
    <col min="11267" max="11268" width="20.5" style="281" bestFit="1" customWidth="1"/>
    <col min="11269" max="11269" width="0" style="281" hidden="1" customWidth="1"/>
    <col min="11270" max="11270" width="18.375" style="281" bestFit="1" customWidth="1"/>
    <col min="11271" max="11272" width="0" style="281" hidden="1" customWidth="1"/>
    <col min="11273" max="11516" width="9" style="281"/>
    <col min="11517" max="11517" width="6.625" style="281" customWidth="1"/>
    <col min="11518" max="11519" width="21.625" style="281" customWidth="1"/>
    <col min="11520" max="11520" width="16.125" style="281" bestFit="1" customWidth="1"/>
    <col min="11521" max="11521" width="13.875" style="281" bestFit="1" customWidth="1"/>
    <col min="11522" max="11522" width="17.25" style="281" bestFit="1" customWidth="1"/>
    <col min="11523" max="11524" width="20.5" style="281" bestFit="1" customWidth="1"/>
    <col min="11525" max="11525" width="0" style="281" hidden="1" customWidth="1"/>
    <col min="11526" max="11526" width="18.375" style="281" bestFit="1" customWidth="1"/>
    <col min="11527" max="11528" width="0" style="281" hidden="1" customWidth="1"/>
    <col min="11529" max="11772" width="9" style="281"/>
    <col min="11773" max="11773" width="6.625" style="281" customWidth="1"/>
    <col min="11774" max="11775" width="21.625" style="281" customWidth="1"/>
    <col min="11776" max="11776" width="16.125" style="281" bestFit="1" customWidth="1"/>
    <col min="11777" max="11777" width="13.875" style="281" bestFit="1" customWidth="1"/>
    <col min="11778" max="11778" width="17.25" style="281" bestFit="1" customWidth="1"/>
    <col min="11779" max="11780" width="20.5" style="281" bestFit="1" customWidth="1"/>
    <col min="11781" max="11781" width="0" style="281" hidden="1" customWidth="1"/>
    <col min="11782" max="11782" width="18.375" style="281" bestFit="1" customWidth="1"/>
    <col min="11783" max="11784" width="0" style="281" hidden="1" customWidth="1"/>
    <col min="11785" max="12028" width="9" style="281"/>
    <col min="12029" max="12029" width="6.625" style="281" customWidth="1"/>
    <col min="12030" max="12031" width="21.625" style="281" customWidth="1"/>
    <col min="12032" max="12032" width="16.125" style="281" bestFit="1" customWidth="1"/>
    <col min="12033" max="12033" width="13.875" style="281" bestFit="1" customWidth="1"/>
    <col min="12034" max="12034" width="17.25" style="281" bestFit="1" customWidth="1"/>
    <col min="12035" max="12036" width="20.5" style="281" bestFit="1" customWidth="1"/>
    <col min="12037" max="12037" width="0" style="281" hidden="1" customWidth="1"/>
    <col min="12038" max="12038" width="18.375" style="281" bestFit="1" customWidth="1"/>
    <col min="12039" max="12040" width="0" style="281" hidden="1" customWidth="1"/>
    <col min="12041" max="12284" width="9" style="281"/>
    <col min="12285" max="12285" width="6.625" style="281" customWidth="1"/>
    <col min="12286" max="12287" width="21.625" style="281" customWidth="1"/>
    <col min="12288" max="12288" width="16.125" style="281" bestFit="1" customWidth="1"/>
    <col min="12289" max="12289" width="13.875" style="281" bestFit="1" customWidth="1"/>
    <col min="12290" max="12290" width="17.25" style="281" bestFit="1" customWidth="1"/>
    <col min="12291" max="12292" width="20.5" style="281" bestFit="1" customWidth="1"/>
    <col min="12293" max="12293" width="0" style="281" hidden="1" customWidth="1"/>
    <col min="12294" max="12294" width="18.375" style="281" bestFit="1" customWidth="1"/>
    <col min="12295" max="12296" width="0" style="281" hidden="1" customWidth="1"/>
    <col min="12297" max="12540" width="9" style="281"/>
    <col min="12541" max="12541" width="6.625" style="281" customWidth="1"/>
    <col min="12542" max="12543" width="21.625" style="281" customWidth="1"/>
    <col min="12544" max="12544" width="16.125" style="281" bestFit="1" customWidth="1"/>
    <col min="12545" max="12545" width="13.875" style="281" bestFit="1" customWidth="1"/>
    <col min="12546" max="12546" width="17.25" style="281" bestFit="1" customWidth="1"/>
    <col min="12547" max="12548" width="20.5" style="281" bestFit="1" customWidth="1"/>
    <col min="12549" max="12549" width="0" style="281" hidden="1" customWidth="1"/>
    <col min="12550" max="12550" width="18.375" style="281" bestFit="1" customWidth="1"/>
    <col min="12551" max="12552" width="0" style="281" hidden="1" customWidth="1"/>
    <col min="12553" max="12796" width="9" style="281"/>
    <col min="12797" max="12797" width="6.625" style="281" customWidth="1"/>
    <col min="12798" max="12799" width="21.625" style="281" customWidth="1"/>
    <col min="12800" max="12800" width="16.125" style="281" bestFit="1" customWidth="1"/>
    <col min="12801" max="12801" width="13.875" style="281" bestFit="1" customWidth="1"/>
    <col min="12802" max="12802" width="17.25" style="281" bestFit="1" customWidth="1"/>
    <col min="12803" max="12804" width="20.5" style="281" bestFit="1" customWidth="1"/>
    <col min="12805" max="12805" width="0" style="281" hidden="1" customWidth="1"/>
    <col min="12806" max="12806" width="18.375" style="281" bestFit="1" customWidth="1"/>
    <col min="12807" max="12808" width="0" style="281" hidden="1" customWidth="1"/>
    <col min="12809" max="13052" width="9" style="281"/>
    <col min="13053" max="13053" width="6.625" style="281" customWidth="1"/>
    <col min="13054" max="13055" width="21.625" style="281" customWidth="1"/>
    <col min="13056" max="13056" width="16.125" style="281" bestFit="1" customWidth="1"/>
    <col min="13057" max="13057" width="13.875" style="281" bestFit="1" customWidth="1"/>
    <col min="13058" max="13058" width="17.25" style="281" bestFit="1" customWidth="1"/>
    <col min="13059" max="13060" width="20.5" style="281" bestFit="1" customWidth="1"/>
    <col min="13061" max="13061" width="0" style="281" hidden="1" customWidth="1"/>
    <col min="13062" max="13062" width="18.375" style="281" bestFit="1" customWidth="1"/>
    <col min="13063" max="13064" width="0" style="281" hidden="1" customWidth="1"/>
    <col min="13065" max="13308" width="9" style="281"/>
    <col min="13309" max="13309" width="6.625" style="281" customWidth="1"/>
    <col min="13310" max="13311" width="21.625" style="281" customWidth="1"/>
    <col min="13312" max="13312" width="16.125" style="281" bestFit="1" customWidth="1"/>
    <col min="13313" max="13313" width="13.875" style="281" bestFit="1" customWidth="1"/>
    <col min="13314" max="13314" width="17.25" style="281" bestFit="1" customWidth="1"/>
    <col min="13315" max="13316" width="20.5" style="281" bestFit="1" customWidth="1"/>
    <col min="13317" max="13317" width="0" style="281" hidden="1" customWidth="1"/>
    <col min="13318" max="13318" width="18.375" style="281" bestFit="1" customWidth="1"/>
    <col min="13319" max="13320" width="0" style="281" hidden="1" customWidth="1"/>
    <col min="13321" max="13564" width="9" style="281"/>
    <col min="13565" max="13565" width="6.625" style="281" customWidth="1"/>
    <col min="13566" max="13567" width="21.625" style="281" customWidth="1"/>
    <col min="13568" max="13568" width="16.125" style="281" bestFit="1" customWidth="1"/>
    <col min="13569" max="13569" width="13.875" style="281" bestFit="1" customWidth="1"/>
    <col min="13570" max="13570" width="17.25" style="281" bestFit="1" customWidth="1"/>
    <col min="13571" max="13572" width="20.5" style="281" bestFit="1" customWidth="1"/>
    <col min="13573" max="13573" width="0" style="281" hidden="1" customWidth="1"/>
    <col min="13574" max="13574" width="18.375" style="281" bestFit="1" customWidth="1"/>
    <col min="13575" max="13576" width="0" style="281" hidden="1" customWidth="1"/>
    <col min="13577" max="13820" width="9" style="281"/>
    <col min="13821" max="13821" width="6.625" style="281" customWidth="1"/>
    <col min="13822" max="13823" width="21.625" style="281" customWidth="1"/>
    <col min="13824" max="13824" width="16.125" style="281" bestFit="1" customWidth="1"/>
    <col min="13825" max="13825" width="13.875" style="281" bestFit="1" customWidth="1"/>
    <col min="13826" max="13826" width="17.25" style="281" bestFit="1" customWidth="1"/>
    <col min="13827" max="13828" width="20.5" style="281" bestFit="1" customWidth="1"/>
    <col min="13829" max="13829" width="0" style="281" hidden="1" customWidth="1"/>
    <col min="13830" max="13830" width="18.375" style="281" bestFit="1" customWidth="1"/>
    <col min="13831" max="13832" width="0" style="281" hidden="1" customWidth="1"/>
    <col min="13833" max="14076" width="9" style="281"/>
    <col min="14077" max="14077" width="6.625" style="281" customWidth="1"/>
    <col min="14078" max="14079" width="21.625" style="281" customWidth="1"/>
    <col min="14080" max="14080" width="16.125" style="281" bestFit="1" customWidth="1"/>
    <col min="14081" max="14081" width="13.875" style="281" bestFit="1" customWidth="1"/>
    <col min="14082" max="14082" width="17.25" style="281" bestFit="1" customWidth="1"/>
    <col min="14083" max="14084" width="20.5" style="281" bestFit="1" customWidth="1"/>
    <col min="14085" max="14085" width="0" style="281" hidden="1" customWidth="1"/>
    <col min="14086" max="14086" width="18.375" style="281" bestFit="1" customWidth="1"/>
    <col min="14087" max="14088" width="0" style="281" hidden="1" customWidth="1"/>
    <col min="14089" max="14332" width="9" style="281"/>
    <col min="14333" max="14333" width="6.625" style="281" customWidth="1"/>
    <col min="14334" max="14335" width="21.625" style="281" customWidth="1"/>
    <col min="14336" max="14336" width="16.125" style="281" bestFit="1" customWidth="1"/>
    <col min="14337" max="14337" width="13.875" style="281" bestFit="1" customWidth="1"/>
    <col min="14338" max="14338" width="17.25" style="281" bestFit="1" customWidth="1"/>
    <col min="14339" max="14340" width="20.5" style="281" bestFit="1" customWidth="1"/>
    <col min="14341" max="14341" width="0" style="281" hidden="1" customWidth="1"/>
    <col min="14342" max="14342" width="18.375" style="281" bestFit="1" customWidth="1"/>
    <col min="14343" max="14344" width="0" style="281" hidden="1" customWidth="1"/>
    <col min="14345" max="14588" width="9" style="281"/>
    <col min="14589" max="14589" width="6.625" style="281" customWidth="1"/>
    <col min="14590" max="14591" width="21.625" style="281" customWidth="1"/>
    <col min="14592" max="14592" width="16.125" style="281" bestFit="1" customWidth="1"/>
    <col min="14593" max="14593" width="13.875" style="281" bestFit="1" customWidth="1"/>
    <col min="14594" max="14594" width="17.25" style="281" bestFit="1" customWidth="1"/>
    <col min="14595" max="14596" width="20.5" style="281" bestFit="1" customWidth="1"/>
    <col min="14597" max="14597" width="0" style="281" hidden="1" customWidth="1"/>
    <col min="14598" max="14598" width="18.375" style="281" bestFit="1" customWidth="1"/>
    <col min="14599" max="14600" width="0" style="281" hidden="1" customWidth="1"/>
    <col min="14601" max="14844" width="9" style="281"/>
    <col min="14845" max="14845" width="6.625" style="281" customWidth="1"/>
    <col min="14846" max="14847" width="21.625" style="281" customWidth="1"/>
    <col min="14848" max="14848" width="16.125" style="281" bestFit="1" customWidth="1"/>
    <col min="14849" max="14849" width="13.875" style="281" bestFit="1" customWidth="1"/>
    <col min="14850" max="14850" width="17.25" style="281" bestFit="1" customWidth="1"/>
    <col min="14851" max="14852" width="20.5" style="281" bestFit="1" customWidth="1"/>
    <col min="14853" max="14853" width="0" style="281" hidden="1" customWidth="1"/>
    <col min="14854" max="14854" width="18.375" style="281" bestFit="1" customWidth="1"/>
    <col min="14855" max="14856" width="0" style="281" hidden="1" customWidth="1"/>
    <col min="14857" max="15100" width="9" style="281"/>
    <col min="15101" max="15101" width="6.625" style="281" customWidth="1"/>
    <col min="15102" max="15103" width="21.625" style="281" customWidth="1"/>
    <col min="15104" max="15104" width="16.125" style="281" bestFit="1" customWidth="1"/>
    <col min="15105" max="15105" width="13.875" style="281" bestFit="1" customWidth="1"/>
    <col min="15106" max="15106" width="17.25" style="281" bestFit="1" customWidth="1"/>
    <col min="15107" max="15108" width="20.5" style="281" bestFit="1" customWidth="1"/>
    <col min="15109" max="15109" width="0" style="281" hidden="1" customWidth="1"/>
    <col min="15110" max="15110" width="18.375" style="281" bestFit="1" customWidth="1"/>
    <col min="15111" max="15112" width="0" style="281" hidden="1" customWidth="1"/>
    <col min="15113" max="15356" width="9" style="281"/>
    <col min="15357" max="15357" width="6.625" style="281" customWidth="1"/>
    <col min="15358" max="15359" width="21.625" style="281" customWidth="1"/>
    <col min="15360" max="15360" width="16.125" style="281" bestFit="1" customWidth="1"/>
    <col min="15361" max="15361" width="13.875" style="281" bestFit="1" customWidth="1"/>
    <col min="15362" max="15362" width="17.25" style="281" bestFit="1" customWidth="1"/>
    <col min="15363" max="15364" width="20.5" style="281" bestFit="1" customWidth="1"/>
    <col min="15365" max="15365" width="0" style="281" hidden="1" customWidth="1"/>
    <col min="15366" max="15366" width="18.375" style="281" bestFit="1" customWidth="1"/>
    <col min="15367" max="15368" width="0" style="281" hidden="1" customWidth="1"/>
    <col min="15369" max="15612" width="9" style="281"/>
    <col min="15613" max="15613" width="6.625" style="281" customWidth="1"/>
    <col min="15614" max="15615" width="21.625" style="281" customWidth="1"/>
    <col min="15616" max="15616" width="16.125" style="281" bestFit="1" customWidth="1"/>
    <col min="15617" max="15617" width="13.875" style="281" bestFit="1" customWidth="1"/>
    <col min="15618" max="15618" width="17.25" style="281" bestFit="1" customWidth="1"/>
    <col min="15619" max="15620" width="20.5" style="281" bestFit="1" customWidth="1"/>
    <col min="15621" max="15621" width="0" style="281" hidden="1" customWidth="1"/>
    <col min="15622" max="15622" width="18.375" style="281" bestFit="1" customWidth="1"/>
    <col min="15623" max="15624" width="0" style="281" hidden="1" customWidth="1"/>
    <col min="15625" max="15868" width="9" style="281"/>
    <col min="15869" max="15869" width="6.625" style="281" customWidth="1"/>
    <col min="15870" max="15871" width="21.625" style="281" customWidth="1"/>
    <col min="15872" max="15872" width="16.125" style="281" bestFit="1" customWidth="1"/>
    <col min="15873" max="15873" width="13.875" style="281" bestFit="1" customWidth="1"/>
    <col min="15874" max="15874" width="17.25" style="281" bestFit="1" customWidth="1"/>
    <col min="15875" max="15876" width="20.5" style="281" bestFit="1" customWidth="1"/>
    <col min="15877" max="15877" width="0" style="281" hidden="1" customWidth="1"/>
    <col min="15878" max="15878" width="18.375" style="281" bestFit="1" customWidth="1"/>
    <col min="15879" max="15880" width="0" style="281" hidden="1" customWidth="1"/>
    <col min="15881" max="16124" width="9" style="281"/>
    <col min="16125" max="16125" width="6.625" style="281" customWidth="1"/>
    <col min="16126" max="16127" width="21.625" style="281" customWidth="1"/>
    <col min="16128" max="16128" width="16.125" style="281" bestFit="1" customWidth="1"/>
    <col min="16129" max="16129" width="13.875" style="281" bestFit="1" customWidth="1"/>
    <col min="16130" max="16130" width="17.25" style="281" bestFit="1" customWidth="1"/>
    <col min="16131" max="16132" width="20.5" style="281" bestFit="1" customWidth="1"/>
    <col min="16133" max="16133" width="0" style="281" hidden="1" customWidth="1"/>
    <col min="16134" max="16134" width="18.375" style="281" bestFit="1" customWidth="1"/>
    <col min="16135" max="16136" width="0" style="281" hidden="1" customWidth="1"/>
    <col min="16137" max="16384" width="9" style="281"/>
  </cols>
  <sheetData>
    <row r="1" spans="1:3" ht="20.25">
      <c r="A1" s="820" t="s">
        <v>1855</v>
      </c>
      <c r="B1" s="821"/>
      <c r="C1" s="821"/>
    </row>
    <row r="2" spans="1:3" ht="35.1" customHeight="1">
      <c r="A2" s="822" t="s">
        <v>1850</v>
      </c>
      <c r="B2" s="823"/>
      <c r="C2" s="617" t="s">
        <v>1851</v>
      </c>
    </row>
    <row r="3" spans="1:3" ht="30" customHeight="1">
      <c r="A3" s="618" t="s">
        <v>1329</v>
      </c>
      <c r="B3" s="618" t="s">
        <v>1852</v>
      </c>
      <c r="C3" s="619" t="s">
        <v>1856</v>
      </c>
    </row>
    <row r="4" spans="1:3" ht="30" customHeight="1">
      <c r="A4" s="618">
        <v>1</v>
      </c>
      <c r="B4" s="618" t="s">
        <v>1853</v>
      </c>
      <c r="C4" s="620">
        <f>扩班设备!K3</f>
        <v>342100</v>
      </c>
    </row>
    <row r="5" spans="1:3" ht="30" customHeight="1">
      <c r="A5" s="618">
        <v>2</v>
      </c>
      <c r="B5" s="618" t="s">
        <v>1857</v>
      </c>
      <c r="C5" s="620">
        <f>补充公用经费补!AQ10</f>
        <v>2521921</v>
      </c>
    </row>
    <row r="6" spans="1:3" ht="30" customHeight="1">
      <c r="A6" s="618"/>
      <c r="B6" s="618" t="s">
        <v>1854</v>
      </c>
      <c r="C6" s="621">
        <f>SUM(C4:C5)</f>
        <v>2864021</v>
      </c>
    </row>
    <row r="7" spans="1:3" ht="30" customHeight="1"/>
    <row r="8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XFA13"/>
  <sheetViews>
    <sheetView workbookViewId="0">
      <selection activeCell="A14" sqref="A14:XFD156"/>
    </sheetView>
  </sheetViews>
  <sheetFormatPr defaultColWidth="9" defaultRowHeight="30" customHeight="1" outlineLevelRow="3"/>
  <cols>
    <col min="1" max="1" width="4.125" style="597" customWidth="1"/>
    <col min="2" max="2" width="7" style="597" customWidth="1"/>
    <col min="3" max="3" width="10.25" style="597" customWidth="1"/>
    <col min="4" max="4" width="35.125" style="597" customWidth="1"/>
    <col min="5" max="5" width="15.875" style="597" customWidth="1"/>
    <col min="6" max="6" width="9.25" style="597" customWidth="1"/>
    <col min="7" max="7" width="11.625" style="597" customWidth="1"/>
    <col min="8" max="8" width="7.875" style="597" customWidth="1"/>
    <col min="9" max="9" width="9.5" style="597" customWidth="1"/>
    <col min="10" max="10" width="7.25" style="597" customWidth="1"/>
    <col min="11" max="11" width="12.5" style="597" customWidth="1"/>
    <col min="12" max="12" width="9.625" style="597" customWidth="1"/>
    <col min="13" max="16381" width="9" style="597"/>
    <col min="16382" max="16384" width="9" style="598"/>
  </cols>
  <sheetData>
    <row r="1" spans="1:12" s="597" customFormat="1" ht="30" customHeight="1">
      <c r="A1" s="824" t="s">
        <v>1832</v>
      </c>
      <c r="B1" s="824"/>
      <c r="C1" s="824"/>
      <c r="D1" s="824"/>
      <c r="E1" s="824"/>
      <c r="F1" s="824"/>
      <c r="G1" s="824"/>
      <c r="H1" s="824"/>
      <c r="I1" s="824"/>
      <c r="J1" s="824"/>
      <c r="K1" s="824"/>
      <c r="L1" s="824"/>
    </row>
    <row r="2" spans="1:12" s="597" customFormat="1" ht="24.95" customHeight="1">
      <c r="A2" s="599" t="s">
        <v>1</v>
      </c>
      <c r="B2" s="600" t="s">
        <v>1833</v>
      </c>
      <c r="C2" s="600" t="s">
        <v>1834</v>
      </c>
      <c r="D2" s="601" t="s">
        <v>1362</v>
      </c>
      <c r="E2" s="600" t="s">
        <v>2</v>
      </c>
      <c r="F2" s="600" t="s">
        <v>691</v>
      </c>
      <c r="G2" s="600" t="s">
        <v>692</v>
      </c>
      <c r="H2" s="600" t="s">
        <v>1835</v>
      </c>
      <c r="I2" s="602" t="s">
        <v>695</v>
      </c>
      <c r="J2" s="599" t="s">
        <v>694</v>
      </c>
      <c r="K2" s="602" t="s">
        <v>1836</v>
      </c>
      <c r="L2" s="603" t="s">
        <v>25</v>
      </c>
    </row>
    <row r="3" spans="1:12" s="597" customFormat="1" ht="24.95" customHeight="1" outlineLevel="1">
      <c r="A3" s="607"/>
      <c r="B3" s="607" t="s">
        <v>1105</v>
      </c>
      <c r="C3" s="607"/>
      <c r="D3" s="605"/>
      <c r="E3" s="604"/>
      <c r="F3" s="605"/>
      <c r="G3" s="605"/>
      <c r="H3" s="607"/>
      <c r="I3" s="606"/>
      <c r="J3" s="607"/>
      <c r="K3" s="608">
        <f>SUBTOTAL(9,K5:K13)</f>
        <v>342100</v>
      </c>
      <c r="L3" s="607"/>
    </row>
    <row r="4" spans="1:12" s="597" customFormat="1" ht="24.95" customHeight="1" outlineLevel="1">
      <c r="A4" s="607"/>
      <c r="B4" s="607"/>
      <c r="C4" s="607"/>
      <c r="D4" s="605" t="s">
        <v>1847</v>
      </c>
      <c r="E4" s="604"/>
      <c r="F4" s="605"/>
      <c r="G4" s="605"/>
      <c r="H4" s="607"/>
      <c r="I4" s="606"/>
      <c r="J4" s="607"/>
      <c r="K4" s="608">
        <f>SUBTOTAL(9,K5:K13)</f>
        <v>342100</v>
      </c>
      <c r="L4" s="607"/>
    </row>
    <row r="5" spans="1:12" s="597" customFormat="1" ht="24.95" customHeight="1" outlineLevel="3">
      <c r="A5" s="612">
        <v>1</v>
      </c>
      <c r="B5" s="612" t="s">
        <v>1848</v>
      </c>
      <c r="C5" s="612" t="s">
        <v>379</v>
      </c>
      <c r="D5" s="610" t="s">
        <v>330</v>
      </c>
      <c r="E5" s="609" t="s">
        <v>1837</v>
      </c>
      <c r="F5" s="610" t="s">
        <v>1169</v>
      </c>
      <c r="G5" s="610" t="s">
        <v>1838</v>
      </c>
      <c r="H5" s="612"/>
      <c r="I5" s="611">
        <v>400</v>
      </c>
      <c r="J5" s="612">
        <v>200</v>
      </c>
      <c r="K5" s="613">
        <f t="shared" ref="K5:K13" si="0">I5*J5</f>
        <v>80000</v>
      </c>
      <c r="L5" s="612"/>
    </row>
    <row r="6" spans="1:12" s="597" customFormat="1" ht="24.95" customHeight="1" outlineLevel="3">
      <c r="A6" s="612">
        <v>1</v>
      </c>
      <c r="B6" s="612" t="s">
        <v>1848</v>
      </c>
      <c r="C6" s="612" t="s">
        <v>379</v>
      </c>
      <c r="D6" s="610" t="s">
        <v>330</v>
      </c>
      <c r="E6" s="609" t="s">
        <v>1837</v>
      </c>
      <c r="F6" s="610" t="s">
        <v>1169</v>
      </c>
      <c r="G6" s="614" t="s">
        <v>1815</v>
      </c>
      <c r="H6" s="612"/>
      <c r="I6" s="611">
        <v>2000</v>
      </c>
      <c r="J6" s="612">
        <v>5</v>
      </c>
      <c r="K6" s="613">
        <f t="shared" si="0"/>
        <v>10000</v>
      </c>
      <c r="L6" s="612"/>
    </row>
    <row r="7" spans="1:12" s="597" customFormat="1" ht="24.95" customHeight="1" outlineLevel="3">
      <c r="A7" s="612">
        <v>1</v>
      </c>
      <c r="B7" s="612" t="s">
        <v>1848</v>
      </c>
      <c r="C7" s="612" t="s">
        <v>379</v>
      </c>
      <c r="D7" s="610" t="s">
        <v>330</v>
      </c>
      <c r="E7" s="609" t="s">
        <v>1837</v>
      </c>
      <c r="F7" s="610" t="s">
        <v>1169</v>
      </c>
      <c r="G7" s="614" t="s">
        <v>1839</v>
      </c>
      <c r="H7" s="612"/>
      <c r="I7" s="611">
        <v>3500</v>
      </c>
      <c r="J7" s="612">
        <v>5</v>
      </c>
      <c r="K7" s="613">
        <f t="shared" si="0"/>
        <v>17500</v>
      </c>
      <c r="L7" s="612"/>
    </row>
    <row r="8" spans="1:12" s="597" customFormat="1" ht="24.95" customHeight="1" outlineLevel="3">
      <c r="A8" s="612">
        <v>1</v>
      </c>
      <c r="B8" s="612" t="s">
        <v>1848</v>
      </c>
      <c r="C8" s="612" t="s">
        <v>379</v>
      </c>
      <c r="D8" s="610" t="s">
        <v>330</v>
      </c>
      <c r="E8" s="609" t="s">
        <v>1837</v>
      </c>
      <c r="F8" s="610" t="s">
        <v>1169</v>
      </c>
      <c r="G8" s="614" t="s">
        <v>1841</v>
      </c>
      <c r="H8" s="612"/>
      <c r="I8" s="611">
        <v>1600</v>
      </c>
      <c r="J8" s="612">
        <v>15</v>
      </c>
      <c r="K8" s="613">
        <f t="shared" si="0"/>
        <v>24000</v>
      </c>
      <c r="L8" s="612"/>
    </row>
    <row r="9" spans="1:12" s="597" customFormat="1" ht="24.95" customHeight="1" outlineLevel="3">
      <c r="A9" s="612">
        <v>1</v>
      </c>
      <c r="B9" s="612" t="s">
        <v>1848</v>
      </c>
      <c r="C9" s="612" t="s">
        <v>379</v>
      </c>
      <c r="D9" s="610" t="s">
        <v>330</v>
      </c>
      <c r="E9" s="609" t="s">
        <v>1837</v>
      </c>
      <c r="F9" s="610" t="s">
        <v>1169</v>
      </c>
      <c r="G9" s="614" t="s">
        <v>1842</v>
      </c>
      <c r="H9" s="612"/>
      <c r="I9" s="611">
        <v>700</v>
      </c>
      <c r="J9" s="612">
        <v>8</v>
      </c>
      <c r="K9" s="613">
        <f t="shared" si="0"/>
        <v>5600</v>
      </c>
      <c r="L9" s="612"/>
    </row>
    <row r="10" spans="1:12" s="597" customFormat="1" ht="24.95" customHeight="1" outlineLevel="3">
      <c r="A10" s="612">
        <v>1</v>
      </c>
      <c r="B10" s="612" t="s">
        <v>1848</v>
      </c>
      <c r="C10" s="612" t="s">
        <v>379</v>
      </c>
      <c r="D10" s="610" t="s">
        <v>330</v>
      </c>
      <c r="E10" s="609" t="s">
        <v>1837</v>
      </c>
      <c r="F10" s="610" t="s">
        <v>1169</v>
      </c>
      <c r="G10" s="614" t="s">
        <v>1845</v>
      </c>
      <c r="H10" s="612"/>
      <c r="I10" s="611">
        <v>2000</v>
      </c>
      <c r="J10" s="612">
        <v>5</v>
      </c>
      <c r="K10" s="613">
        <f t="shared" si="0"/>
        <v>10000</v>
      </c>
      <c r="L10" s="612"/>
    </row>
    <row r="11" spans="1:12" s="597" customFormat="1" ht="24.95" customHeight="1" outlineLevel="3">
      <c r="A11" s="612">
        <v>1</v>
      </c>
      <c r="B11" s="612" t="s">
        <v>1848</v>
      </c>
      <c r="C11" s="612" t="s">
        <v>379</v>
      </c>
      <c r="D11" s="610" t="s">
        <v>330</v>
      </c>
      <c r="E11" s="609" t="s">
        <v>1837</v>
      </c>
      <c r="F11" s="610" t="s">
        <v>1172</v>
      </c>
      <c r="G11" s="614" t="s">
        <v>1846</v>
      </c>
      <c r="H11" s="612"/>
      <c r="I11" s="611">
        <v>12000</v>
      </c>
      <c r="J11" s="612">
        <v>5</v>
      </c>
      <c r="K11" s="613">
        <f t="shared" si="0"/>
        <v>60000</v>
      </c>
      <c r="L11" s="612"/>
    </row>
    <row r="12" spans="1:12" s="597" customFormat="1" ht="24.95" customHeight="1" outlineLevel="3">
      <c r="A12" s="612">
        <v>1</v>
      </c>
      <c r="B12" s="612" t="s">
        <v>1848</v>
      </c>
      <c r="C12" s="612" t="s">
        <v>379</v>
      </c>
      <c r="D12" s="610" t="s">
        <v>330</v>
      </c>
      <c r="E12" s="609" t="s">
        <v>1837</v>
      </c>
      <c r="F12" s="616" t="s">
        <v>1843</v>
      </c>
      <c r="G12" s="614" t="s">
        <v>1844</v>
      </c>
      <c r="H12" s="612"/>
      <c r="I12" s="611">
        <v>5000</v>
      </c>
      <c r="J12" s="612">
        <v>15</v>
      </c>
      <c r="K12" s="613">
        <f t="shared" si="0"/>
        <v>75000</v>
      </c>
      <c r="L12" s="612"/>
    </row>
    <row r="13" spans="1:12" s="597" customFormat="1" ht="24.95" customHeight="1" outlineLevel="3">
      <c r="A13" s="612">
        <v>1</v>
      </c>
      <c r="B13" s="612" t="s">
        <v>1848</v>
      </c>
      <c r="C13" s="612" t="s">
        <v>379</v>
      </c>
      <c r="D13" s="610" t="s">
        <v>330</v>
      </c>
      <c r="E13" s="609" t="s">
        <v>1837</v>
      </c>
      <c r="F13" s="615" t="s">
        <v>1840</v>
      </c>
      <c r="G13" s="614" t="s">
        <v>1849</v>
      </c>
      <c r="H13" s="612"/>
      <c r="I13" s="611">
        <v>6000</v>
      </c>
      <c r="J13" s="612">
        <v>10</v>
      </c>
      <c r="K13" s="613">
        <f t="shared" si="0"/>
        <v>60000</v>
      </c>
      <c r="L13" s="612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AQ10"/>
  <sheetViews>
    <sheetView workbookViewId="0">
      <selection activeCell="A11" sqref="A11:XFD37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825" t="s">
        <v>1816</v>
      </c>
      <c r="B1" s="826"/>
      <c r="C1" s="826"/>
      <c r="D1" s="826"/>
      <c r="E1" s="826"/>
      <c r="F1" s="826"/>
      <c r="G1" s="826"/>
      <c r="H1" s="826"/>
      <c r="I1" s="826"/>
      <c r="J1" s="826"/>
      <c r="K1" s="826"/>
      <c r="L1" s="826"/>
      <c r="M1" s="826"/>
      <c r="N1" s="826"/>
      <c r="O1" s="826"/>
      <c r="P1" s="826"/>
      <c r="Q1" s="826"/>
      <c r="R1" s="826"/>
      <c r="S1" s="826"/>
      <c r="T1" s="826"/>
      <c r="U1" s="826"/>
      <c r="V1" s="826"/>
      <c r="W1" s="826"/>
      <c r="X1" s="826"/>
      <c r="Y1" s="826"/>
      <c r="Z1" s="826"/>
      <c r="AA1" s="826"/>
      <c r="AB1" s="826"/>
      <c r="AC1" s="826"/>
      <c r="AD1" s="826"/>
      <c r="AE1" s="826"/>
      <c r="AF1" s="826"/>
      <c r="AG1" s="826"/>
      <c r="AH1" s="826"/>
      <c r="AI1" s="826"/>
      <c r="AJ1" s="826"/>
      <c r="AK1" s="826"/>
      <c r="AL1" s="826"/>
      <c r="AM1" s="826"/>
      <c r="AN1" s="826"/>
      <c r="AO1" s="827"/>
      <c r="AP1" s="827"/>
      <c r="AQ1" s="827"/>
    </row>
    <row r="2" spans="1:43">
      <c r="A2" s="828" t="s">
        <v>594</v>
      </c>
      <c r="B2" s="828" t="s">
        <v>595</v>
      </c>
      <c r="C2" s="828" t="s">
        <v>596</v>
      </c>
      <c r="D2" s="828" t="s">
        <v>1817</v>
      </c>
      <c r="E2" s="828" t="s">
        <v>597</v>
      </c>
      <c r="F2" s="828"/>
      <c r="G2" s="828"/>
      <c r="H2" s="828"/>
      <c r="I2" s="828"/>
      <c r="J2" s="828" t="s">
        <v>1818</v>
      </c>
      <c r="K2" s="828"/>
      <c r="L2" s="828"/>
      <c r="M2" s="828"/>
      <c r="N2" s="828"/>
      <c r="O2" s="653" t="s">
        <v>1819</v>
      </c>
      <c r="P2" s="653"/>
      <c r="Q2" s="653"/>
      <c r="R2" s="653"/>
      <c r="S2" s="653"/>
      <c r="T2" s="653" t="s">
        <v>598</v>
      </c>
      <c r="U2" s="653"/>
      <c r="V2" s="653"/>
      <c r="W2" s="653"/>
      <c r="X2" s="653"/>
      <c r="Y2" s="653" t="s">
        <v>599</v>
      </c>
      <c r="Z2" s="653"/>
      <c r="AA2" s="653"/>
      <c r="AB2" s="653"/>
      <c r="AC2" s="653"/>
      <c r="AD2" s="828" t="s">
        <v>1820</v>
      </c>
      <c r="AE2" s="828"/>
      <c r="AF2" s="828"/>
      <c r="AG2" s="828"/>
      <c r="AH2" s="828"/>
      <c r="AI2" s="828"/>
      <c r="AJ2" s="828"/>
      <c r="AK2" s="828"/>
      <c r="AL2" s="828"/>
      <c r="AM2" s="828"/>
      <c r="AN2" s="829">
        <v>0.6</v>
      </c>
      <c r="AO2" s="831" t="s">
        <v>1821</v>
      </c>
      <c r="AP2" s="832" t="s">
        <v>1830</v>
      </c>
      <c r="AQ2" s="833" t="s">
        <v>1831</v>
      </c>
    </row>
    <row r="3" spans="1:43" ht="33.75">
      <c r="A3" s="828"/>
      <c r="B3" s="828"/>
      <c r="C3" s="828"/>
      <c r="D3" s="828"/>
      <c r="E3" s="593" t="s">
        <v>600</v>
      </c>
      <c r="F3" s="593" t="s">
        <v>601</v>
      </c>
      <c r="G3" s="593" t="s">
        <v>602</v>
      </c>
      <c r="H3" s="593" t="s">
        <v>603</v>
      </c>
      <c r="I3" s="592" t="s">
        <v>24</v>
      </c>
      <c r="J3" s="593" t="s">
        <v>600</v>
      </c>
      <c r="K3" s="593" t="s">
        <v>601</v>
      </c>
      <c r="L3" s="593" t="s">
        <v>602</v>
      </c>
      <c r="M3" s="593" t="s">
        <v>603</v>
      </c>
      <c r="N3" s="592" t="s">
        <v>24</v>
      </c>
      <c r="O3" s="593" t="s">
        <v>600</v>
      </c>
      <c r="P3" s="593" t="s">
        <v>601</v>
      </c>
      <c r="Q3" s="593" t="s">
        <v>602</v>
      </c>
      <c r="R3" s="593" t="s">
        <v>603</v>
      </c>
      <c r="S3" s="592" t="s">
        <v>24</v>
      </c>
      <c r="T3" s="593" t="s">
        <v>600</v>
      </c>
      <c r="U3" s="593" t="s">
        <v>601</v>
      </c>
      <c r="V3" s="593" t="s">
        <v>602</v>
      </c>
      <c r="W3" s="593" t="s">
        <v>603</v>
      </c>
      <c r="X3" s="592" t="s">
        <v>24</v>
      </c>
      <c r="Y3" s="593" t="s">
        <v>600</v>
      </c>
      <c r="Z3" s="593" t="s">
        <v>601</v>
      </c>
      <c r="AA3" s="593" t="s">
        <v>602</v>
      </c>
      <c r="AB3" s="593" t="s">
        <v>603</v>
      </c>
      <c r="AC3" s="592" t="s">
        <v>24</v>
      </c>
      <c r="AD3" s="593" t="s">
        <v>604</v>
      </c>
      <c r="AE3" s="593" t="s">
        <v>605</v>
      </c>
      <c r="AF3" s="593" t="s">
        <v>606</v>
      </c>
      <c r="AG3" s="593" t="s">
        <v>607</v>
      </c>
      <c r="AH3" s="593" t="s">
        <v>608</v>
      </c>
      <c r="AI3" s="593" t="s">
        <v>609</v>
      </c>
      <c r="AJ3" s="593" t="s">
        <v>1822</v>
      </c>
      <c r="AK3" s="593" t="s">
        <v>614</v>
      </c>
      <c r="AL3" s="593" t="s">
        <v>1823</v>
      </c>
      <c r="AM3" s="592" t="s">
        <v>531</v>
      </c>
      <c r="AN3" s="830"/>
      <c r="AO3" s="830"/>
      <c r="AP3" s="830"/>
      <c r="AQ3" s="834"/>
    </row>
    <row r="4" spans="1:43" ht="15" customHeight="1">
      <c r="A4" s="141" t="s">
        <v>536</v>
      </c>
      <c r="B4" s="240" t="s">
        <v>1826</v>
      </c>
      <c r="C4" s="240" t="s">
        <v>1824</v>
      </c>
      <c r="D4" s="594">
        <v>2</v>
      </c>
      <c r="E4" s="144">
        <v>4</v>
      </c>
      <c r="F4" s="144">
        <v>3</v>
      </c>
      <c r="G4" s="144">
        <v>35</v>
      </c>
      <c r="H4" s="144">
        <v>4</v>
      </c>
      <c r="I4" s="144">
        <f t="shared" ref="I4:I9" si="0">SUM(E4:H4)</f>
        <v>46</v>
      </c>
      <c r="J4" s="594">
        <v>2.6666666666666665</v>
      </c>
      <c r="K4" s="594">
        <v>0</v>
      </c>
      <c r="L4" s="594">
        <v>3.3333333333333335</v>
      </c>
      <c r="M4" s="594">
        <v>0</v>
      </c>
      <c r="N4" s="144">
        <f t="shared" ref="N4:N9" si="1">SUM(J4:M4)</f>
        <v>6</v>
      </c>
      <c r="O4" s="144">
        <f t="shared" ref="O4:R9" si="2">E4+J4</f>
        <v>6.6666666666666661</v>
      </c>
      <c r="P4" s="144">
        <f t="shared" si="2"/>
        <v>3</v>
      </c>
      <c r="Q4" s="144">
        <f t="shared" si="2"/>
        <v>38.333333333333336</v>
      </c>
      <c r="R4" s="144">
        <f t="shared" si="2"/>
        <v>4</v>
      </c>
      <c r="S4" s="144">
        <f t="shared" ref="S4:S9" si="3">SUM(O4:R4)</f>
        <v>52</v>
      </c>
      <c r="T4" s="594">
        <v>9.5</v>
      </c>
      <c r="U4" s="594">
        <v>2</v>
      </c>
      <c r="V4" s="594">
        <v>32.583333333333336</v>
      </c>
      <c r="W4" s="594">
        <v>5.166666666666667</v>
      </c>
      <c r="X4" s="144">
        <f t="shared" ref="X4:X9" si="4">SUM(T4:W4)</f>
        <v>49.25</v>
      </c>
      <c r="Y4" s="594">
        <v>9.5</v>
      </c>
      <c r="Z4" s="594">
        <v>2</v>
      </c>
      <c r="AA4" s="594">
        <v>32.583333333333336</v>
      </c>
      <c r="AB4" s="594">
        <v>5.166666666666667</v>
      </c>
      <c r="AC4" s="144">
        <f t="shared" ref="AC4:AC9" si="5">SUM(Y4:AB4)</f>
        <v>49.25</v>
      </c>
      <c r="AD4" s="144">
        <f t="shared" ref="AD4:AD9" si="6">(Y4*6017+Z4*5250+AA4*5194+AB4*4250)*12</f>
        <v>3106292</v>
      </c>
      <c r="AE4" s="144">
        <f t="shared" ref="AE4:AE9" si="7">AC4*4320</f>
        <v>212760</v>
      </c>
      <c r="AF4" s="144">
        <f t="shared" ref="AF4:AF9" si="8">AC4*6000</f>
        <v>295500</v>
      </c>
      <c r="AG4" s="144">
        <f t="shared" ref="AG4:AG9" si="9">AC4*2400</f>
        <v>118200</v>
      </c>
      <c r="AH4" s="144">
        <f t="shared" ref="AH4:AH9" si="10">AC4*8800</f>
        <v>433400</v>
      </c>
      <c r="AI4" s="144">
        <f t="shared" ref="AI4:AI9" si="11">AC4*800</f>
        <v>39400</v>
      </c>
      <c r="AJ4" s="144">
        <f t="shared" ref="AJ4:AJ9" si="12">D4*50*200</f>
        <v>20000</v>
      </c>
      <c r="AK4" s="144">
        <f t="shared" ref="AK4:AK9" si="13">AC4*960</f>
        <v>47280</v>
      </c>
      <c r="AL4" s="144">
        <f t="shared" ref="AL4:AL9" si="14">ROUND((AD4+AH4+AI4+AJ4)*0.35756,2)</f>
        <v>1286891.3400000001</v>
      </c>
      <c r="AM4" s="144">
        <f t="shared" ref="AM4:AM9" si="15">SUM(AD4:AL4)</f>
        <v>5559723.3399999999</v>
      </c>
      <c r="AN4" s="595">
        <f t="shared" ref="AN4:AN9" si="16">ROUND(AM4*0.6,0)</f>
        <v>3335834</v>
      </c>
      <c r="AO4" s="595"/>
      <c r="AP4" s="595">
        <f t="shared" ref="AP4:AP9" si="17">AN4+AO4</f>
        <v>3335834</v>
      </c>
      <c r="AQ4" s="595">
        <f t="shared" ref="AQ4:AQ9" si="18">ROUND(AM4*0.2,0)</f>
        <v>1111945</v>
      </c>
    </row>
    <row r="5" spans="1:43" ht="15" customHeight="1">
      <c r="A5" s="141" t="s">
        <v>536</v>
      </c>
      <c r="B5" s="240" t="s">
        <v>1827</v>
      </c>
      <c r="C5" s="240" t="s">
        <v>1824</v>
      </c>
      <c r="D5" s="594">
        <v>1</v>
      </c>
      <c r="E5" s="144">
        <v>3</v>
      </c>
      <c r="F5" s="144">
        <v>2</v>
      </c>
      <c r="G5" s="144">
        <v>20</v>
      </c>
      <c r="H5" s="144">
        <v>3</v>
      </c>
      <c r="I5" s="144">
        <f t="shared" si="0"/>
        <v>28</v>
      </c>
      <c r="J5" s="594">
        <v>0</v>
      </c>
      <c r="K5" s="594">
        <v>0.41666666666666669</v>
      </c>
      <c r="L5" s="594">
        <v>0.41666666666666669</v>
      </c>
      <c r="M5" s="594">
        <v>0</v>
      </c>
      <c r="N5" s="144">
        <f t="shared" si="1"/>
        <v>0.83333333333333337</v>
      </c>
      <c r="O5" s="144">
        <f t="shared" si="2"/>
        <v>3</v>
      </c>
      <c r="P5" s="144">
        <f t="shared" si="2"/>
        <v>2.4166666666666665</v>
      </c>
      <c r="Q5" s="144">
        <f t="shared" si="2"/>
        <v>20.416666666666668</v>
      </c>
      <c r="R5" s="144">
        <f t="shared" si="2"/>
        <v>3</v>
      </c>
      <c r="S5" s="144">
        <f t="shared" si="3"/>
        <v>28.833333333333336</v>
      </c>
      <c r="T5" s="594">
        <v>2</v>
      </c>
      <c r="U5" s="594">
        <v>2.5</v>
      </c>
      <c r="V5" s="594">
        <v>18.833333333333332</v>
      </c>
      <c r="W5" s="594">
        <v>3.0833333333333335</v>
      </c>
      <c r="X5" s="144">
        <f t="shared" si="4"/>
        <v>26.416666666666664</v>
      </c>
      <c r="Y5" s="594">
        <v>2</v>
      </c>
      <c r="Z5" s="594">
        <v>2.5</v>
      </c>
      <c r="AA5" s="594">
        <v>18.833333333333332</v>
      </c>
      <c r="AB5" s="594">
        <v>3.0833333333333335</v>
      </c>
      <c r="AC5" s="144">
        <f t="shared" si="5"/>
        <v>26.416666666666664</v>
      </c>
      <c r="AD5" s="144">
        <f t="shared" si="6"/>
        <v>1633002</v>
      </c>
      <c r="AE5" s="144">
        <f t="shared" si="7"/>
        <v>114119.99999999999</v>
      </c>
      <c r="AF5" s="144">
        <f t="shared" si="8"/>
        <v>158500</v>
      </c>
      <c r="AG5" s="144">
        <f t="shared" si="9"/>
        <v>63399.999999999993</v>
      </c>
      <c r="AH5" s="144">
        <f t="shared" si="10"/>
        <v>232466.66666666666</v>
      </c>
      <c r="AI5" s="144">
        <f t="shared" si="11"/>
        <v>21133.333333333332</v>
      </c>
      <c r="AJ5" s="144">
        <f t="shared" si="12"/>
        <v>10000</v>
      </c>
      <c r="AK5" s="144">
        <f t="shared" si="13"/>
        <v>25359.999999999996</v>
      </c>
      <c r="AL5" s="144">
        <f t="shared" si="14"/>
        <v>678149.01</v>
      </c>
      <c r="AM5" s="144">
        <f t="shared" si="15"/>
        <v>2936131.01</v>
      </c>
      <c r="AN5" s="595">
        <f t="shared" si="16"/>
        <v>1761679</v>
      </c>
      <c r="AO5" s="595"/>
      <c r="AP5" s="595">
        <f t="shared" si="17"/>
        <v>1761679</v>
      </c>
      <c r="AQ5" s="595">
        <f t="shared" si="18"/>
        <v>587226</v>
      </c>
    </row>
    <row r="6" spans="1:43" ht="15" customHeight="1">
      <c r="A6" s="141" t="s">
        <v>536</v>
      </c>
      <c r="B6" s="240" t="s">
        <v>331</v>
      </c>
      <c r="C6" s="240" t="s">
        <v>1824</v>
      </c>
      <c r="D6" s="594">
        <v>1</v>
      </c>
      <c r="E6" s="144">
        <v>1</v>
      </c>
      <c r="F6" s="144">
        <v>1</v>
      </c>
      <c r="G6" s="144">
        <v>8</v>
      </c>
      <c r="H6" s="144">
        <v>2</v>
      </c>
      <c r="I6" s="144">
        <f t="shared" si="0"/>
        <v>12</v>
      </c>
      <c r="J6" s="594">
        <v>0</v>
      </c>
      <c r="K6" s="594">
        <v>0</v>
      </c>
      <c r="L6" s="594">
        <v>0</v>
      </c>
      <c r="M6" s="594">
        <v>0</v>
      </c>
      <c r="N6" s="144">
        <f t="shared" si="1"/>
        <v>0</v>
      </c>
      <c r="O6" s="144">
        <f t="shared" si="2"/>
        <v>1</v>
      </c>
      <c r="P6" s="144">
        <f t="shared" si="2"/>
        <v>1</v>
      </c>
      <c r="Q6" s="144">
        <f t="shared" si="2"/>
        <v>8</v>
      </c>
      <c r="R6" s="144">
        <f t="shared" si="2"/>
        <v>2</v>
      </c>
      <c r="S6" s="144">
        <f t="shared" si="3"/>
        <v>12</v>
      </c>
      <c r="T6" s="594">
        <v>0</v>
      </c>
      <c r="U6" s="594">
        <v>1</v>
      </c>
      <c r="V6" s="594">
        <v>8</v>
      </c>
      <c r="W6" s="594">
        <v>1</v>
      </c>
      <c r="X6" s="144">
        <f t="shared" si="4"/>
        <v>10</v>
      </c>
      <c r="Y6" s="594">
        <v>0</v>
      </c>
      <c r="Z6" s="594">
        <v>1</v>
      </c>
      <c r="AA6" s="594">
        <v>8</v>
      </c>
      <c r="AB6" s="594">
        <v>1</v>
      </c>
      <c r="AC6" s="144">
        <f t="shared" si="5"/>
        <v>10</v>
      </c>
      <c r="AD6" s="144">
        <f t="shared" si="6"/>
        <v>612624</v>
      </c>
      <c r="AE6" s="144">
        <f t="shared" si="7"/>
        <v>43200</v>
      </c>
      <c r="AF6" s="144">
        <f t="shared" si="8"/>
        <v>60000</v>
      </c>
      <c r="AG6" s="144">
        <f t="shared" si="9"/>
        <v>24000</v>
      </c>
      <c r="AH6" s="144">
        <f t="shared" si="10"/>
        <v>88000</v>
      </c>
      <c r="AI6" s="144">
        <f t="shared" si="11"/>
        <v>8000</v>
      </c>
      <c r="AJ6" s="144">
        <f t="shared" si="12"/>
        <v>10000</v>
      </c>
      <c r="AK6" s="144">
        <f t="shared" si="13"/>
        <v>9600</v>
      </c>
      <c r="AL6" s="144">
        <f t="shared" si="14"/>
        <v>256951.2</v>
      </c>
      <c r="AM6" s="144">
        <f t="shared" si="15"/>
        <v>1112375.2</v>
      </c>
      <c r="AN6" s="595">
        <f t="shared" si="16"/>
        <v>667425</v>
      </c>
      <c r="AO6" s="595"/>
      <c r="AP6" s="595">
        <f t="shared" si="17"/>
        <v>667425</v>
      </c>
      <c r="AQ6" s="595">
        <f t="shared" si="18"/>
        <v>222475</v>
      </c>
    </row>
    <row r="7" spans="1:43" ht="15" customHeight="1">
      <c r="A7" s="141" t="s">
        <v>536</v>
      </c>
      <c r="B7" s="240" t="s">
        <v>920</v>
      </c>
      <c r="C7" s="240" t="s">
        <v>1825</v>
      </c>
      <c r="D7" s="594"/>
      <c r="E7" s="144">
        <v>0</v>
      </c>
      <c r="F7" s="144">
        <v>4.5</v>
      </c>
      <c r="G7" s="144">
        <v>0</v>
      </c>
      <c r="H7" s="144">
        <v>5.5</v>
      </c>
      <c r="I7" s="144">
        <f t="shared" si="0"/>
        <v>10</v>
      </c>
      <c r="J7" s="594">
        <v>0</v>
      </c>
      <c r="K7" s="594">
        <v>1</v>
      </c>
      <c r="L7" s="594">
        <v>0</v>
      </c>
      <c r="M7" s="594">
        <v>0.75</v>
      </c>
      <c r="N7" s="144">
        <f t="shared" si="1"/>
        <v>1.75</v>
      </c>
      <c r="O7" s="144">
        <f t="shared" si="2"/>
        <v>0</v>
      </c>
      <c r="P7" s="144">
        <f t="shared" si="2"/>
        <v>5.5</v>
      </c>
      <c r="Q7" s="144">
        <f t="shared" si="2"/>
        <v>0</v>
      </c>
      <c r="R7" s="144">
        <f t="shared" si="2"/>
        <v>6.25</v>
      </c>
      <c r="S7" s="144">
        <f t="shared" si="3"/>
        <v>11.75</v>
      </c>
      <c r="T7" s="594">
        <v>0</v>
      </c>
      <c r="U7" s="594">
        <v>3</v>
      </c>
      <c r="V7" s="594">
        <v>0</v>
      </c>
      <c r="W7" s="594">
        <v>5.583333333333333</v>
      </c>
      <c r="X7" s="144">
        <f t="shared" si="4"/>
        <v>8.5833333333333321</v>
      </c>
      <c r="Y7" s="594">
        <v>0</v>
      </c>
      <c r="Z7" s="594">
        <v>3</v>
      </c>
      <c r="AA7" s="594">
        <v>0</v>
      </c>
      <c r="AB7" s="594">
        <v>5.583333333333333</v>
      </c>
      <c r="AC7" s="144">
        <f t="shared" si="5"/>
        <v>8.5833333333333321</v>
      </c>
      <c r="AD7" s="144">
        <f t="shared" si="6"/>
        <v>473750</v>
      </c>
      <c r="AE7" s="144">
        <f t="shared" si="7"/>
        <v>37079.999999999993</v>
      </c>
      <c r="AF7" s="144">
        <f t="shared" si="8"/>
        <v>51499.999999999993</v>
      </c>
      <c r="AG7" s="144">
        <f t="shared" si="9"/>
        <v>20599.999999999996</v>
      </c>
      <c r="AH7" s="144">
        <f t="shared" si="10"/>
        <v>75533.333333333328</v>
      </c>
      <c r="AI7" s="144">
        <f t="shared" si="11"/>
        <v>6866.6666666666661</v>
      </c>
      <c r="AJ7" s="144">
        <f t="shared" si="12"/>
        <v>0</v>
      </c>
      <c r="AK7" s="144">
        <f t="shared" si="13"/>
        <v>8239.9999999999982</v>
      </c>
      <c r="AL7" s="144">
        <f t="shared" si="14"/>
        <v>198856.99</v>
      </c>
      <c r="AM7" s="144">
        <f t="shared" si="15"/>
        <v>872426.99</v>
      </c>
      <c r="AN7" s="595">
        <f t="shared" si="16"/>
        <v>523456</v>
      </c>
      <c r="AO7" s="595"/>
      <c r="AP7" s="595">
        <f t="shared" si="17"/>
        <v>523456</v>
      </c>
      <c r="AQ7" s="595">
        <f t="shared" si="18"/>
        <v>174485</v>
      </c>
    </row>
    <row r="8" spans="1:43" ht="15" customHeight="1">
      <c r="A8" s="141" t="s">
        <v>536</v>
      </c>
      <c r="B8" s="240" t="s">
        <v>1828</v>
      </c>
      <c r="C8" s="240" t="s">
        <v>1825</v>
      </c>
      <c r="D8" s="594"/>
      <c r="E8" s="144">
        <v>0</v>
      </c>
      <c r="F8" s="144">
        <v>4</v>
      </c>
      <c r="G8" s="144">
        <v>0</v>
      </c>
      <c r="H8" s="144">
        <v>5</v>
      </c>
      <c r="I8" s="144">
        <f t="shared" si="0"/>
        <v>9</v>
      </c>
      <c r="J8" s="594">
        <v>0</v>
      </c>
      <c r="K8" s="594">
        <v>1</v>
      </c>
      <c r="L8" s="594">
        <v>0</v>
      </c>
      <c r="M8" s="594">
        <v>4</v>
      </c>
      <c r="N8" s="144">
        <f t="shared" si="1"/>
        <v>5</v>
      </c>
      <c r="O8" s="144">
        <f t="shared" si="2"/>
        <v>0</v>
      </c>
      <c r="P8" s="144">
        <f t="shared" si="2"/>
        <v>5</v>
      </c>
      <c r="Q8" s="144">
        <f t="shared" si="2"/>
        <v>0</v>
      </c>
      <c r="R8" s="144">
        <f t="shared" si="2"/>
        <v>9</v>
      </c>
      <c r="S8" s="144">
        <f t="shared" si="3"/>
        <v>14</v>
      </c>
      <c r="T8" s="594">
        <v>0</v>
      </c>
      <c r="U8" s="594">
        <v>5</v>
      </c>
      <c r="V8" s="594">
        <v>0</v>
      </c>
      <c r="W8" s="594">
        <v>9</v>
      </c>
      <c r="X8" s="144">
        <f t="shared" si="4"/>
        <v>14</v>
      </c>
      <c r="Y8" s="594">
        <v>0</v>
      </c>
      <c r="Z8" s="594">
        <v>5</v>
      </c>
      <c r="AA8" s="594">
        <v>0</v>
      </c>
      <c r="AB8" s="594">
        <v>9</v>
      </c>
      <c r="AC8" s="144">
        <f t="shared" si="5"/>
        <v>14</v>
      </c>
      <c r="AD8" s="144">
        <f t="shared" si="6"/>
        <v>774000</v>
      </c>
      <c r="AE8" s="144">
        <f t="shared" si="7"/>
        <v>60480</v>
      </c>
      <c r="AF8" s="144">
        <f t="shared" si="8"/>
        <v>84000</v>
      </c>
      <c r="AG8" s="144">
        <f t="shared" si="9"/>
        <v>33600</v>
      </c>
      <c r="AH8" s="144">
        <f t="shared" si="10"/>
        <v>123200</v>
      </c>
      <c r="AI8" s="144">
        <f t="shared" si="11"/>
        <v>11200</v>
      </c>
      <c r="AJ8" s="144">
        <f t="shared" si="12"/>
        <v>0</v>
      </c>
      <c r="AK8" s="144">
        <f t="shared" si="13"/>
        <v>13440</v>
      </c>
      <c r="AL8" s="144">
        <f t="shared" si="14"/>
        <v>324807.5</v>
      </c>
      <c r="AM8" s="144">
        <f t="shared" si="15"/>
        <v>1424727.5</v>
      </c>
      <c r="AN8" s="595">
        <f t="shared" si="16"/>
        <v>854837</v>
      </c>
      <c r="AO8" s="595"/>
      <c r="AP8" s="595">
        <f t="shared" si="17"/>
        <v>854837</v>
      </c>
      <c r="AQ8" s="595">
        <f t="shared" si="18"/>
        <v>284946</v>
      </c>
    </row>
    <row r="9" spans="1:43" ht="15" customHeight="1">
      <c r="A9" s="141" t="s">
        <v>536</v>
      </c>
      <c r="B9" s="240" t="s">
        <v>1829</v>
      </c>
      <c r="C9" s="240" t="s">
        <v>1825</v>
      </c>
      <c r="D9" s="594"/>
      <c r="E9" s="144">
        <v>0</v>
      </c>
      <c r="F9" s="144">
        <v>3</v>
      </c>
      <c r="G9" s="144">
        <v>0</v>
      </c>
      <c r="H9" s="144">
        <v>3</v>
      </c>
      <c r="I9" s="144">
        <f t="shared" si="0"/>
        <v>6</v>
      </c>
      <c r="J9" s="594">
        <v>0</v>
      </c>
      <c r="K9" s="594">
        <v>0</v>
      </c>
      <c r="L9" s="594">
        <v>0</v>
      </c>
      <c r="M9" s="594">
        <v>1</v>
      </c>
      <c r="N9" s="144">
        <f t="shared" si="1"/>
        <v>1</v>
      </c>
      <c r="O9" s="144">
        <f t="shared" si="2"/>
        <v>0</v>
      </c>
      <c r="P9" s="144">
        <f t="shared" si="2"/>
        <v>3</v>
      </c>
      <c r="Q9" s="144">
        <f t="shared" si="2"/>
        <v>0</v>
      </c>
      <c r="R9" s="144">
        <f t="shared" si="2"/>
        <v>4</v>
      </c>
      <c r="S9" s="144">
        <f t="shared" si="3"/>
        <v>7</v>
      </c>
      <c r="T9" s="594">
        <v>0</v>
      </c>
      <c r="U9" s="594">
        <v>2</v>
      </c>
      <c r="V9" s="594">
        <v>0</v>
      </c>
      <c r="W9" s="594">
        <v>5</v>
      </c>
      <c r="X9" s="144">
        <f t="shared" si="4"/>
        <v>7</v>
      </c>
      <c r="Y9" s="594">
        <v>0</v>
      </c>
      <c r="Z9" s="594">
        <v>2</v>
      </c>
      <c r="AA9" s="594">
        <v>0</v>
      </c>
      <c r="AB9" s="594">
        <v>5</v>
      </c>
      <c r="AC9" s="144">
        <f t="shared" si="5"/>
        <v>7</v>
      </c>
      <c r="AD9" s="144">
        <f t="shared" si="6"/>
        <v>381000</v>
      </c>
      <c r="AE9" s="144">
        <f t="shared" si="7"/>
        <v>30240</v>
      </c>
      <c r="AF9" s="144">
        <f t="shared" si="8"/>
        <v>42000</v>
      </c>
      <c r="AG9" s="144">
        <f t="shared" si="9"/>
        <v>16800</v>
      </c>
      <c r="AH9" s="144">
        <f t="shared" si="10"/>
        <v>61600</v>
      </c>
      <c r="AI9" s="144">
        <f t="shared" si="11"/>
        <v>5600</v>
      </c>
      <c r="AJ9" s="144">
        <f t="shared" si="12"/>
        <v>0</v>
      </c>
      <c r="AK9" s="144">
        <f t="shared" si="13"/>
        <v>6720</v>
      </c>
      <c r="AL9" s="144">
        <f t="shared" si="14"/>
        <v>160258.39000000001</v>
      </c>
      <c r="AM9" s="144">
        <f t="shared" si="15"/>
        <v>704218.39</v>
      </c>
      <c r="AN9" s="595">
        <f t="shared" si="16"/>
        <v>422531</v>
      </c>
      <c r="AO9" s="595"/>
      <c r="AP9" s="595">
        <f t="shared" si="17"/>
        <v>422531</v>
      </c>
      <c r="AQ9" s="595">
        <f t="shared" si="18"/>
        <v>140844</v>
      </c>
    </row>
    <row r="10" spans="1:43" ht="15" customHeight="1">
      <c r="A10" s="596"/>
      <c r="B10" s="596" t="s">
        <v>613</v>
      </c>
      <c r="C10" s="596"/>
      <c r="D10" s="146">
        <f t="shared" ref="D10:AQ10" si="19">SUM(D4:D9)</f>
        <v>4</v>
      </c>
      <c r="E10" s="146">
        <f t="shared" si="19"/>
        <v>8</v>
      </c>
      <c r="F10" s="146">
        <f t="shared" si="19"/>
        <v>17.5</v>
      </c>
      <c r="G10" s="146">
        <f t="shared" si="19"/>
        <v>63</v>
      </c>
      <c r="H10" s="146">
        <f t="shared" si="19"/>
        <v>22.5</v>
      </c>
      <c r="I10" s="146">
        <f t="shared" si="19"/>
        <v>111</v>
      </c>
      <c r="J10" s="146">
        <f t="shared" si="19"/>
        <v>2.6666666666666665</v>
      </c>
      <c r="K10" s="146">
        <f t="shared" si="19"/>
        <v>2.416666666666667</v>
      </c>
      <c r="L10" s="146">
        <f t="shared" si="19"/>
        <v>3.75</v>
      </c>
      <c r="M10" s="146">
        <f t="shared" si="19"/>
        <v>5.75</v>
      </c>
      <c r="N10" s="146">
        <f t="shared" si="19"/>
        <v>14.583333333333332</v>
      </c>
      <c r="O10" s="146">
        <f t="shared" si="19"/>
        <v>10.666666666666666</v>
      </c>
      <c r="P10" s="146">
        <f t="shared" si="19"/>
        <v>19.916666666666664</v>
      </c>
      <c r="Q10" s="146">
        <f t="shared" si="19"/>
        <v>66.75</v>
      </c>
      <c r="R10" s="146">
        <f t="shared" si="19"/>
        <v>28.25</v>
      </c>
      <c r="S10" s="146">
        <f t="shared" si="19"/>
        <v>125.58333333333334</v>
      </c>
      <c r="T10" s="146">
        <f t="shared" si="19"/>
        <v>11.5</v>
      </c>
      <c r="U10" s="146">
        <f t="shared" si="19"/>
        <v>15.5</v>
      </c>
      <c r="V10" s="146">
        <f t="shared" si="19"/>
        <v>59.416666666666671</v>
      </c>
      <c r="W10" s="146">
        <f t="shared" si="19"/>
        <v>28.833333333333332</v>
      </c>
      <c r="X10" s="146">
        <f t="shared" si="19"/>
        <v>115.24999999999999</v>
      </c>
      <c r="Y10" s="146">
        <f t="shared" si="19"/>
        <v>11.5</v>
      </c>
      <c r="Z10" s="146">
        <f t="shared" si="19"/>
        <v>15.5</v>
      </c>
      <c r="AA10" s="146">
        <f t="shared" si="19"/>
        <v>59.416666666666671</v>
      </c>
      <c r="AB10" s="146">
        <f t="shared" si="19"/>
        <v>28.833333333333332</v>
      </c>
      <c r="AC10" s="146">
        <f t="shared" si="19"/>
        <v>115.24999999999999</v>
      </c>
      <c r="AD10" s="146">
        <f t="shared" si="19"/>
        <v>6980668</v>
      </c>
      <c r="AE10" s="146">
        <f t="shared" si="19"/>
        <v>497880</v>
      </c>
      <c r="AF10" s="146">
        <f t="shared" si="19"/>
        <v>691500</v>
      </c>
      <c r="AG10" s="146">
        <f t="shared" si="19"/>
        <v>276600</v>
      </c>
      <c r="AH10" s="146">
        <f t="shared" si="19"/>
        <v>1014200</v>
      </c>
      <c r="AI10" s="146">
        <f t="shared" si="19"/>
        <v>92200</v>
      </c>
      <c r="AJ10" s="146">
        <f t="shared" si="19"/>
        <v>40000</v>
      </c>
      <c r="AK10" s="146">
        <f t="shared" si="19"/>
        <v>110640</v>
      </c>
      <c r="AL10" s="146">
        <f t="shared" si="19"/>
        <v>2905914.43</v>
      </c>
      <c r="AM10" s="146">
        <f t="shared" si="19"/>
        <v>12609602.43</v>
      </c>
      <c r="AN10" s="146">
        <f t="shared" si="19"/>
        <v>7565762</v>
      </c>
      <c r="AO10" s="146">
        <f t="shared" si="19"/>
        <v>0</v>
      </c>
      <c r="AP10" s="146">
        <f t="shared" si="19"/>
        <v>7565762</v>
      </c>
      <c r="AQ10" s="146">
        <f t="shared" si="19"/>
        <v>2521921</v>
      </c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36</vt:i4>
      </vt:variant>
      <vt:variant>
        <vt:lpstr>命名范围</vt:lpstr>
      </vt:variant>
      <vt:variant>
        <vt:i4>40</vt:i4>
      </vt:variant>
    </vt:vector>
  </HeadingPairs>
  <TitlesOfParts>
    <vt:vector size="76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吴泾镇汇总</vt:lpstr>
      <vt:lpstr>扩班设备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浦江维修2023!Print_Area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浦江维修2023!Print_Titles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2023-06-29T02:39:18Z</cp:lastPrinted>
  <dcterms:created xsi:type="dcterms:W3CDTF">2022-11-10T02:18:00Z</dcterms:created>
  <dcterms:modified xsi:type="dcterms:W3CDTF">2023-07-03T02:03:38Z</dcterms:modified>
</cp:coreProperties>
</file>