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颛桥镇汇总" sheetId="45" r:id="rId34"/>
    <sheet name="镇管未开办保安经费" sheetId="38" state="hidden" r:id="rId35"/>
    <sheet name="扩班设备" sheetId="44" state="hidden" r:id="rId36"/>
    <sheet name="补充公用经费补" sheetId="43" state="hidden" r:id="rId37"/>
  </sheets>
  <externalReferences>
    <externalReference r:id="rId38"/>
    <externalReference r:id="rId39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6">补充公用经费补!$A$1:$AQ$18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5">扩班设备!$A$1:$L$33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34">镇管未开办保安经费!$A$1:$L$4</definedName>
    <definedName name="_xlnm.Print_Area" localSheetId="23">颛桥维修2023!$A$1:$J$53</definedName>
    <definedName name="_xlnm.Print_Titles" localSheetId="1">'2022年绩效清算'!$1:$3</definedName>
    <definedName name="_xlnm.Print_Titles" localSheetId="36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5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6" i="45"/>
  <c r="C5"/>
  <c r="C4"/>
  <c r="C7" l="1"/>
  <c r="K33" i="44" l="1"/>
  <c r="K32"/>
  <c r="K31"/>
  <c r="K30"/>
  <c r="K29"/>
  <c r="K28"/>
  <c r="K27"/>
  <c r="K26"/>
  <c r="K25"/>
  <c r="K24"/>
  <c r="K23"/>
  <c r="K22"/>
  <c r="K21"/>
  <c r="K20"/>
  <c r="K19"/>
  <c r="K18"/>
  <c r="K16"/>
  <c r="K15"/>
  <c r="K14"/>
  <c r="K13"/>
  <c r="K12"/>
  <c r="K10"/>
  <c r="K9"/>
  <c r="K8"/>
  <c r="K7"/>
  <c r="K6"/>
  <c r="K5"/>
  <c r="AO18" i="43"/>
  <c r="AB18"/>
  <c r="AA18"/>
  <c r="Z18"/>
  <c r="Y18"/>
  <c r="W18"/>
  <c r="V18"/>
  <c r="U18"/>
  <c r="T18"/>
  <c r="M18"/>
  <c r="L18"/>
  <c r="K18"/>
  <c r="J18"/>
  <c r="H18"/>
  <c r="G18"/>
  <c r="F18"/>
  <c r="E18"/>
  <c r="D18"/>
  <c r="AJ17"/>
  <c r="AD17"/>
  <c r="AC17"/>
  <c r="AK17" s="1"/>
  <c r="X17"/>
  <c r="R17"/>
  <c r="Q17"/>
  <c r="P17"/>
  <c r="O17"/>
  <c r="N17"/>
  <c r="I17"/>
  <c r="AJ16"/>
  <c r="AD16"/>
  <c r="AC16"/>
  <c r="AH16" s="1"/>
  <c r="X16"/>
  <c r="R16"/>
  <c r="Q16"/>
  <c r="P16"/>
  <c r="O16"/>
  <c r="N16"/>
  <c r="I16"/>
  <c r="AJ15"/>
  <c r="AD15"/>
  <c r="AC15"/>
  <c r="AI15" s="1"/>
  <c r="X15"/>
  <c r="R15"/>
  <c r="Q15"/>
  <c r="P15"/>
  <c r="O15"/>
  <c r="N15"/>
  <c r="I15"/>
  <c r="AJ14"/>
  <c r="AD14"/>
  <c r="AC14"/>
  <c r="AF14" s="1"/>
  <c r="X14"/>
  <c r="R14"/>
  <c r="Q14"/>
  <c r="P14"/>
  <c r="O14"/>
  <c r="N14"/>
  <c r="I14"/>
  <c r="AJ13"/>
  <c r="AD13"/>
  <c r="AC13"/>
  <c r="AK13" s="1"/>
  <c r="X13"/>
  <c r="R13"/>
  <c r="Q13"/>
  <c r="P13"/>
  <c r="O13"/>
  <c r="N13"/>
  <c r="I13"/>
  <c r="AJ12"/>
  <c r="AD12"/>
  <c r="AC12"/>
  <c r="AH12" s="1"/>
  <c r="X12"/>
  <c r="R12"/>
  <c r="Q12"/>
  <c r="P12"/>
  <c r="O12"/>
  <c r="N12"/>
  <c r="I12"/>
  <c r="AJ11"/>
  <c r="AD11"/>
  <c r="AC11"/>
  <c r="AI11" s="1"/>
  <c r="X11"/>
  <c r="R11"/>
  <c r="Q11"/>
  <c r="P11"/>
  <c r="O11"/>
  <c r="N11"/>
  <c r="I11"/>
  <c r="AJ10"/>
  <c r="AH10"/>
  <c r="AD10"/>
  <c r="AC10"/>
  <c r="AF10" s="1"/>
  <c r="X10"/>
  <c r="R10"/>
  <c r="Q10"/>
  <c r="P10"/>
  <c r="O10"/>
  <c r="S10" s="1"/>
  <c r="N10"/>
  <c r="I10"/>
  <c r="AJ9"/>
  <c r="AD9"/>
  <c r="AC9"/>
  <c r="AK9" s="1"/>
  <c r="X9"/>
  <c r="R9"/>
  <c r="Q9"/>
  <c r="P9"/>
  <c r="O9"/>
  <c r="N9"/>
  <c r="I9"/>
  <c r="AJ8"/>
  <c r="AD8"/>
  <c r="AC8"/>
  <c r="AH8" s="1"/>
  <c r="X8"/>
  <c r="R8"/>
  <c r="Q8"/>
  <c r="P8"/>
  <c r="O8"/>
  <c r="S8" s="1"/>
  <c r="N8"/>
  <c r="I8"/>
  <c r="AJ7"/>
  <c r="AH7"/>
  <c r="AD7"/>
  <c r="AC7"/>
  <c r="AI7" s="1"/>
  <c r="X7"/>
  <c r="R7"/>
  <c r="Q7"/>
  <c r="P7"/>
  <c r="O7"/>
  <c r="N7"/>
  <c r="I7"/>
  <c r="AJ6"/>
  <c r="AH6"/>
  <c r="AD6"/>
  <c r="AC6"/>
  <c r="AF6" s="1"/>
  <c r="X6"/>
  <c r="R6"/>
  <c r="Q6"/>
  <c r="P6"/>
  <c r="O6"/>
  <c r="N6"/>
  <c r="I6"/>
  <c r="AJ5"/>
  <c r="AD5"/>
  <c r="AC5"/>
  <c r="AK5" s="1"/>
  <c r="X5"/>
  <c r="R5"/>
  <c r="Q5"/>
  <c r="P5"/>
  <c r="O5"/>
  <c r="N5"/>
  <c r="I5"/>
  <c r="AJ4"/>
  <c r="AJ18" s="1"/>
  <c r="AD4"/>
  <c r="AC4"/>
  <c r="AH4" s="1"/>
  <c r="X4"/>
  <c r="X18" s="1"/>
  <c r="R4"/>
  <c r="Q4"/>
  <c r="P4"/>
  <c r="O4"/>
  <c r="O18" s="1"/>
  <c r="N4"/>
  <c r="I4"/>
  <c r="AE10" l="1"/>
  <c r="AH11"/>
  <c r="P18"/>
  <c r="AI5"/>
  <c r="S6"/>
  <c r="AE14"/>
  <c r="AH15"/>
  <c r="AH5"/>
  <c r="AE6"/>
  <c r="AH9"/>
  <c r="AH13"/>
  <c r="AH17"/>
  <c r="I18"/>
  <c r="Q18"/>
  <c r="S5"/>
  <c r="AF5"/>
  <c r="S9"/>
  <c r="AF9"/>
  <c r="S13"/>
  <c r="AF13"/>
  <c r="S17"/>
  <c r="AF17"/>
  <c r="N18"/>
  <c r="R18"/>
  <c r="AE5"/>
  <c r="AI6"/>
  <c r="AL6" s="1"/>
  <c r="S7"/>
  <c r="AE9"/>
  <c r="AI10"/>
  <c r="AL10" s="1"/>
  <c r="S11"/>
  <c r="AE13"/>
  <c r="AI14"/>
  <c r="S15"/>
  <c r="AE17"/>
  <c r="AL5"/>
  <c r="AI9"/>
  <c r="S12"/>
  <c r="AL13"/>
  <c r="AI13"/>
  <c r="S14"/>
  <c r="AH14"/>
  <c r="S16"/>
  <c r="AI17"/>
  <c r="AL17" s="1"/>
  <c r="K17" i="44"/>
  <c r="K11"/>
  <c r="K3" s="1"/>
  <c r="K4"/>
  <c r="AG4" i="43"/>
  <c r="AK4"/>
  <c r="AL7"/>
  <c r="AG8"/>
  <c r="AK8"/>
  <c r="AL11"/>
  <c r="AG12"/>
  <c r="AK12"/>
  <c r="AL15"/>
  <c r="AG16"/>
  <c r="AK16"/>
  <c r="AD18"/>
  <c r="AF4"/>
  <c r="AG7"/>
  <c r="AK7"/>
  <c r="AF8"/>
  <c r="AG11"/>
  <c r="AK11"/>
  <c r="AF12"/>
  <c r="AG15"/>
  <c r="AK15"/>
  <c r="AF16"/>
  <c r="AC18"/>
  <c r="S4"/>
  <c r="AE4"/>
  <c r="AI4"/>
  <c r="AL4" s="1"/>
  <c r="AG6"/>
  <c r="AK6"/>
  <c r="AF7"/>
  <c r="AM7" s="1"/>
  <c r="AE8"/>
  <c r="AI8"/>
  <c r="AL8" s="1"/>
  <c r="AG10"/>
  <c r="AK10"/>
  <c r="AF11"/>
  <c r="AE12"/>
  <c r="AI12"/>
  <c r="AL12" s="1"/>
  <c r="AG14"/>
  <c r="AK14"/>
  <c r="AF15"/>
  <c r="AE16"/>
  <c r="AI16"/>
  <c r="AL16" s="1"/>
  <c r="AG5"/>
  <c r="AE7"/>
  <c r="AG9"/>
  <c r="AE11"/>
  <c r="AM11" s="1"/>
  <c r="AG13"/>
  <c r="AE15"/>
  <c r="AG17"/>
  <c r="AM13" l="1"/>
  <c r="AM5"/>
  <c r="AQ5" s="1"/>
  <c r="AL14"/>
  <c r="AM14" s="1"/>
  <c r="AL9"/>
  <c r="AL18" s="1"/>
  <c r="AN13"/>
  <c r="AP13" s="1"/>
  <c r="AQ13"/>
  <c r="AN7"/>
  <c r="AP7" s="1"/>
  <c r="AQ7"/>
  <c r="AM17"/>
  <c r="AM9"/>
  <c r="AM10"/>
  <c r="AM6"/>
  <c r="S18"/>
  <c r="AM15"/>
  <c r="AH18"/>
  <c r="AN11"/>
  <c r="AP11" s="1"/>
  <c r="AQ11"/>
  <c r="AE18"/>
  <c r="AM4"/>
  <c r="AQ4" s="1"/>
  <c r="AF18"/>
  <c r="AK18"/>
  <c r="AM8"/>
  <c r="AM12"/>
  <c r="AM16"/>
  <c r="AG18"/>
  <c r="AI18"/>
  <c r="AN5" l="1"/>
  <c r="AP5" s="1"/>
  <c r="AN16"/>
  <c r="AP16" s="1"/>
  <c r="AQ16"/>
  <c r="AN8"/>
  <c r="AP8" s="1"/>
  <c r="AQ8"/>
  <c r="AN17"/>
  <c r="AP17" s="1"/>
  <c r="AQ17"/>
  <c r="AN12"/>
  <c r="AP12" s="1"/>
  <c r="AQ12"/>
  <c r="AN15"/>
  <c r="AP15" s="1"/>
  <c r="AQ15"/>
  <c r="AN9"/>
  <c r="AP9" s="1"/>
  <c r="AQ9"/>
  <c r="AN14"/>
  <c r="AP14" s="1"/>
  <c r="AQ14"/>
  <c r="AN10"/>
  <c r="AP10" s="1"/>
  <c r="AQ10"/>
  <c r="AN6"/>
  <c r="AP6" s="1"/>
  <c r="AQ6"/>
  <c r="AQ18" s="1"/>
  <c r="AM18"/>
  <c r="AN4"/>
  <c r="AN18" l="1"/>
  <c r="AP4"/>
  <c r="AP18" s="1"/>
  <c r="I4" i="38" l="1"/>
  <c r="H4"/>
  <c r="G4"/>
  <c r="K3"/>
  <c r="K4" s="1"/>
  <c r="J3"/>
  <c r="J4" s="1"/>
  <c r="L3" l="1"/>
  <c r="L4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<sst xmlns="http://schemas.openxmlformats.org/spreadsheetml/2006/main" count="10893" uniqueCount="1900">
  <si>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</si>
  <si>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</si>
  <si>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</si>
  <si>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</si>
  <si>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</si>
  <si>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</si>
  <si>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</si>
  <si>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</si>
  <si>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</si>
  <si>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</si>
  <si>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</si>
  <si>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</si>
  <si>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</si>
  <si>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</si>
  <si>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</si>
  <si>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</si>
  <si>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</si>
  <si>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</si>
  <si>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</si>
  <si>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</si>
  <si>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</si>
  <si>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</si>
  <si>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</si>
  <si>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</si>
  <si>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</si>
  <si>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</si>
  <si>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</si>
  <si>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</si>
  <si>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</si>
  <si>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</si>
  <si>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</si>
  <si>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</si>
  <si>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</si>
  <si>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</si>
  <si>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</si>
  <si>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</si>
  <si>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</si>
  <si>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</si>
  <si>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</si>
  <si>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</si>
  <si>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</si>
  <si>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</si>
  <si>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</si>
  <si>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</si>
  <si>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</si>
  <si>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</si>
  <si>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</si>
  <si>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</si>
  <si>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</si>
  <si>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</si>
  <si>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</si>
  <si>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</si>
  <si>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</si>
  <si>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</si>
  <si>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</si>
  <si>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</si>
  <si>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</si>
  <si>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</si>
  <si>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</si>
  <si>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</si>
  <si>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</si>
  <si>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</si>
  <si>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</si>
  <si>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</si>
  <si>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</si>
  <si>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</si>
  <si>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</si>
  <si>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</si>
  <si>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</si>
  <si>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</si>
  <si>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</si>
  <si>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</si>
  <si>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</si>
  <si>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</si>
  <si>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</si>
  <si>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</si>
  <si>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</si>
  <si>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</si>
  <si>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</si>
  <si>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</si>
  <si>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</si>
  <si>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</si>
  <si>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</si>
  <si>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</si>
  <si>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</si>
  <si>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</si>
  <si>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</si>
  <si>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</si>
  <si>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</si>
  <si>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</si>
  <si>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</si>
  <si>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</si>
  <si>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</si>
  <si>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</si>
  <si>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</si>
  <si>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</si>
  <si>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</si>
  <si>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</si>
  <si>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</si>
  <si>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</si>
  <si>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</si>
  <si>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</si>
  <si>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</si>
  <si>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</si>
  <si>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</si>
  <si>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</si>
  <si>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</si>
  <si>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</si>
  <si>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</si>
  <si>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</si>
  <si>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</si>
  <si>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</si>
  <si>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</si>
  <si>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</si>
  <si>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</si>
  <si>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</si>
  <si>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</si>
  <si>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</si>
  <si>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</si>
  <si>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</si>
  <si>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</si>
  <si>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</si>
  <si>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</si>
  <si>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</si>
  <si>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</si>
  <si>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</si>
  <si>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</si>
  <si>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</si>
  <si>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</si>
  <si>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</si>
  <si>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</si>
  <si>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</si>
  <si>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</si>
  <si>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</si>
  <si>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</si>
  <si>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</si>
  <si>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</si>
  <si>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</si>
  <si>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</si>
  <si>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</si>
  <si>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</si>
  <si>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</si>
  <si>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</si>
  <si>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</si>
  <si>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</si>
  <si>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</si>
  <si>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</si>
  <si>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</si>
  <si>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</si>
  <si>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</si>
  <si>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</si>
  <si>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</si>
  <si>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</si>
  <si>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</si>
  <si>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</si>
  <si>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</si>
  <si>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</si>
  <si>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</si>
  <si>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</si>
  <si>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</si>
  <si>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</si>
  <si>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</si>
  <si>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</si>
  <si>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</si>
  <si>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</si>
  <si>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</si>
  <si>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</si>
  <si>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</si>
  <si>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</si>
  <si>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</si>
  <si>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</si>
  <si>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</si>
  <si>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</si>
  <si>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</si>
  <si>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</si>
  <si>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</si>
  <si>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</si>
  <si>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</si>
  <si>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</si>
  <si>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</si>
  <si>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</si>
  <si>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</si>
  <si>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</si>
  <si>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</si>
  <si>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</si>
  <si>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</si>
  <si>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</si>
  <si>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</si>
  <si>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</si>
  <si>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</si>
  <si>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</si>
  <si>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</si>
  <si>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</si>
  <si>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</si>
  <si>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</si>
  <si>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</si>
  <si>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</si>
  <si>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</si>
  <si>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</si>
  <si>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</si>
  <si>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</si>
  <si>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</si>
  <si>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</si>
  <si>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</si>
  <si>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</si>
  <si>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</si>
  <si>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</si>
  <si>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</si>
  <si>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</si>
  <si>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</si>
  <si>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</si>
  <si>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</si>
  <si>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</si>
  <si>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</si>
  <si>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</si>
  <si>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</si>
  <si>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</si>
  <si>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</si>
  <si>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</si>
  <si>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</si>
  <si>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</si>
  <si>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</si>
  <si>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</si>
  <si>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</si>
  <si>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</si>
  <si>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</si>
  <si>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</si>
  <si>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</si>
  <si>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</si>
  <si>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</si>
  <si>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</si>
  <si>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</si>
  <si>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</si>
  <si>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</si>
  <si>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</si>
  <si>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</si>
  <si>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</si>
  <si>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</si>
  <si>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</si>
  <si>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</si>
  <si>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</si>
  <si>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</si>
  <si>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</si>
  <si>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</si>
  <si>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</si>
  <si>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</si>
  <si>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</si>
  <si>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</si>
  <si>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</si>
  <si>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</si>
  <si>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</si>
  <si>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</si>
  <si>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</si>
  <si>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</si>
  <si>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</si>
  <si>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</si>
  <si>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</si>
  <si>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</si>
  <si>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</si>
  <si>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</si>
  <si>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</si>
  <si>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</si>
  <si>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</si>
  <si>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</si>
  <si>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</si>
  <si>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</si>
  <si>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</si>
  <si>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</si>
  <si>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</si>
  <si>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</si>
  <si>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</si>
  <si>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</si>
  <si>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</si>
  <si>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</si>
  <si>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</si>
  <si>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</si>
  <si>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</si>
  <si>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</si>
  <si>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</si>
  <si>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</si>
  <si>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</si>
  <si>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</si>
  <si>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</si>
  <si>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</si>
  <si>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</si>
  <si>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</si>
  <si>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</si>
  <si>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</si>
  <si>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</si>
  <si>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</si>
  <si>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</si>
  <si>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</si>
  <si>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</si>
  <si>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</si>
  <si>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</si>
  <si>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</si>
  <si>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</si>
  <si>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</si>
  <si>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</si>
  <si>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</si>
  <si>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</si>
  <si>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</si>
  <si>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</si>
  <si>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</si>
  <si>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</si>
  <si>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</si>
  <si>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</si>
  <si>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</si>
  <si>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</si>
  <si>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</si>
  <si>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</si>
  <si>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</si>
  <si>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</si>
  <si>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</si>
  <si>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</si>
  <si>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</si>
  <si>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</si>
  <si>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</si>
  <si>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</si>
  <si>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</si>
  <si>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</si>
  <si>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</si>
  <si>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</si>
  <si>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</si>
  <si>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</si>
  <si>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</si>
  <si>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</si>
  <si>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</si>
  <si>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</si>
  <si>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</si>
  <si>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</si>
  <si>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</si>
  <si>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</si>
  <si>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</si>
  <si>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</si>
  <si>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</si>
  <si>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</si>
  <si>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</si>
  <si>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</si>
  <si>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</si>
  <si>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</si>
  <si>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</si>
  <si>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</si>
  <si>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</si>
  <si>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</si>
  <si>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</si>
  <si>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</si>
  <si>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</si>
  <si>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</si>
  <si>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</si>
  <si>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</si>
  <si>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</si>
  <si>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</si>
  <si>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</si>
  <si>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</si>
  <si>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</si>
  <si>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</si>
  <si>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</si>
  <si>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</si>
  <si>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</si>
  <si>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</si>
  <si>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</si>
  <si>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</si>
  <si>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</si>
  <si>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</si>
  <si>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</si>
  <si>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</si>
  <si>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</si>
  <si>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</si>
  <si>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</si>
  <si>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</si>
  <si>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</si>
  <si>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</si>
  <si>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</si>
  <si>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</si>
  <si>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</si>
  <si>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</si>
  <si>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</si>
  <si>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</si>
  <si>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</si>
  <si>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</si>
  <si>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</si>
  <si>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</si>
  <si>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</si>
  <si>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</si>
  <si>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</si>
  <si>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</si>
  <si>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</si>
  <si>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</si>
  <si>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</si>
  <si>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</si>
  <si>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</si>
  <si>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</si>
  <si>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</si>
  <si>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</si>
  <si>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</si>
  <si>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</si>
  <si>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</si>
  <si>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</si>
  <si>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</si>
  <si>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</si>
  <si>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</si>
  <si>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</si>
  <si>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</si>
  <si>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</si>
  <si>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</si>
  <si>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</si>
  <si>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</si>
  <si>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</si>
  <si>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</si>
  <si>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</si>
  <si>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</si>
  <si>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</si>
  <si>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</si>
  <si>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</si>
  <si>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</si>
  <si>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</si>
  <si>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</si>
  <si>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</si>
  <si>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</si>
  <si>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</si>
  <si>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</si>
  <si>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</si>
  <si>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</si>
  <si>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</si>
  <si>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</si>
  <si>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</si>
  <si>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</si>
  <si>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</si>
  <si>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</si>
  <si>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</si>
  <si>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</si>
  <si>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</si>
  <si>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</si>
  <si>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</si>
  <si>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</si>
  <si>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</si>
  <si>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</si>
  <si>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</si>
  <si>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</si>
  <si>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</si>
  <si>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</si>
  <si>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</si>
  <si>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</si>
  <si>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</si>
  <si>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</si>
  <si>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</si>
  <si>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</si>
  <si>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</si>
  <si>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</si>
  <si>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</si>
  <si>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</si>
  <si>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</si>
  <si>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</si>
  <si>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</si>
  <si>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</si>
  <si>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</si>
  <si>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</si>
  <si>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</si>
  <si>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</si>
  <si>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</si>
  <si>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</si>
  <si>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</si>
  <si>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</si>
  <si>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</si>
  <si>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</si>
  <si>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</si>
  <si>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</si>
  <si>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</si>
  <si>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</si>
  <si>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</si>
  <si>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</si>
  <si>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</si>
  <si>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</si>
  <si>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</si>
  <si>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</si>
  <si>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</si>
  <si>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</si>
  <si>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</si>
  <si>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</si>
  <si>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</si>
  <si>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</si>
  <si>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</si>
  <si>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</si>
  <si>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</si>
  <si>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</si>
  <si>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</si>
  <si>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</si>
  <si>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</si>
  <si>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</si>
  <si>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</si>
  <si>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</si>
  <si>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</si>
  <si>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</si>
  <si>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</si>
  <si>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</si>
  <si>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</si>
  <si>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</si>
  <si>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</si>
  <si>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</si>
  <si>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</si>
  <si>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</si>
  <si>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</si>
  <si>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</si>
  <si>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</si>
  <si>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</si>
  <si>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</si>
  <si>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</si>
  <si>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</si>
  <si>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</si>
  <si>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</si>
  <si>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</si>
  <si>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</si>
  <si>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</si>
  <si>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</si>
  <si>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</si>
  <si>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</si>
  <si>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</si>
  <si>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</si>
  <si>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</si>
  <si>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</si>
  <si>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</si>
  <si>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</si>
  <si>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</si>
  <si>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</si>
  <si>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</si>
  <si>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</si>
  <si>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</si>
  <si>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</si>
  <si>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</si>
  <si>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</si>
  <si>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</si>
  <si>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</si>
  <si>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</si>
  <si>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</si>
  <si>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</si>
  <si>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</si>
  <si>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</si>
  <si>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</si>
  <si>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</si>
  <si>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</si>
  <si>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</si>
  <si>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</si>
  <si>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</si>
  <si>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</si>
  <si>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</si>
  <si>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</si>
  <si>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</si>
  <si>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</si>
  <si>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</si>
  <si>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</si>
  <si>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</si>
  <si>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</si>
  <si>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</si>
  <si>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</si>
  <si>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</si>
  <si>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</si>
  <si>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</si>
  <si>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</si>
  <si>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</si>
  <si>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</si>
  <si>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</si>
  <si>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</si>
  <si>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</si>
  <si>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</si>
  <si>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</si>
  <si>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</si>
  <si>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</si>
  <si>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</si>
  <si>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</si>
  <si>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</si>
  <si>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</si>
  <si>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</si>
  <si>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</si>
  <si>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</si>
  <si>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</si>
  <si>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</si>
  <si>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</si>
  <si>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</si>
  <si>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</si>
  <si>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</si>
  <si>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</si>
  <si>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</si>
  <si>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</si>
  <si>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</si>
  <si>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</si>
  <si>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</si>
  <si>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</si>
  <si>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</si>
  <si>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</si>
  <si>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</si>
  <si>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</si>
  <si>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</si>
  <si>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</si>
  <si>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</si>
  <si>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</si>
  <si>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</si>
  <si>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</si>
  <si>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</si>
  <si>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</si>
  <si>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</si>
  <si>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</si>
  <si>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</si>
  <si>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</si>
  <si>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</si>
  <si>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</si>
  <si>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</si>
  <si>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</si>
  <si>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</si>
  <si>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</si>
  <si>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</si>
  <si>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</si>
  <si>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</si>
  <si>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</si>
  <si>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</si>
  <si>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</si>
  <si>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</si>
  <si>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</si>
  <si>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</si>
  <si>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</si>
  <si>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</si>
  <si>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</si>
  <si>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</si>
  <si>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</si>
  <si>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</si>
  <si>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</si>
  <si>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</si>
  <si>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</si>
  <si>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</si>
  <si>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</si>
  <si>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</si>
  <si>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</si>
  <si>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</si>
  <si>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</si>
  <si>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</si>
  <si>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</si>
  <si>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</si>
  <si>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</si>
  <si>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</si>
  <si>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</si>
  <si>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</si>
  <si>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</si>
  <si>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</si>
  <si>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</si>
  <si>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</si>
  <si>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</si>
  <si>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</si>
  <si>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</si>
  <si>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</si>
  <si>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</si>
  <si>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</si>
  <si>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</si>
  <si>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</si>
  <si>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</si>
  <si>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</si>
  <si>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</si>
  <si>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</si>
  <si>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</si>
  <si>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</si>
  <si>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</si>
  <si>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</si>
  <si>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</si>
  <si>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</si>
  <si>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</si>
  <si>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</si>
  <si>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</si>
  <si>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</si>
  <si>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</si>
  <si>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</si>
  <si>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</si>
  <si>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</si>
  <si>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</si>
  <si>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</si>
  <si>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</si>
  <si>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</si>
  <si>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</si>
  <si>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</si>
  <si>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</si>
  <si>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</si>
  <si>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</si>
  <si>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</si>
  <si>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</si>
  <si>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</si>
  <si>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</si>
  <si>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</si>
  <si>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</si>
  <si>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</si>
  <si>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</si>
  <si>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</si>
  <si>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</si>
  <si>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</si>
  <si>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</si>
  <si>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</si>
  <si>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</si>
  <si>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</si>
  <si>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</si>
  <si>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</si>
  <si>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</si>
  <si>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</si>
  <si>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</si>
  <si>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</si>
  <si>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</si>
  <si>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</si>
  <si>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</si>
  <si>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</si>
  <si>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</si>
  <si>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</si>
  <si>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</si>
  <si>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</si>
  <si>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</si>
  <si>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</si>
  <si>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</si>
  <si>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</si>
  <si>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</si>
  <si>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</si>
  <si>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</si>
  <si>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</si>
  <si>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</si>
  <si>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</si>
  <si>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</si>
  <si>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</si>
  <si>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</si>
  <si>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</si>
  <si>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</si>
  <si>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</si>
  <si>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</si>
  <si>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</si>
  <si>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</si>
  <si>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</si>
  <si>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</si>
  <si>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</si>
  <si>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</si>
  <si>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</si>
  <si>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</si>
  <si>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</si>
  <si>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</si>
  <si>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</si>
  <si>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</si>
  <si>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</si>
  <si>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</si>
  <si>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</si>
  <si>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</si>
  <si>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</si>
  <si>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</si>
  <si>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</si>
  <si>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</si>
  <si>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</si>
  <si>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</si>
  <si>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</si>
  <si>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</si>
  <si>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</si>
  <si>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</si>
  <si>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</si>
  <si>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</si>
  <si>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</si>
  <si>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</si>
  <si>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</si>
  <si>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</si>
  <si>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</si>
  <si>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</si>
  <si>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</si>
  <si>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</si>
  <si>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</si>
  <si>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</si>
  <si>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</si>
  <si>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</si>
  <si>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</si>
  <si>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</si>
  <si>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</si>
  <si>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</si>
  <si>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</si>
  <si>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</si>
  <si>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</si>
  <si>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</si>
  <si>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</si>
  <si>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</si>
  <si>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</si>
  <si>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</si>
  <si>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</si>
  <si>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</si>
  <si>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</si>
  <si>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</si>
  <si>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</si>
  <si>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</si>
  <si>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</si>
  <si>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</si>
  <si>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</si>
  <si>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</si>
  <si>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</si>
  <si>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</si>
  <si>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</si>
  <si>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</si>
  <si>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</si>
  <si>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</si>
  <si>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</si>
  <si>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</si>
  <si>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</si>
  <si>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</si>
  <si>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</si>
  <si>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</si>
  <si>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</si>
  <si>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</si>
  <si>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</si>
  <si>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</si>
  <si>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</si>
  <si>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</si>
  <si>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</si>
  <si>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</si>
  <si>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</si>
  <si>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</si>
  <si>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</si>
  <si>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</si>
  <si>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</si>
  <si>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</si>
  <si>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</si>
  <si>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</si>
  <si>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</si>
  <si>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</si>
  <si>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</si>
  <si>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</si>
  <si>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</si>
  <si>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</si>
  <si>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</si>
  <si>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</si>
  <si>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</si>
  <si>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</si>
  <si>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</si>
  <si>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</si>
  <si>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</si>
  <si>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</si>
  <si>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</si>
  <si>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</si>
  <si>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</si>
  <si>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</si>
  <si>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</si>
  <si>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</si>
  <si>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</si>
  <si>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</si>
  <si>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</si>
  <si>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</si>
  <si>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</si>
  <si>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</si>
  <si>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</si>
  <si>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</si>
  <si>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</si>
  <si>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</si>
  <si>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</si>
  <si>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</si>
  <si>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</si>
  <si>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</si>
  <si>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</si>
  <si>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</si>
  <si>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</si>
  <si>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</si>
  <si>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</si>
  <si>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</si>
  <si>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</si>
  <si>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</si>
  <si>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</si>
  <si>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</si>
  <si>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</si>
  <si>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</si>
  <si>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</si>
  <si>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</si>
  <si>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</si>
  <si>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</si>
  <si>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</si>
  <si>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</si>
  <si>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</si>
  <si>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</si>
  <si>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</si>
  <si>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</si>
  <si>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</si>
  <si>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</si>
  <si>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</si>
  <si>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</si>
  <si>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</si>
  <si>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</si>
  <si>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</si>
  <si>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</si>
  <si>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</si>
  <si>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</si>
  <si>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</si>
  <si>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</si>
  <si>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</si>
  <si>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</si>
  <si>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</si>
  <si>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</si>
  <si>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</si>
  <si>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</si>
  <si>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</si>
  <si>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</si>
  <si>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</si>
  <si>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</si>
  <si>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</si>
  <si>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</si>
  <si>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</si>
  <si>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</si>
  <si>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</si>
  <si>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</si>
  <si>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</si>
  <si>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</si>
  <si>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</si>
  <si>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</si>
  <si>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</si>
  <si>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</si>
  <si>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</si>
  <si>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</si>
  <si>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</si>
  <si>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</si>
  <si>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</si>
  <si>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</si>
  <si>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</si>
  <si>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</si>
  <si>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</si>
  <si>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</si>
  <si>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</si>
  <si>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</si>
  <si>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</si>
  <si>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</si>
  <si>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</si>
  <si>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</si>
  <si>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</si>
  <si>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</si>
  <si>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</si>
  <si>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</si>
  <si>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</si>
  <si>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</si>
  <si>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</si>
  <si>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</si>
  <si>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</si>
  <si>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</si>
  <si>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</si>
  <si>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</si>
  <si>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</si>
  <si>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</si>
  <si>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</si>
  <si>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</si>
  <si>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</si>
  <si>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</si>
  <si>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</si>
  <si>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</si>
  <si>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</si>
  <si>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</si>
  <si>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</si>
  <si>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</si>
  <si>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</si>
  <si>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</si>
  <si>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</si>
  <si>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</si>
  <si>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</si>
  <si>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</si>
  <si>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</si>
  <si>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</si>
  <si>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</si>
  <si>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</si>
  <si>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</si>
  <si>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</si>
  <si>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</si>
  <si>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</si>
  <si>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</si>
  <si>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</si>
  <si>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</si>
  <si>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</si>
  <si>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</si>
  <si>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</si>
  <si>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</si>
  <si>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</si>
  <si>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</si>
  <si>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</si>
  <si>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</si>
  <si>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</si>
  <si>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</si>
  <si>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</si>
  <si>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</si>
  <si>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</si>
  <si>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</si>
  <si>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</si>
  <si>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</si>
  <si>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</si>
  <si>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</si>
  <si>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</si>
  <si>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</si>
  <si>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</si>
  <si>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</si>
  <si>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</si>
  <si>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</si>
  <si>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</si>
  <si>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</si>
  <si>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</si>
  <si>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</si>
  <si>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</si>
  <si>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</si>
  <si>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</si>
  <si>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</si>
  <si>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</si>
  <si>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</si>
  <si>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</si>
  <si>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</si>
  <si>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</si>
  <si>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</si>
  <si>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</si>
  <si>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</si>
  <si>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</si>
  <si>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</si>
  <si>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</si>
  <si>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</si>
  <si>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</si>
  <si>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</si>
  <si>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</si>
  <si>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</si>
  <si>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</si>
  <si>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</si>
  <si>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</si>
  <si>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</si>
  <si>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</si>
  <si>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</si>
  <si>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</si>
  <si>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</si>
  <si>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</si>
  <si>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</si>
  <si>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</si>
  <si>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</si>
  <si>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</si>
  <si>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</si>
  <si>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</si>
  <si>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</si>
  <si>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</si>
  <si>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</si>
  <si>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</si>
  <si>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</si>
  <si>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</si>
  <si>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</si>
  <si>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</si>
  <si>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</si>
  <si>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</si>
  <si>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</si>
  <si>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</si>
  <si>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</si>
  <si>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</si>
  <si>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</si>
  <si>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</si>
  <si>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</si>
  <si>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</si>
  <si>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</si>
  <si>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</si>
  <si>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</si>
  <si>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</si>
  <si>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</si>
  <si>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</si>
  <si>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</si>
  <si>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</si>
  <si>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</si>
  <si>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</si>
  <si>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</si>
  <si>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</si>
  <si>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</si>
  <si>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</si>
  <si>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</si>
  <si>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</si>
  <si>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</si>
  <si>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</si>
  <si>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</si>
  <si>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</si>
  <si>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</si>
  <si>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</si>
  <si>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</si>
  <si>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</si>
  <si>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</si>
  <si>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</si>
  <si>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</si>
  <si>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</si>
  <si>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</si>
  <si>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</si>
  <si>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</si>
  <si>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</si>
  <si>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</si>
  <si>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</si>
  <si>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</si>
  <si>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</si>
  <si>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</si>
  <si>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</si>
  <si>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</si>
  <si>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</si>
  <si>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</si>
  <si>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</si>
  <si>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</si>
  <si>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</si>
  <si>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</si>
  <si>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</si>
  <si>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</si>
  <si>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</si>
  <si>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</si>
  <si>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</si>
  <si>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</si>
  <si>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</si>
  <si>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</si>
  <si>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</si>
  <si>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</si>
  <si>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</si>
  <si>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</si>
  <si>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</si>
  <si>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</si>
  <si>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</si>
  <si>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</si>
  <si>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</si>
  <si>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</si>
  <si>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</si>
  <si>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</si>
  <si>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</si>
  <si>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</si>
  <si>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</si>
  <si>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</si>
  <si>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</si>
  <si>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</si>
  <si>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</si>
  <si>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</si>
  <si>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</si>
  <si>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</si>
  <si>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</si>
  <si>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</si>
  <si>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</si>
  <si>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</si>
  <si>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</si>
  <si>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</si>
  <si>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</si>
  <si>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</si>
  <si>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</si>
  <si>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</si>
  <si>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</si>
  <si>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</si>
  <si>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</si>
  <si>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</si>
  <si>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</si>
  <si>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</si>
  <si>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</si>
  <si>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</si>
  <si>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</si>
  <si>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</si>
  <si>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</si>
  <si>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</si>
  <si>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</si>
  <si>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</si>
  <si>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</si>
  <si>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</si>
  <si>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</si>
  <si>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</si>
  <si>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</si>
  <si>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</si>
  <si>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</si>
  <si>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</si>
  <si>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</si>
  <si>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</si>
  <si>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</si>
  <si>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</si>
  <si>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</si>
  <si>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</si>
  <si>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</si>
  <si>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</si>
  <si>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</si>
  <si>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</si>
  <si>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</si>
  <si>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</si>
  <si>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</si>
  <si>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</si>
  <si>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</si>
  <si>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</si>
  <si>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</si>
  <si>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</si>
  <si>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</si>
  <si>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</si>
  <si>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</si>
  <si>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</si>
  <si>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</si>
  <si>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</si>
  <si>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</si>
  <si>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</si>
  <si>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</si>
  <si>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</si>
  <si>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</si>
  <si>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</si>
  <si>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</si>
  <si>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</si>
  <si>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</si>
  <si>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</si>
  <si>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</si>
  <si>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</si>
  <si>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</si>
  <si>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</si>
  <si>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</si>
  <si>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</si>
  <si>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</si>
  <si>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</si>
  <si>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</si>
  <si>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</si>
  <si>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</si>
  <si>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</si>
  <si>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</si>
  <si>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</si>
  <si>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</si>
  <si>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</si>
  <si>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</si>
  <si>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</si>
  <si>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</si>
  <si>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</si>
  <si>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</si>
  <si>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</si>
  <si>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</si>
  <si>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</si>
  <si>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</si>
  <si>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</si>
  <si>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</si>
  <si>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</si>
  <si>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</si>
  <si>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</si>
  <si>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</si>
  <si>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</si>
  <si>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</si>
  <si>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</si>
  <si>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</si>
  <si>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</si>
  <si>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</si>
  <si>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</si>
  <si>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</si>
  <si>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</si>
  <si>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</si>
  <si>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</si>
  <si>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</si>
  <si>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</si>
  <si>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</si>
  <si>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</si>
  <si>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</si>
  <si>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</si>
  <si>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</si>
  <si>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</si>
  <si>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</si>
  <si>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</si>
  <si>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</si>
  <si>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</si>
  <si>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</si>
  <si>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</si>
  <si>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</si>
  <si>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</si>
  <si>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</si>
  <si>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</si>
  <si>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</si>
  <si>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</si>
  <si>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</si>
  <si>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</si>
  <si>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</si>
  <si>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</si>
  <si>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</si>
  <si>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</si>
  <si>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</si>
  <si>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</si>
  <si>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</si>
  <si>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</si>
  <si>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</si>
  <si>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</si>
  <si>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</si>
  <si>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</si>
  <si>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</si>
  <si>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</si>
  <si>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</si>
  <si>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</si>
  <si>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</si>
  <si>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</si>
  <si>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</si>
  <si>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</si>
  <si>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</si>
  <si>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</si>
  <si>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</si>
  <si>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</si>
  <si>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</si>
  <si>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</si>
  <si>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</si>
  <si>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</si>
  <si>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</si>
  <si>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</si>
  <si>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</si>
  <si>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</si>
  <si>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</si>
  <si>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</si>
  <si>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</si>
  <si>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</si>
  <si>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</si>
  <si>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</si>
  <si>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</si>
  <si>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</si>
  <si>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</si>
  <si>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</si>
  <si>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</si>
  <si>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</si>
  <si>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</si>
  <si>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</si>
  <si>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</si>
  <si>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</si>
  <si>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</si>
  <si>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</si>
  <si>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</si>
  <si>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</si>
  <si>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</si>
  <si>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</si>
  <si>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</si>
  <si>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</si>
  <si>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</si>
  <si>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</si>
  <si>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</si>
  <si>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</si>
  <si>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</si>
  <si>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</si>
  <si>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</si>
  <si>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</si>
  <si>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</si>
  <si>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</si>
  <si>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</si>
  <si>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</si>
  <si>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</si>
  <si>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</si>
  <si>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</si>
  <si>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</si>
  <si>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</si>
  <si>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</si>
  <si>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</si>
  <si>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</si>
  <si>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</si>
  <si>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</si>
  <si>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</si>
  <si>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</si>
  <si>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</si>
  <si>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</si>
  <si>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</si>
  <si>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</si>
  <si>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</si>
  <si>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</si>
  <si>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</si>
  <si>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</si>
  <si>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</si>
  <si>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</si>
  <si>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</si>
  <si>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</si>
  <si>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</si>
  <si>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</si>
  <si>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</si>
  <si>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</si>
  <si>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</si>
  <si>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</si>
  <si>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</si>
  <si>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</si>
  <si>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</si>
  <si>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</si>
  <si>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</si>
  <si>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</si>
  <si>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</si>
  <si>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</si>
  <si>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</si>
  <si>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</si>
  <si>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</si>
  <si>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</si>
  <si>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</si>
  <si>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</si>
  <si>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</si>
  <si>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</si>
  <si>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</si>
  <si>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</si>
  <si>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</si>
  <si>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</si>
  <si>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</si>
  <si>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</si>
  <si>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</si>
  <si>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</si>
  <si>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</si>
  <si>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</si>
  <si>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</si>
  <si>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</si>
  <si>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</si>
  <si>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</si>
  <si>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</si>
  <si>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</si>
  <si>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</si>
  <si>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</si>
  <si>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</si>
  <si>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</si>
  <si>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</si>
  <si>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</si>
  <si>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</si>
  <si>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</si>
  <si>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</si>
  <si>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</si>
  <si>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</si>
  <si>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</si>
  <si>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</si>
  <si>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</si>
  <si>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</si>
  <si>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</si>
  <si>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</si>
  <si>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</si>
  <si>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</si>
  <si>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</si>
  <si>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</si>
  <si>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</si>
  <si>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</si>
  <si>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</si>
  <si>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</si>
  <si>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</si>
  <si>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</si>
  <si>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</si>
  <si>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</si>
  <si>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</si>
  <si>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</si>
  <si>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</si>
  <si>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</si>
  <si>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</si>
  <si>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</si>
  <si>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</si>
  <si>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</si>
  <si>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</si>
  <si>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</si>
  <si>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</si>
  <si>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</si>
  <si>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</si>
  <si>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</si>
  <si>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</si>
  <si>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</si>
  <si>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</si>
  <si>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</si>
  <si>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</si>
  <si>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</si>
  <si>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</si>
  <si>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</si>
  <si>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</si>
  <si>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</si>
  <si>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</si>
  <si>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</si>
  <si>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</si>
  <si>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</si>
  <si>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</si>
  <si>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</si>
  <si>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</si>
  <si>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</si>
  <si>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</si>
  <si>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</si>
  <si>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</si>
  <si>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</si>
  <si>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</si>
  <si>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</si>
  <si>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</si>
  <si>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</si>
  <si>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</si>
  <si>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</si>
  <si>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</si>
  <si>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</si>
  <si>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</si>
  <si>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</si>
  <si>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</si>
  <si>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</si>
  <si>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</si>
  <si>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</si>
  <si>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</si>
  <si>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</si>
  <si>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</si>
  <si>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</si>
  <si>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</si>
  <si>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</si>
  <si>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</si>
  <si>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</si>
  <si>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</si>
  <si>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</si>
  <si>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</si>
  <si>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</si>
  <si>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</si>
  <si>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</si>
  <si>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</si>
  <si>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</si>
  <si>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</si>
  <si>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</si>
  <si>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</si>
  <si>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</si>
  <si>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</si>
  <si>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</si>
  <si>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</si>
  <si>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</si>
  <si>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</si>
  <si>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</si>
  <si>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</si>
  <si>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</si>
  <si>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</si>
  <si>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</si>
  <si>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</si>
  <si>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</si>
  <si>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</si>
  <si>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</si>
  <si>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</si>
  <si>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</si>
  <si>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</si>
  <si>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</si>
  <si>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</si>
  <si>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</si>
  <si>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</si>
  <si>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</si>
  <si>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</si>
  <si>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</si>
  <si>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</si>
  <si>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</si>
  <si>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</si>
  <si>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</si>
  <si>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</si>
  <si>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</si>
  <si>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</si>
  <si>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</si>
  <si>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</si>
  <si>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</si>
  <si>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</si>
  <si>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</si>
  <si>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</si>
  <si>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</si>
  <si>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</si>
  <si>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</si>
  <si>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</si>
  <si>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</si>
  <si>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</si>
  <si>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</si>
  <si>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</si>
  <si>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</si>
  <si>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</si>
  <si>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</si>
  <si>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</si>
  <si>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</si>
  <si>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</si>
  <si>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</si>
  <si>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</si>
  <si>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</si>
  <si>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</si>
  <si>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</si>
  <si>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</si>
  <si>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</si>
  <si>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</si>
  <si>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</si>
  <si>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</si>
  <si>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</si>
  <si>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</si>
  <si>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</si>
  <si>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</si>
  <si>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</si>
  <si>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</si>
  <si>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</si>
  <si>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</si>
  <si>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</si>
  <si>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</si>
  <si>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</si>
  <si>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</si>
  <si>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</si>
  <si>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</si>
  <si>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</si>
  <si>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</si>
  <si>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</si>
  <si>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</si>
  <si>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</si>
  <si>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</si>
  <si>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</si>
  <si>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</si>
  <si>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</si>
  <si>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</si>
  <si>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</si>
  <si>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</si>
  <si>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</si>
  <si>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</si>
  <si>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</si>
  <si>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</si>
  <si>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</si>
  <si>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</si>
  <si>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</si>
  <si>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</si>
  <si>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</si>
  <si>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</si>
  <si>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</si>
  <si>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</si>
  <si>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</si>
  <si>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</si>
  <si>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</si>
  <si>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</si>
  <si>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</si>
  <si>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</si>
  <si>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</si>
  <si>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</si>
  <si>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</si>
  <si>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</si>
  <si>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</si>
  <si>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</si>
  <si>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</si>
  <si>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</si>
  <si>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</si>
  <si>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</si>
  <si>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</si>
  <si>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</si>
  <si>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</si>
  <si>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</si>
  <si>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</si>
  <si>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</si>
  <si>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</si>
  <si>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</si>
  <si>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</si>
  <si>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</si>
  <si>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</si>
  <si>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</si>
  <si>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</si>
  <si>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</si>
  <si>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</si>
  <si>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</si>
  <si>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</si>
  <si>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</si>
  <si>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</si>
  <si>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</si>
  <si>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</si>
  <si>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</si>
  <si>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</si>
  <si>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</si>
  <si>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</si>
  <si>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</si>
  <si>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</si>
  <si>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</si>
  <si>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</si>
  <si>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</si>
  <si>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</si>
  <si>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</si>
  <si>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</si>
  <si>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</si>
  <si>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</si>
  <si>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</si>
  <si>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</si>
  <si>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</si>
  <si>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</si>
  <si>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</si>
  <si>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</si>
  <si>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</si>
  <si>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</si>
  <si>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</si>
  <si>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</si>
  <si>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</si>
  <si>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</si>
  <si>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</si>
  <si>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</si>
  <si>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</si>
  <si>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</si>
  <si>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</si>
  <si>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</si>
  <si>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</si>
  <si>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</si>
  <si>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</si>
  <si>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</si>
  <si>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</si>
  <si>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</si>
  <si>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</si>
  <si>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</si>
  <si>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</si>
  <si>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</si>
  <si>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</si>
  <si>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</si>
  <si>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</si>
  <si>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</si>
  <si>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</si>
  <si>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</si>
  <si>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</si>
  <si>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</si>
  <si>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</si>
  <si>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</si>
  <si>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</si>
  <si>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</si>
  <si>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</si>
  <si>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</si>
  <si>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</si>
  <si>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</si>
  <si>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</si>
  <si>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</si>
  <si>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</si>
  <si>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</si>
  <si>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</si>
  <si>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</si>
  <si>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</si>
  <si>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</si>
  <si>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</si>
  <si>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</si>
  <si>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</si>
  <si>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</si>
  <si>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</si>
  <si>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</si>
  <si>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</si>
  <si>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</si>
  <si>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</si>
  <si>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</si>
  <si>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</si>
  <si>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</si>
  <si>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</si>
  <si>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</si>
  <si>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</si>
  <si>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</si>
  <si>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</si>
  <si>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</si>
  <si>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</si>
  <si>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</si>
  <si>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</si>
  <si>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</si>
  <si>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</si>
  <si>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</si>
  <si>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</si>
  <si>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</si>
  <si>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</si>
  <si>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</si>
  <si>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</si>
  <si>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</si>
  <si>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</si>
  <si>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</si>
  <si>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</si>
  <si>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</si>
  <si>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</si>
  <si>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</si>
  <si>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</si>
  <si>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</si>
  <si>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</si>
  <si>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</si>
  <si>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</si>
  <si>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</si>
  <si>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</si>
  <si>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</si>
  <si>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</si>
  <si>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</si>
  <si>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</si>
  <si>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</si>
  <si>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</si>
  <si>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</si>
  <si>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</si>
  <si>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</si>
  <si>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</si>
  <si>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</si>
  <si>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</si>
  <si>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</si>
  <si>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</si>
  <si>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</si>
  <si>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</si>
  <si>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</si>
  <si>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</si>
  <si>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</si>
  <si>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</si>
  <si>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</si>
  <si>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</si>
  <si>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</si>
  <si>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</si>
  <si>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</si>
  <si>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</si>
  <si>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</si>
  <si>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</si>
  <si>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</si>
  <si>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</si>
  <si>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</si>
  <si>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</si>
  <si>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</si>
  <si>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</si>
  <si>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</si>
  <si>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</si>
  <si>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</si>
  <si>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</si>
  <si>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</si>
  <si>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</si>
  <si>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</si>
  <si>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</si>
  <si>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</si>
  <si>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</si>
  <si>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</si>
  <si>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</si>
  <si>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</si>
  <si>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</si>
  <si>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</si>
  <si>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</si>
  <si>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</si>
  <si>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</si>
  <si>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</si>
  <si>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</si>
  <si>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</si>
  <si>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</si>
  <si>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</si>
  <si>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</si>
  <si>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</si>
  <si>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</si>
  <si>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</si>
  <si>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</si>
  <si>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</si>
  <si>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</si>
  <si>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</si>
  <si>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</si>
  <si>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</si>
  <si>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</si>
  <si>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</si>
  <si>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</si>
  <si>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</si>
  <si>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</si>
  <si>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</si>
  <si>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</si>
  <si>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</si>
  <si>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</si>
  <si>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</si>
  <si>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</si>
  <si>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</si>
  <si>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</si>
  <si>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</si>
  <si>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</si>
  <si>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</si>
  <si>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</si>
  <si>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</si>
  <si>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</si>
  <si>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</si>
  <si>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</si>
  <si>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</si>
  <si>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</si>
  <si>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</si>
  <si>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</si>
  <si>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</si>
  <si>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</si>
  <si>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</si>
  <si>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</si>
  <si>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</si>
  <si>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</si>
  <si>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</si>
  <si>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</si>
  <si>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</si>
  <si>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</si>
  <si>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</si>
  <si>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</si>
  <si>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</si>
  <si>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</si>
  <si>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t>多媒体讲台</t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</si>
  <si>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</si>
  <si>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</si>
  <si>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</si>
  <si>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</si>
  <si>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</si>
  <si>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</si>
  <si>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</si>
  <si>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</si>
  <si>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</si>
  <si>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</si>
  <si>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</si>
  <si>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</si>
  <si>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</si>
  <si>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</si>
  <si>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</si>
  <si>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</si>
  <si>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</si>
  <si>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</si>
  <si>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</si>
  <si>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</si>
  <si>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</si>
  <si>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</si>
  <si>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</si>
  <si>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</si>
  <si>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</si>
  <si>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</si>
  <si>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</si>
  <si>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</si>
  <si>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</si>
  <si>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</si>
  <si>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</si>
  <si>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</si>
  <si>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</si>
  <si>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</si>
  <si>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</si>
  <si>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</si>
  <si>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</si>
  <si>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</si>
  <si>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</si>
  <si>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</si>
  <si>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</si>
  <si>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</si>
  <si>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</si>
  <si>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</si>
  <si>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</si>
  <si>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</si>
  <si>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教师办公桌椅</t>
  </si>
  <si>
    <t>教师计算机</t>
  </si>
  <si>
    <t>教室空调3匹</t>
  </si>
  <si>
    <t>推拉式书写板</t>
  </si>
  <si>
    <t>80寸及以上交互式智能一体电子白板</t>
  </si>
  <si>
    <t>70寸及以上交互式智能一体机</t>
  </si>
  <si>
    <t>幼儿床</t>
  </si>
  <si>
    <t>木质、可固定或叠放收藏</t>
  </si>
  <si>
    <t>办公橱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</si>
  <si>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</si>
  <si>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</si>
  <si>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</si>
  <si>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</si>
  <si>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</si>
  <si>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</si>
  <si>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颛桥镇：</t>
    <phoneticPr fontId="4" type="noConversion"/>
  </si>
  <si>
    <t>单位：元</t>
    <phoneticPr fontId="3" type="noConversion"/>
  </si>
  <si>
    <t>项目</t>
    <phoneticPr fontId="4" type="noConversion"/>
  </si>
  <si>
    <t>设备购置与更新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</si>
  <si>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</si>
  <si>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</si>
  <si>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</si>
  <si>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镇管未开办学校经费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</si>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</sst>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5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76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8" fillId="3" borderId="14" xfId="0" applyNumberFormat="1" applyFont="1" applyFill="1" applyBorder="1" applyAlignment="1">
      <alignment horizontal="center" vertical="center"/>
    </xf>
    <xf numFmtId="187" fontId="128" fillId="3" borderId="14" xfId="0" applyNumberFormat="1" applyFont="1" applyFill="1" applyBorder="1" applyAlignment="1">
      <alignment horizontal="center" vertical="center" wrapText="1"/>
    </xf>
    <xf numFmtId="187" fontId="128" fillId="3" borderId="14" xfId="0" applyNumberFormat="1" applyFont="1" applyFill="1" applyBorder="1" applyAlignment="1">
      <alignment horizontal="center" vertical="center"/>
    </xf>
    <xf numFmtId="177" fontId="128" fillId="3" borderId="14" xfId="0" applyNumberFormat="1" applyFont="1" applyFill="1" applyBorder="1" applyAlignment="1">
      <alignment horizontal="center" vertical="center"/>
    </xf>
    <xf numFmtId="178" fontId="128" fillId="3" borderId="14" xfId="0" applyNumberFormat="1" applyFont="1" applyFill="1" applyBorder="1" applyAlignment="1">
      <alignment horizontal="center" vertical="center"/>
    </xf>
    <xf numFmtId="0" fontId="128" fillId="3" borderId="15" xfId="1361" applyFont="1" applyFill="1" applyBorder="1" applyAlignment="1">
      <alignment horizontal="center" vertical="center" wrapText="1"/>
    </xf>
    <xf numFmtId="0" fontId="128" fillId="3" borderId="15" xfId="1361" applyFont="1" applyFill="1" applyBorder="1" applyAlignment="1">
      <alignment vertical="center" wrapText="1"/>
    </xf>
    <xf numFmtId="187" fontId="128" fillId="3" borderId="15" xfId="1199" applyNumberFormat="1" applyFont="1" applyFill="1" applyBorder="1" applyAlignment="1">
      <alignment horizontal="left" vertical="center" wrapText="1"/>
    </xf>
    <xf numFmtId="0" fontId="128" fillId="3" borderId="15" xfId="0" applyNumberFormat="1" applyFont="1" applyFill="1" applyBorder="1" applyAlignment="1">
      <alignment horizontal="left" vertical="center" wrapText="1"/>
    </xf>
    <xf numFmtId="182" fontId="128" fillId="3" borderId="15" xfId="2009" applyNumberFormat="1" applyFont="1" applyFill="1" applyBorder="1" applyAlignment="1">
      <alignment horizontal="left" vertical="center" wrapText="1"/>
    </xf>
    <xf numFmtId="177" fontId="128" fillId="3" borderId="15" xfId="0" applyNumberFormat="1" applyFont="1" applyFill="1" applyBorder="1" applyAlignment="1">
      <alignment horizontal="right" vertical="center" wrapText="1"/>
    </xf>
    <xf numFmtId="0" fontId="128" fillId="3" borderId="15" xfId="0" applyNumberFormat="1" applyFont="1" applyFill="1" applyBorder="1" applyAlignment="1">
      <alignment horizontal="center" vertical="center" wrapText="1"/>
    </xf>
    <xf numFmtId="178" fontId="128" fillId="3" borderId="15" xfId="1199" applyNumberFormat="1" applyFont="1" applyFill="1" applyBorder="1" applyAlignment="1">
      <alignment horizontal="right" vertical="center" wrapText="1"/>
    </xf>
    <xf numFmtId="0" fontId="129" fillId="3" borderId="15" xfId="1361" applyFont="1" applyFill="1" applyBorder="1" applyAlignment="1">
      <alignment horizontal="center" vertical="center" wrapText="1"/>
    </xf>
    <xf numFmtId="0" fontId="129" fillId="3" borderId="15" xfId="1361" applyFont="1" applyFill="1" applyBorder="1" applyAlignment="1">
      <alignment vertical="center" wrapText="1"/>
    </xf>
    <xf numFmtId="187" fontId="129" fillId="3" borderId="15" xfId="1199" applyNumberFormat="1" applyFont="1" applyFill="1" applyBorder="1" applyAlignment="1">
      <alignment horizontal="left" vertical="center" wrapText="1"/>
    </xf>
    <xf numFmtId="0" fontId="129" fillId="3" borderId="15" xfId="0" applyNumberFormat="1" applyFont="1" applyFill="1" applyBorder="1" applyAlignment="1">
      <alignment horizontal="left" vertical="center" wrapText="1"/>
    </xf>
    <xf numFmtId="182" fontId="129" fillId="3" borderId="15" xfId="2009" applyNumberFormat="1" applyFont="1" applyFill="1" applyBorder="1" applyAlignment="1">
      <alignment horizontal="left" vertical="center" wrapText="1"/>
    </xf>
    <xf numFmtId="177" fontId="129" fillId="3" borderId="15" xfId="0" applyNumberFormat="1" applyFont="1" applyFill="1" applyBorder="1" applyAlignment="1">
      <alignment horizontal="right" vertical="center" wrapText="1"/>
    </xf>
    <xf numFmtId="0" fontId="129" fillId="3" borderId="15" xfId="0" applyNumberFormat="1" applyFont="1" applyFill="1" applyBorder="1" applyAlignment="1">
      <alignment horizontal="center" vertical="center" wrapText="1"/>
    </xf>
    <xf numFmtId="178" fontId="129" fillId="3" borderId="15" xfId="1199" applyNumberFormat="1" applyFont="1" applyFill="1" applyBorder="1" applyAlignment="1">
      <alignment horizontal="right" vertical="center" wrapText="1"/>
    </xf>
    <xf numFmtId="0" fontId="129" fillId="3" borderId="15" xfId="2009" applyNumberFormat="1" applyFont="1" applyFill="1" applyBorder="1" applyAlignment="1">
      <alignment horizontal="left" vertical="center" wrapText="1"/>
    </xf>
    <xf numFmtId="0" fontId="129" fillId="3" borderId="15" xfId="2009" applyFont="1" applyFill="1" applyBorder="1" applyAlignment="1">
      <alignment horizontal="left" vertical="center" wrapText="1"/>
    </xf>
    <xf numFmtId="0" fontId="128" fillId="3" borderId="15" xfId="1199" applyNumberFormat="1" applyFont="1" applyFill="1" applyBorder="1" applyAlignment="1">
      <alignment horizontal="left" vertical="center" wrapText="1"/>
    </xf>
    <xf numFmtId="0" fontId="128" fillId="3" borderId="15" xfId="2009" applyFont="1" applyFill="1" applyBorder="1" applyAlignment="1">
      <alignment horizontal="left" vertical="center" wrapText="1"/>
    </xf>
    <xf numFmtId="178" fontId="128" fillId="3" borderId="15" xfId="2009" applyNumberFormat="1" applyFont="1" applyFill="1" applyBorder="1" applyAlignment="1">
      <alignment horizontal="right" vertical="center" wrapText="1"/>
    </xf>
    <xf numFmtId="0" fontId="128" fillId="3" borderId="15" xfId="2019" applyFont="1" applyFill="1" applyBorder="1" applyAlignment="1">
      <alignment horizontal="center" vertical="center" wrapText="1"/>
    </xf>
    <xf numFmtId="0" fontId="129" fillId="3" borderId="15" xfId="1199" applyNumberFormat="1" applyFont="1" applyFill="1" applyBorder="1" applyAlignment="1">
      <alignment horizontal="left" vertical="center" wrapText="1"/>
    </xf>
    <xf numFmtId="178" fontId="129" fillId="3" borderId="15" xfId="2009" applyNumberFormat="1" applyFont="1" applyFill="1" applyBorder="1" applyAlignment="1">
      <alignment horizontal="right" vertical="center" wrapText="1"/>
    </xf>
    <xf numFmtId="0" fontId="129" fillId="3" borderId="15" xfId="2019" applyFont="1" applyFill="1" applyBorder="1" applyAlignment="1">
      <alignment horizontal="center" vertical="center" wrapText="1"/>
    </xf>
    <xf numFmtId="178" fontId="129" fillId="3" borderId="15" xfId="2019" applyNumberFormat="1" applyFont="1" applyFill="1" applyBorder="1" applyAlignment="1">
      <alignment horizontal="right" vertical="center" wrapText="1"/>
    </xf>
    <xf numFmtId="182" fontId="129" fillId="3" borderId="15" xfId="2019" applyNumberFormat="1" applyFont="1" applyFill="1" applyBorder="1" applyAlignment="1">
      <alignment horizontal="left" vertical="center" wrapText="1"/>
    </xf>
    <xf numFmtId="187" fontId="129" fillId="3" borderId="15" xfId="0" applyNumberFormat="1" applyFont="1" applyFill="1" applyBorder="1" applyAlignment="1">
      <alignment vertical="center" wrapText="1"/>
    </xf>
    <xf numFmtId="0" fontId="132" fillId="0" borderId="0" xfId="0" applyNumberFormat="1" applyFont="1" applyAlignment="1">
      <alignment horizontal="right" vertical="center"/>
    </xf>
    <xf numFmtId="0" fontId="133" fillId="0" borderId="1" xfId="0" applyNumberFormat="1" applyFont="1" applyBorder="1" applyAlignment="1">
      <alignment horizontal="center" vertical="center"/>
    </xf>
    <xf numFmtId="0" fontId="133" fillId="0" borderId="1" xfId="0" applyNumberFormat="1" applyFont="1" applyFill="1" applyBorder="1" applyAlignment="1">
      <alignment horizontal="center" vertical="center"/>
    </xf>
    <xf numFmtId="178" fontId="134" fillId="0" borderId="1" xfId="0" applyNumberFormat="1" applyFont="1" applyBorder="1">
      <alignment vertical="center"/>
    </xf>
    <xf numFmtId="178" fontId="133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30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131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187" fontId="126" fillId="3" borderId="31" xfId="0" applyNumberFormat="1" applyFont="1" applyFill="1" applyBorder="1" applyAlignment="1">
      <alignment horizontal="center" vertical="center"/>
    </xf>
    <xf numFmtId="0" fontId="125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62" t="s">
        <v>532</v>
      </c>
      <c r="B1" s="663"/>
      <c r="C1" s="663"/>
      <c r="D1" s="663"/>
      <c r="E1" s="664"/>
      <c r="F1" s="664"/>
      <c r="G1" s="664"/>
      <c r="H1" s="664"/>
      <c r="I1" s="664"/>
      <c r="J1" s="664"/>
      <c r="K1" s="664"/>
      <c r="L1" s="664"/>
      <c r="M1" s="664"/>
      <c r="N1" s="664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67" t="s">
        <v>664</v>
      </c>
      <c r="B1" s="668"/>
      <c r="C1" s="668"/>
      <c r="D1" s="668"/>
      <c r="E1" s="668"/>
      <c r="F1" s="668"/>
      <c r="G1" s="668"/>
      <c r="H1" s="668"/>
      <c r="I1" s="668"/>
      <c r="J1" s="668"/>
      <c r="K1" s="668"/>
      <c r="L1" s="668"/>
      <c r="M1" s="668"/>
      <c r="N1" s="668"/>
      <c r="O1" s="668"/>
      <c r="P1" s="668"/>
      <c r="Q1" s="668"/>
    </row>
    <row r="2" spans="1:17" s="155" customFormat="1">
      <c r="A2" s="669" t="s">
        <v>594</v>
      </c>
      <c r="B2" s="671" t="s">
        <v>635</v>
      </c>
      <c r="C2" s="671" t="s">
        <v>1</v>
      </c>
      <c r="D2" s="672" t="s">
        <v>636</v>
      </c>
      <c r="E2" s="673" t="s">
        <v>637</v>
      </c>
      <c r="F2" s="665" t="s">
        <v>653</v>
      </c>
      <c r="G2" s="666"/>
      <c r="H2" s="666"/>
      <c r="I2" s="666"/>
      <c r="J2" s="665" t="s">
        <v>652</v>
      </c>
      <c r="K2" s="666"/>
      <c r="L2" s="666"/>
      <c r="M2" s="666"/>
      <c r="N2" s="665" t="s">
        <v>666</v>
      </c>
      <c r="O2" s="666"/>
      <c r="P2" s="666"/>
      <c r="Q2" s="666"/>
    </row>
    <row r="3" spans="1:17" ht="22.5">
      <c r="A3" s="670"/>
      <c r="B3" s="670"/>
      <c r="C3" s="670"/>
      <c r="D3" s="670"/>
      <c r="E3" s="670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74" t="s">
        <v>0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76" t="s">
        <v>0</v>
      </c>
      <c r="B1" s="677"/>
      <c r="C1" s="677"/>
      <c r="D1" s="677"/>
      <c r="E1" s="677"/>
      <c r="F1" s="677"/>
      <c r="G1" s="677"/>
      <c r="H1" s="677"/>
      <c r="I1" s="677"/>
      <c r="J1" s="677"/>
      <c r="K1" s="677"/>
      <c r="L1" s="677"/>
      <c r="M1" s="677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74" t="s">
        <v>264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  <c r="M1" s="675"/>
      <c r="N1" s="675"/>
      <c r="O1" s="675"/>
      <c r="P1" s="675"/>
      <c r="Q1" s="675"/>
      <c r="R1" s="675"/>
      <c r="S1" s="675"/>
      <c r="T1" s="675"/>
      <c r="U1" s="675"/>
      <c r="V1" s="675"/>
      <c r="W1" s="675"/>
      <c r="X1" s="675"/>
      <c r="Y1" s="675"/>
      <c r="Z1" s="675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78" t="s">
        <v>669</v>
      </c>
      <c r="B1" s="678"/>
      <c r="C1" s="678"/>
      <c r="D1" s="678"/>
      <c r="E1" s="678"/>
      <c r="F1" s="678"/>
      <c r="G1" s="678"/>
      <c r="H1" s="678"/>
      <c r="I1" s="678"/>
      <c r="J1" s="678"/>
      <c r="K1" s="678"/>
      <c r="L1" s="678"/>
      <c r="M1" s="678"/>
      <c r="N1" s="678"/>
      <c r="O1" s="678"/>
      <c r="P1" s="678"/>
      <c r="Q1" s="678"/>
      <c r="R1" s="678"/>
      <c r="S1" s="678"/>
      <c r="T1" s="678"/>
      <c r="U1" s="678"/>
      <c r="V1" s="678"/>
      <c r="W1" s="678"/>
      <c r="X1" s="678"/>
      <c r="Y1" s="678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74" t="s">
        <v>0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  <c r="M1" s="675"/>
      <c r="N1" s="675"/>
      <c r="O1" s="675"/>
      <c r="P1" s="675"/>
      <c r="Q1" s="675"/>
      <c r="R1" s="675"/>
      <c r="S1" s="675"/>
      <c r="T1" s="675"/>
      <c r="U1" s="675"/>
      <c r="V1" s="675"/>
      <c r="W1" s="675"/>
      <c r="X1" s="675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74" t="s">
        <v>0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  <c r="M1" s="675"/>
      <c r="N1" s="675"/>
      <c r="O1" s="675"/>
      <c r="P1" s="675"/>
      <c r="Q1" s="675"/>
      <c r="R1" s="675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74" t="s">
        <v>0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  <c r="M1" s="675"/>
      <c r="N1" s="675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79" t="s">
        <v>335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0"/>
      <c r="M1" s="680"/>
      <c r="N1" s="680"/>
      <c r="O1" s="680"/>
      <c r="P1" s="680"/>
      <c r="Q1" s="680"/>
      <c r="R1" s="680"/>
      <c r="S1" s="680"/>
      <c r="T1" s="680"/>
      <c r="U1" s="680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76" t="s">
        <v>265</v>
      </c>
      <c r="B1" s="677"/>
      <c r="C1" s="677"/>
      <c r="D1" s="677"/>
      <c r="E1" s="677"/>
      <c r="F1" s="677"/>
      <c r="G1" s="677"/>
      <c r="H1" s="677"/>
      <c r="I1" s="677"/>
      <c r="J1" s="677"/>
      <c r="K1" s="677"/>
      <c r="L1" s="677"/>
      <c r="M1" s="677"/>
      <c r="N1" s="677"/>
      <c r="O1" s="677"/>
      <c r="P1" s="677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81" t="s">
        <v>488</v>
      </c>
      <c r="B1" s="681"/>
      <c r="C1" s="681"/>
      <c r="D1" s="681"/>
      <c r="E1" s="681"/>
      <c r="F1" s="681"/>
      <c r="G1" s="681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84" t="s">
        <v>544</v>
      </c>
      <c r="B1" s="685"/>
      <c r="C1" s="685"/>
      <c r="D1" s="685"/>
      <c r="E1" s="685"/>
      <c r="F1" s="685"/>
      <c r="G1" s="685"/>
      <c r="H1" s="685"/>
      <c r="I1" s="685"/>
    </row>
    <row r="2" spans="1:9" ht="22.5">
      <c r="A2" s="147" t="s">
        <v>621</v>
      </c>
      <c r="B2" s="683" t="s">
        <v>622</v>
      </c>
      <c r="C2" s="683"/>
      <c r="D2" s="683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82" t="s">
        <v>634</v>
      </c>
      <c r="C3" s="682"/>
      <c r="D3" s="682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82" t="s">
        <v>629</v>
      </c>
      <c r="C4" s="682"/>
      <c r="D4" s="682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82" t="s">
        <v>630</v>
      </c>
      <c r="C5" s="682"/>
      <c r="D5" s="682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82" t="s">
        <v>632</v>
      </c>
      <c r="C6" s="682"/>
      <c r="D6" s="682"/>
      <c r="E6" s="152"/>
      <c r="F6" s="152"/>
      <c r="G6" s="152"/>
      <c r="H6" s="154"/>
      <c r="I6" s="154">
        <f>I5</f>
        <v>476250</v>
      </c>
    </row>
    <row r="7" spans="1:9">
      <c r="A7" s="152"/>
      <c r="B7" s="682" t="s">
        <v>633</v>
      </c>
      <c r="C7" s="682"/>
      <c r="D7" s="682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86" t="s">
        <v>620</v>
      </c>
      <c r="B1" s="686"/>
      <c r="C1" s="686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88"/>
      <c r="B1" s="689"/>
      <c r="C1" s="689"/>
      <c r="D1" s="689"/>
      <c r="E1" s="689"/>
      <c r="F1" s="689"/>
      <c r="G1" s="689"/>
      <c r="H1" s="689"/>
      <c r="I1" s="689"/>
      <c r="J1" s="689"/>
      <c r="K1" s="689"/>
      <c r="L1" s="689"/>
      <c r="M1" s="689"/>
      <c r="N1" s="689"/>
      <c r="O1" s="689"/>
      <c r="P1" s="689"/>
      <c r="Q1" s="689"/>
      <c r="R1" s="689"/>
      <c r="S1" s="689"/>
      <c r="T1" s="689"/>
      <c r="U1" s="689"/>
      <c r="V1" s="689"/>
      <c r="W1" s="689"/>
      <c r="X1" s="689"/>
      <c r="Y1" s="689"/>
      <c r="Z1" s="689"/>
      <c r="AA1" s="689"/>
    </row>
    <row r="2" spans="1:28" ht="39.950000000000003" customHeight="1">
      <c r="A2" s="690" t="s">
        <v>594</v>
      </c>
      <c r="B2" s="687" t="s">
        <v>595</v>
      </c>
      <c r="C2" s="687" t="s">
        <v>596</v>
      </c>
      <c r="D2" s="687" t="s">
        <v>597</v>
      </c>
      <c r="E2" s="687"/>
      <c r="F2" s="687"/>
      <c r="G2" s="687"/>
      <c r="H2" s="687"/>
      <c r="I2" s="692" t="s">
        <v>598</v>
      </c>
      <c r="J2" s="692"/>
      <c r="K2" s="692"/>
      <c r="L2" s="692"/>
      <c r="M2" s="692"/>
      <c r="N2" s="692" t="s">
        <v>599</v>
      </c>
      <c r="O2" s="692"/>
      <c r="P2" s="692"/>
      <c r="Q2" s="692"/>
      <c r="R2" s="692"/>
      <c r="S2" s="687" t="s">
        <v>615</v>
      </c>
      <c r="T2" s="687"/>
      <c r="U2" s="687"/>
      <c r="V2" s="687"/>
      <c r="W2" s="687"/>
      <c r="X2" s="687"/>
      <c r="Y2" s="687"/>
      <c r="Z2" s="687"/>
      <c r="AA2" s="687"/>
    </row>
    <row r="3" spans="1:28" ht="39.950000000000003" customHeight="1">
      <c r="A3" s="691"/>
      <c r="B3" s="687"/>
      <c r="C3" s="687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93" t="s">
        <v>1071</v>
      </c>
      <c r="B1" s="693"/>
      <c r="C1" s="693"/>
      <c r="D1" s="693"/>
      <c r="E1" s="693"/>
      <c r="F1" s="693"/>
      <c r="G1" s="693"/>
      <c r="H1" s="693"/>
      <c r="I1" s="693"/>
      <c r="J1" s="693"/>
      <c r="K1" s="693"/>
      <c r="L1" s="693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94" t="s">
        <v>1209</v>
      </c>
      <c r="B1" s="694"/>
      <c r="C1" s="694"/>
      <c r="D1" s="694"/>
      <c r="E1" s="694"/>
      <c r="F1" s="694"/>
      <c r="G1" s="694"/>
      <c r="H1" s="694"/>
      <c r="I1" s="694"/>
    </row>
    <row r="2" spans="1:9" s="327" customFormat="1">
      <c r="A2" s="695" t="s">
        <v>1210</v>
      </c>
      <c r="B2" s="695" t="s">
        <v>1211</v>
      </c>
      <c r="C2" s="695" t="s">
        <v>1212</v>
      </c>
      <c r="D2" s="695" t="s">
        <v>1213</v>
      </c>
      <c r="E2" s="695" t="s">
        <v>1214</v>
      </c>
      <c r="F2" s="696" t="s">
        <v>1215</v>
      </c>
      <c r="G2" s="695" t="s">
        <v>1216</v>
      </c>
      <c r="H2" s="696" t="s">
        <v>1217</v>
      </c>
      <c r="I2" s="697" t="s">
        <v>1218</v>
      </c>
    </row>
    <row r="3" spans="1:9" s="327" customFormat="1">
      <c r="A3" s="695"/>
      <c r="B3" s="695"/>
      <c r="C3" s="695"/>
      <c r="D3" s="695"/>
      <c r="E3" s="695"/>
      <c r="F3" s="696"/>
      <c r="G3" s="695"/>
      <c r="H3" s="696"/>
      <c r="I3" s="697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714" t="s">
        <v>1361</v>
      </c>
      <c r="B1" s="714"/>
      <c r="C1" s="714"/>
      <c r="D1" s="714"/>
      <c r="E1" s="714"/>
      <c r="F1" s="714"/>
      <c r="G1" s="714"/>
      <c r="H1" s="714"/>
      <c r="I1" s="714"/>
      <c r="J1" s="715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98">
        <v>1</v>
      </c>
      <c r="B3" s="703" t="s">
        <v>1368</v>
      </c>
      <c r="C3" s="703" t="s">
        <v>1369</v>
      </c>
      <c r="D3" s="703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712">
        <f>ROUND(I50*0.8,0)</f>
        <v>1831887</v>
      </c>
    </row>
    <row r="4" spans="1:10" ht="18" customHeight="1">
      <c r="A4" s="698"/>
      <c r="B4" s="703"/>
      <c r="C4" s="703"/>
      <c r="D4" s="703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713"/>
    </row>
    <row r="5" spans="1:10" ht="18" customHeight="1">
      <c r="A5" s="698"/>
      <c r="B5" s="703"/>
      <c r="C5" s="703"/>
      <c r="D5" s="703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713"/>
    </row>
    <row r="6" spans="1:10" ht="18" customHeight="1">
      <c r="A6" s="698"/>
      <c r="B6" s="703"/>
      <c r="C6" s="703"/>
      <c r="D6" s="703"/>
      <c r="E6" s="705" t="s">
        <v>1375</v>
      </c>
      <c r="F6" s="698" t="s">
        <v>1376</v>
      </c>
      <c r="G6" s="379">
        <v>12</v>
      </c>
      <c r="H6" s="379">
        <v>280</v>
      </c>
      <c r="I6" s="699">
        <f>SUMPRODUCT(G6:G11,H6:H11)</f>
        <v>43420</v>
      </c>
      <c r="J6" s="713"/>
    </row>
    <row r="7" spans="1:10" ht="18" customHeight="1">
      <c r="A7" s="698"/>
      <c r="B7" s="703"/>
      <c r="C7" s="703"/>
      <c r="D7" s="703"/>
      <c r="E7" s="705"/>
      <c r="F7" s="698"/>
      <c r="G7" s="379">
        <v>16</v>
      </c>
      <c r="H7" s="379">
        <v>360</v>
      </c>
      <c r="I7" s="699"/>
      <c r="J7" s="713"/>
    </row>
    <row r="8" spans="1:10" ht="18" customHeight="1">
      <c r="A8" s="698"/>
      <c r="B8" s="703"/>
      <c r="C8" s="703"/>
      <c r="D8" s="703"/>
      <c r="E8" s="705"/>
      <c r="F8" s="698"/>
      <c r="G8" s="379">
        <v>26</v>
      </c>
      <c r="H8" s="379">
        <v>150</v>
      </c>
      <c r="I8" s="699"/>
      <c r="J8" s="713"/>
    </row>
    <row r="9" spans="1:10" ht="18" customHeight="1">
      <c r="A9" s="698"/>
      <c r="B9" s="703"/>
      <c r="C9" s="703"/>
      <c r="D9" s="703"/>
      <c r="E9" s="705"/>
      <c r="F9" s="698"/>
      <c r="G9" s="379">
        <v>90</v>
      </c>
      <c r="H9" s="379">
        <v>160</v>
      </c>
      <c r="I9" s="699"/>
      <c r="J9" s="713"/>
    </row>
    <row r="10" spans="1:10" ht="18" customHeight="1">
      <c r="A10" s="698"/>
      <c r="B10" s="703"/>
      <c r="C10" s="703"/>
      <c r="D10" s="703"/>
      <c r="E10" s="705"/>
      <c r="F10" s="698"/>
      <c r="G10" s="379">
        <v>90</v>
      </c>
      <c r="H10" s="379">
        <v>130</v>
      </c>
      <c r="I10" s="699"/>
      <c r="J10" s="713"/>
    </row>
    <row r="11" spans="1:10" ht="18" customHeight="1">
      <c r="A11" s="698"/>
      <c r="B11" s="703"/>
      <c r="C11" s="703"/>
      <c r="D11" s="703"/>
      <c r="E11" s="705"/>
      <c r="F11" s="698"/>
      <c r="G11" s="379">
        <v>86</v>
      </c>
      <c r="H11" s="379">
        <v>50</v>
      </c>
      <c r="I11" s="699"/>
      <c r="J11" s="713"/>
    </row>
    <row r="12" spans="1:10" ht="18" customHeight="1">
      <c r="A12" s="698"/>
      <c r="B12" s="703"/>
      <c r="C12" s="703"/>
      <c r="D12" s="703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713"/>
    </row>
    <row r="13" spans="1:10" ht="18" customHeight="1">
      <c r="A13" s="698"/>
      <c r="B13" s="703"/>
      <c r="C13" s="703"/>
      <c r="D13" s="700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713"/>
    </row>
    <row r="14" spans="1:10" ht="18" customHeight="1">
      <c r="A14" s="698"/>
      <c r="B14" s="703"/>
      <c r="C14" s="703"/>
      <c r="D14" s="700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713"/>
    </row>
    <row r="15" spans="1:10" ht="18" customHeight="1">
      <c r="A15" s="698"/>
      <c r="B15" s="703"/>
      <c r="C15" s="703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713"/>
    </row>
    <row r="16" spans="1:10" ht="18" customHeight="1">
      <c r="A16" s="698"/>
      <c r="B16" s="703"/>
      <c r="C16" s="703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713"/>
    </row>
    <row r="17" spans="1:66" ht="18" customHeight="1">
      <c r="A17" s="698"/>
      <c r="B17" s="703"/>
      <c r="C17" s="703"/>
      <c r="D17" s="701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713"/>
    </row>
    <row r="18" spans="1:66" ht="18" customHeight="1">
      <c r="A18" s="698"/>
      <c r="B18" s="703"/>
      <c r="C18" s="703"/>
      <c r="D18" s="701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713"/>
    </row>
    <row r="19" spans="1:66" ht="18" customHeight="1">
      <c r="A19" s="698"/>
      <c r="B19" s="703"/>
      <c r="C19" s="703"/>
      <c r="D19" s="701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713"/>
    </row>
    <row r="20" spans="1:66" ht="18" customHeight="1">
      <c r="A20" s="698"/>
      <c r="B20" s="703"/>
      <c r="C20" s="703"/>
      <c r="D20" s="701" t="s">
        <v>1391</v>
      </c>
      <c r="E20" s="377" t="s">
        <v>1392</v>
      </c>
      <c r="F20" s="383" t="s">
        <v>1376</v>
      </c>
      <c r="G20" s="698">
        <v>1</v>
      </c>
      <c r="H20" s="698">
        <v>10000</v>
      </c>
      <c r="I20" s="699">
        <f t="shared" ref="I20:I26" si="1">H20*G20</f>
        <v>10000</v>
      </c>
      <c r="J20" s="713"/>
    </row>
    <row r="21" spans="1:66" ht="18" customHeight="1">
      <c r="A21" s="698"/>
      <c r="B21" s="703"/>
      <c r="C21" s="703"/>
      <c r="D21" s="701"/>
      <c r="E21" s="377" t="s">
        <v>1393</v>
      </c>
      <c r="F21" s="378" t="s">
        <v>1372</v>
      </c>
      <c r="G21" s="698"/>
      <c r="H21" s="698"/>
      <c r="I21" s="699"/>
      <c r="J21" s="713"/>
    </row>
    <row r="22" spans="1:66" ht="18" customHeight="1">
      <c r="A22" s="698"/>
      <c r="B22" s="703"/>
      <c r="C22" s="703"/>
      <c r="D22" s="701" t="s">
        <v>1394</v>
      </c>
      <c r="E22" s="706" t="s">
        <v>1395</v>
      </c>
      <c r="F22" s="709" t="s">
        <v>1372</v>
      </c>
      <c r="G22" s="384">
        <v>4002.77</v>
      </c>
      <c r="H22" s="379">
        <v>60</v>
      </c>
      <c r="I22" s="561">
        <f t="shared" si="1"/>
        <v>240166.2</v>
      </c>
      <c r="J22" s="713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98"/>
      <c r="B23" s="703"/>
      <c r="C23" s="703"/>
      <c r="D23" s="701"/>
      <c r="E23" s="707"/>
      <c r="F23" s="710"/>
      <c r="G23" s="384">
        <v>2</v>
      </c>
      <c r="H23" s="379">
        <v>5000</v>
      </c>
      <c r="I23" s="561">
        <f t="shared" si="1"/>
        <v>10000</v>
      </c>
      <c r="J23" s="713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98"/>
      <c r="B24" s="703"/>
      <c r="C24" s="703"/>
      <c r="D24" s="701"/>
      <c r="E24" s="708"/>
      <c r="F24" s="711"/>
      <c r="G24" s="384">
        <v>180</v>
      </c>
      <c r="H24" s="379">
        <v>60</v>
      </c>
      <c r="I24" s="561">
        <f t="shared" si="1"/>
        <v>10800</v>
      </c>
      <c r="J24" s="713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98"/>
      <c r="B25" s="703"/>
      <c r="C25" s="703"/>
      <c r="D25" s="701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713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98"/>
      <c r="B26" s="703"/>
      <c r="C26" s="703"/>
      <c r="D26" s="701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713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98"/>
      <c r="B27" s="703"/>
      <c r="C27" s="703"/>
      <c r="D27" s="701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713"/>
    </row>
    <row r="28" spans="1:66" ht="18" customHeight="1">
      <c r="A28" s="698"/>
      <c r="B28" s="703"/>
      <c r="C28" s="703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713"/>
    </row>
    <row r="29" spans="1:66" ht="18" customHeight="1">
      <c r="A29" s="698"/>
      <c r="B29" s="703"/>
      <c r="C29" s="703"/>
      <c r="D29" s="701" t="s">
        <v>1400</v>
      </c>
      <c r="E29" s="701" t="s">
        <v>1400</v>
      </c>
      <c r="F29" s="700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713"/>
    </row>
    <row r="30" spans="1:66" ht="18" customHeight="1">
      <c r="A30" s="698"/>
      <c r="B30" s="703"/>
      <c r="C30" s="703"/>
      <c r="D30" s="701"/>
      <c r="E30" s="701"/>
      <c r="F30" s="700"/>
      <c r="G30" s="384">
        <v>114</v>
      </c>
      <c r="H30" s="389">
        <v>80</v>
      </c>
      <c r="I30" s="560">
        <f t="shared" si="2"/>
        <v>9120</v>
      </c>
      <c r="J30" s="713"/>
    </row>
    <row r="31" spans="1:66" ht="18" customHeight="1">
      <c r="A31" s="698"/>
      <c r="B31" s="703"/>
      <c r="C31" s="703"/>
      <c r="D31" s="701"/>
      <c r="E31" s="701"/>
      <c r="F31" s="700"/>
      <c r="G31" s="384">
        <v>171</v>
      </c>
      <c r="H31" s="389">
        <v>120</v>
      </c>
      <c r="I31" s="560">
        <f t="shared" si="2"/>
        <v>20520</v>
      </c>
      <c r="J31" s="713"/>
    </row>
    <row r="32" spans="1:66" ht="18" customHeight="1">
      <c r="A32" s="698"/>
      <c r="B32" s="703"/>
      <c r="C32" s="703"/>
      <c r="D32" s="701"/>
      <c r="E32" s="701"/>
      <c r="F32" s="700"/>
      <c r="G32" s="384">
        <v>72</v>
      </c>
      <c r="H32" s="389">
        <v>130</v>
      </c>
      <c r="I32" s="560">
        <f t="shared" si="2"/>
        <v>9360</v>
      </c>
      <c r="J32" s="713"/>
    </row>
    <row r="33" spans="1:10" ht="18" customHeight="1">
      <c r="A33" s="698"/>
      <c r="B33" s="703"/>
      <c r="C33" s="703"/>
      <c r="D33" s="701"/>
      <c r="E33" s="701"/>
      <c r="F33" s="700"/>
      <c r="G33" s="384">
        <v>4</v>
      </c>
      <c r="H33" s="389">
        <v>130</v>
      </c>
      <c r="I33" s="560">
        <f t="shared" si="2"/>
        <v>520</v>
      </c>
      <c r="J33" s="713"/>
    </row>
    <row r="34" spans="1:10" ht="18" customHeight="1">
      <c r="A34" s="698"/>
      <c r="B34" s="703"/>
      <c r="C34" s="703"/>
      <c r="D34" s="701"/>
      <c r="E34" s="701"/>
      <c r="F34" s="700"/>
      <c r="G34" s="384">
        <v>1</v>
      </c>
      <c r="H34" s="389">
        <v>6600</v>
      </c>
      <c r="I34" s="560">
        <f t="shared" si="2"/>
        <v>6600</v>
      </c>
      <c r="J34" s="713"/>
    </row>
    <row r="35" spans="1:10" ht="18" customHeight="1">
      <c r="A35" s="698"/>
      <c r="B35" s="703"/>
      <c r="C35" s="703"/>
      <c r="D35" s="701"/>
      <c r="E35" s="701"/>
      <c r="F35" s="700"/>
      <c r="G35" s="384">
        <v>70</v>
      </c>
      <c r="H35" s="389">
        <v>180</v>
      </c>
      <c r="I35" s="560">
        <f t="shared" si="2"/>
        <v>12600</v>
      </c>
      <c r="J35" s="713"/>
    </row>
    <row r="36" spans="1:10" ht="18" customHeight="1">
      <c r="A36" s="698"/>
      <c r="B36" s="703"/>
      <c r="C36" s="703"/>
      <c r="D36" s="701"/>
      <c r="E36" s="701"/>
      <c r="F36" s="700"/>
      <c r="G36" s="384">
        <v>1</v>
      </c>
      <c r="H36" s="389">
        <v>4800</v>
      </c>
      <c r="I36" s="560">
        <f t="shared" si="2"/>
        <v>4800</v>
      </c>
      <c r="J36" s="713"/>
    </row>
    <row r="37" spans="1:10" ht="18" customHeight="1">
      <c r="A37" s="698"/>
      <c r="B37" s="703"/>
      <c r="C37" s="703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713"/>
    </row>
    <row r="38" spans="1:10" ht="18" customHeight="1">
      <c r="A38" s="698"/>
      <c r="B38" s="703"/>
      <c r="C38" s="703"/>
      <c r="D38" s="701" t="s">
        <v>1403</v>
      </c>
      <c r="E38" s="701"/>
      <c r="F38" s="383" t="s">
        <v>1376</v>
      </c>
      <c r="G38" s="384">
        <v>0</v>
      </c>
      <c r="H38" s="379">
        <v>0</v>
      </c>
      <c r="I38" s="560">
        <v>0</v>
      </c>
      <c r="J38" s="713"/>
    </row>
    <row r="39" spans="1:10" ht="18" customHeight="1">
      <c r="A39" s="698"/>
      <c r="B39" s="703"/>
      <c r="C39" s="703"/>
      <c r="D39" s="701" t="s">
        <v>1404</v>
      </c>
      <c r="E39" s="701"/>
      <c r="F39" s="392" t="s">
        <v>1405</v>
      </c>
      <c r="G39" s="379">
        <v>0</v>
      </c>
      <c r="H39" s="379">
        <v>0</v>
      </c>
      <c r="I39" s="560">
        <v>0</v>
      </c>
      <c r="J39" s="713"/>
    </row>
    <row r="40" spans="1:10" s="395" customFormat="1" ht="18" customHeight="1">
      <c r="A40" s="702"/>
      <c r="B40" s="704"/>
      <c r="C40" s="704" t="s">
        <v>1406</v>
      </c>
      <c r="D40" s="704"/>
      <c r="E40" s="704"/>
      <c r="F40" s="393"/>
      <c r="G40" s="394"/>
      <c r="H40" s="394"/>
      <c r="I40" s="562">
        <f>SUM(I3:I39)</f>
        <v>1960935.0999999999</v>
      </c>
      <c r="J40" s="713"/>
    </row>
    <row r="41" spans="1:10" ht="18" customHeight="1">
      <c r="A41" s="698"/>
      <c r="B41" s="703"/>
      <c r="C41" s="716" t="s">
        <v>1407</v>
      </c>
      <c r="D41" s="716"/>
      <c r="E41" s="716"/>
      <c r="F41" s="396"/>
      <c r="G41" s="379">
        <v>0</v>
      </c>
      <c r="H41" s="717">
        <v>0.1</v>
      </c>
      <c r="I41" s="720">
        <f>H41*I40</f>
        <v>196093.51</v>
      </c>
      <c r="J41" s="713"/>
    </row>
    <row r="42" spans="1:10" ht="18" customHeight="1">
      <c r="A42" s="698"/>
      <c r="B42" s="703"/>
      <c r="C42" s="716" t="s">
        <v>1408</v>
      </c>
      <c r="D42" s="716"/>
      <c r="E42" s="716"/>
      <c r="F42" s="396"/>
      <c r="G42" s="379">
        <v>0</v>
      </c>
      <c r="H42" s="718"/>
      <c r="I42" s="721">
        <v>12829.8</v>
      </c>
      <c r="J42" s="713"/>
    </row>
    <row r="43" spans="1:10" ht="18" customHeight="1">
      <c r="A43" s="698"/>
      <c r="B43" s="703"/>
      <c r="C43" s="716" t="s">
        <v>1409</v>
      </c>
      <c r="D43" s="716"/>
      <c r="E43" s="716"/>
      <c r="F43" s="396"/>
      <c r="G43" s="379"/>
      <c r="H43" s="718"/>
      <c r="I43" s="721">
        <f>H43</f>
        <v>0</v>
      </c>
      <c r="J43" s="713"/>
    </row>
    <row r="44" spans="1:10" ht="18" customHeight="1">
      <c r="A44" s="698"/>
      <c r="B44" s="703"/>
      <c r="C44" s="716" t="s">
        <v>1410</v>
      </c>
      <c r="D44" s="716"/>
      <c r="E44" s="716"/>
      <c r="F44" s="397" t="s">
        <v>1411</v>
      </c>
      <c r="G44" s="379"/>
      <c r="H44" s="718"/>
      <c r="I44" s="721">
        <f>H44</f>
        <v>0</v>
      </c>
      <c r="J44" s="713"/>
    </row>
    <row r="45" spans="1:10" s="376" customFormat="1" ht="18" customHeight="1">
      <c r="A45" s="698"/>
      <c r="B45" s="703"/>
      <c r="C45" s="716" t="s">
        <v>1412</v>
      </c>
      <c r="D45" s="716"/>
      <c r="E45" s="716"/>
      <c r="F45" s="382" t="s">
        <v>1413</v>
      </c>
      <c r="G45" s="384"/>
      <c r="H45" s="718"/>
      <c r="I45" s="721">
        <f>H45</f>
        <v>0</v>
      </c>
      <c r="J45" s="713"/>
    </row>
    <row r="46" spans="1:10" s="376" customFormat="1" ht="18" customHeight="1">
      <c r="A46" s="698"/>
      <c r="B46" s="703"/>
      <c r="C46" s="716" t="s">
        <v>1414</v>
      </c>
      <c r="D46" s="716"/>
      <c r="E46" s="716"/>
      <c r="F46" s="396"/>
      <c r="G46" s="379">
        <v>0</v>
      </c>
      <c r="H46" s="719"/>
      <c r="I46" s="722">
        <v>0</v>
      </c>
      <c r="J46" s="713"/>
    </row>
    <row r="47" spans="1:10" s="376" customFormat="1" ht="18" customHeight="1">
      <c r="A47" s="698"/>
      <c r="B47" s="703"/>
      <c r="C47" s="716" t="s">
        <v>1415</v>
      </c>
      <c r="D47" s="716"/>
      <c r="E47" s="716"/>
      <c r="F47" s="379" t="s">
        <v>1416</v>
      </c>
      <c r="G47" s="379"/>
      <c r="H47" s="379"/>
      <c r="I47" s="560">
        <v>30000</v>
      </c>
      <c r="J47" s="713"/>
    </row>
    <row r="48" spans="1:10" s="398" customFormat="1" ht="18" customHeight="1">
      <c r="A48" s="698"/>
      <c r="B48" s="703"/>
      <c r="C48" s="716" t="s">
        <v>1417</v>
      </c>
      <c r="D48" s="716"/>
      <c r="E48" s="716"/>
      <c r="F48" s="392"/>
      <c r="G48" s="384"/>
      <c r="H48" s="379">
        <v>90000</v>
      </c>
      <c r="I48" s="560">
        <f>H48</f>
        <v>90000</v>
      </c>
      <c r="J48" s="713"/>
    </row>
    <row r="49" spans="1:10" ht="18" customHeight="1">
      <c r="A49" s="698"/>
      <c r="B49" s="703"/>
      <c r="C49" s="723" t="s">
        <v>1418</v>
      </c>
      <c r="D49" s="723"/>
      <c r="E49" s="723"/>
      <c r="F49" s="379"/>
      <c r="G49" s="379"/>
      <c r="H49" s="379"/>
      <c r="I49" s="560">
        <f>SUM(I41:I48)</f>
        <v>328923.31</v>
      </c>
      <c r="J49" s="713"/>
    </row>
    <row r="50" spans="1:10" s="395" customFormat="1" ht="18" customHeight="1">
      <c r="A50" s="702"/>
      <c r="B50" s="704"/>
      <c r="C50" s="723" t="s">
        <v>24</v>
      </c>
      <c r="D50" s="723"/>
      <c r="E50" s="723"/>
      <c r="F50" s="394"/>
      <c r="G50" s="394"/>
      <c r="H50" s="394"/>
      <c r="I50" s="562">
        <f>I49+I40</f>
        <v>2289858.4099999997</v>
      </c>
      <c r="J50" s="713"/>
    </row>
    <row r="51" spans="1:10" ht="18" customHeight="1">
      <c r="A51" s="379"/>
      <c r="B51" s="397"/>
      <c r="C51" s="702" t="s">
        <v>1540</v>
      </c>
      <c r="D51" s="702"/>
      <c r="E51" s="702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35" t="s">
        <v>1541</v>
      </c>
      <c r="B1" s="735"/>
      <c r="C1" s="735"/>
      <c r="D1" s="735"/>
      <c r="E1" s="735"/>
      <c r="F1" s="735"/>
      <c r="G1" s="735"/>
      <c r="H1" s="735"/>
      <c r="I1" s="735"/>
      <c r="J1" s="736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26" t="s">
        <v>1365</v>
      </c>
      <c r="E2" s="726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25">
        <v>1</v>
      </c>
      <c r="B3" s="725" t="s">
        <v>1420</v>
      </c>
      <c r="C3" s="411" t="s">
        <v>1421</v>
      </c>
      <c r="D3" s="725" t="s">
        <v>1422</v>
      </c>
      <c r="E3" s="725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26">
        <f>ROUND(I12*0.8,0)</f>
        <v>233968</v>
      </c>
    </row>
    <row r="4" spans="1:10 16362:16362" s="405" customFormat="1" ht="18" customHeight="1">
      <c r="A4" s="725"/>
      <c r="B4" s="725"/>
      <c r="C4" s="411" t="s">
        <v>281</v>
      </c>
      <c r="D4" s="725" t="s">
        <v>1423</v>
      </c>
      <c r="E4" s="725"/>
      <c r="F4" s="411" t="s">
        <v>1388</v>
      </c>
      <c r="G4" s="412">
        <v>104</v>
      </c>
      <c r="H4" s="413">
        <v>350</v>
      </c>
      <c r="I4" s="412">
        <f>G4*H4</f>
        <v>36400</v>
      </c>
      <c r="J4" s="737"/>
    </row>
    <row r="5" spans="1:10 16362:16362" s="410" customFormat="1" ht="18" customHeight="1">
      <c r="A5" s="727"/>
      <c r="B5" s="727"/>
      <c r="C5" s="727" t="s">
        <v>1424</v>
      </c>
      <c r="D5" s="727"/>
      <c r="E5" s="727"/>
      <c r="F5" s="414"/>
      <c r="G5" s="409"/>
      <c r="H5" s="409"/>
      <c r="I5" s="415">
        <f>I3+I4</f>
        <v>238600</v>
      </c>
      <c r="J5" s="737"/>
      <c r="XEH5" s="416"/>
    </row>
    <row r="6" spans="1:10 16362:16362" s="405" customFormat="1" ht="18" customHeight="1">
      <c r="A6" s="725"/>
      <c r="B6" s="725"/>
      <c r="C6" s="725" t="s">
        <v>1408</v>
      </c>
      <c r="D6" s="725"/>
      <c r="E6" s="725"/>
      <c r="F6" s="725" t="s">
        <v>1376</v>
      </c>
      <c r="G6" s="728">
        <v>1</v>
      </c>
      <c r="H6" s="724">
        <f>I5*0.1</f>
        <v>23860</v>
      </c>
      <c r="I6" s="724">
        <f>G6*H6</f>
        <v>23860</v>
      </c>
      <c r="J6" s="737"/>
    </row>
    <row r="7" spans="1:10 16362:16362" s="405" customFormat="1" ht="18" customHeight="1">
      <c r="A7" s="725"/>
      <c r="B7" s="725"/>
      <c r="C7" s="725" t="s">
        <v>1425</v>
      </c>
      <c r="D7" s="725"/>
      <c r="E7" s="725"/>
      <c r="F7" s="725"/>
      <c r="G7" s="728"/>
      <c r="H7" s="724"/>
      <c r="I7" s="724"/>
      <c r="J7" s="737"/>
    </row>
    <row r="8" spans="1:10 16362:16362" s="405" customFormat="1" ht="18" customHeight="1">
      <c r="A8" s="725"/>
      <c r="B8" s="725"/>
      <c r="C8" s="725" t="s">
        <v>1409</v>
      </c>
      <c r="D8" s="725"/>
      <c r="E8" s="725"/>
      <c r="F8" s="725"/>
      <c r="G8" s="728"/>
      <c r="H8" s="724"/>
      <c r="I8" s="724"/>
      <c r="J8" s="737"/>
    </row>
    <row r="9" spans="1:10 16362:16362" s="405" customFormat="1" ht="18" customHeight="1">
      <c r="A9" s="725"/>
      <c r="B9" s="725"/>
      <c r="C9" s="725" t="s">
        <v>1410</v>
      </c>
      <c r="D9" s="725"/>
      <c r="E9" s="725"/>
      <c r="F9" s="725"/>
      <c r="G9" s="728"/>
      <c r="H9" s="724"/>
      <c r="I9" s="724"/>
      <c r="J9" s="737"/>
    </row>
    <row r="10" spans="1:10 16362:16362" s="405" customFormat="1" ht="18" customHeight="1">
      <c r="A10" s="725"/>
      <c r="B10" s="725"/>
      <c r="C10" s="725" t="s">
        <v>1426</v>
      </c>
      <c r="D10" s="725"/>
      <c r="E10" s="725"/>
      <c r="F10" s="411" t="s">
        <v>1376</v>
      </c>
      <c r="G10" s="413">
        <v>1</v>
      </c>
      <c r="H10" s="417">
        <f>I10</f>
        <v>30000</v>
      </c>
      <c r="I10" s="417">
        <v>30000</v>
      </c>
      <c r="J10" s="737"/>
    </row>
    <row r="11" spans="1:10 16362:16362" s="410" customFormat="1" ht="18" customHeight="1">
      <c r="A11" s="727"/>
      <c r="B11" s="727"/>
      <c r="C11" s="727" t="s">
        <v>1427</v>
      </c>
      <c r="D11" s="727"/>
      <c r="E11" s="727"/>
      <c r="F11" s="414"/>
      <c r="G11" s="409"/>
      <c r="H11" s="409"/>
      <c r="I11" s="415">
        <f>I6+I7+I8+I9+I10</f>
        <v>53860</v>
      </c>
      <c r="J11" s="737"/>
    </row>
    <row r="12" spans="1:10 16362:16362" s="405" customFormat="1" ht="18" customHeight="1">
      <c r="A12" s="411"/>
      <c r="B12" s="411"/>
      <c r="C12" s="727" t="s">
        <v>1428</v>
      </c>
      <c r="D12" s="727"/>
      <c r="E12" s="727"/>
      <c r="F12" s="411"/>
      <c r="G12" s="409"/>
      <c r="H12" s="409"/>
      <c r="I12" s="415">
        <f>I5+I11</f>
        <v>292460</v>
      </c>
      <c r="J12" s="737"/>
    </row>
    <row r="13" spans="1:10 16362:16362" s="418" customFormat="1" ht="18" customHeight="1">
      <c r="A13" s="725">
        <v>2</v>
      </c>
      <c r="B13" s="725" t="s">
        <v>1429</v>
      </c>
      <c r="C13" s="725" t="s">
        <v>1430</v>
      </c>
      <c r="D13" s="725" t="s">
        <v>1431</v>
      </c>
      <c r="E13" s="725"/>
      <c r="F13" s="411" t="s">
        <v>1372</v>
      </c>
      <c r="G13" s="412">
        <v>2157</v>
      </c>
      <c r="H13" s="413">
        <v>122.021325915624</v>
      </c>
      <c r="I13" s="412">
        <v>263200</v>
      </c>
      <c r="J13" s="738">
        <f>ROUND(I40*0.8,0)</f>
        <v>922130</v>
      </c>
    </row>
    <row r="14" spans="1:10 16362:16362" s="418" customFormat="1" ht="18" customHeight="1">
      <c r="A14" s="725"/>
      <c r="B14" s="725"/>
      <c r="C14" s="725"/>
      <c r="D14" s="725" t="s">
        <v>1432</v>
      </c>
      <c r="E14" s="725"/>
      <c r="F14" s="411" t="s">
        <v>1372</v>
      </c>
      <c r="G14" s="412">
        <v>500</v>
      </c>
      <c r="H14" s="413">
        <v>42.6</v>
      </c>
      <c r="I14" s="412">
        <v>21300</v>
      </c>
      <c r="J14" s="739"/>
    </row>
    <row r="15" spans="1:10 16362:16362" s="418" customFormat="1" ht="18" customHeight="1">
      <c r="A15" s="725"/>
      <c r="B15" s="725"/>
      <c r="C15" s="725"/>
      <c r="D15" s="725" t="s">
        <v>1433</v>
      </c>
      <c r="E15" s="725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39"/>
    </row>
    <row r="16" spans="1:10 16362:16362" s="418" customFormat="1" ht="18" customHeight="1">
      <c r="A16" s="725"/>
      <c r="B16" s="725"/>
      <c r="C16" s="725"/>
      <c r="D16" s="725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39"/>
    </row>
    <row r="17" spans="1:16362" s="418" customFormat="1" ht="18" customHeight="1">
      <c r="A17" s="725"/>
      <c r="B17" s="725"/>
      <c r="C17" s="725"/>
      <c r="D17" s="725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39"/>
    </row>
    <row r="18" spans="1:16362" s="418" customFormat="1" ht="18" customHeight="1">
      <c r="A18" s="725"/>
      <c r="B18" s="725"/>
      <c r="C18" s="725"/>
      <c r="D18" s="725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39"/>
    </row>
    <row r="19" spans="1:16362" s="418" customFormat="1" ht="18" customHeight="1">
      <c r="A19" s="725"/>
      <c r="B19" s="725"/>
      <c r="C19" s="725"/>
      <c r="D19" s="725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39"/>
    </row>
    <row r="20" spans="1:16362" s="418" customFormat="1" ht="18" customHeight="1">
      <c r="A20" s="725"/>
      <c r="B20" s="725"/>
      <c r="C20" s="725"/>
      <c r="D20" s="725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39"/>
    </row>
    <row r="21" spans="1:16362" s="418" customFormat="1" ht="18" customHeight="1">
      <c r="A21" s="725"/>
      <c r="B21" s="725"/>
      <c r="C21" s="725"/>
      <c r="D21" s="725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39"/>
    </row>
    <row r="22" spans="1:16362" s="418" customFormat="1" ht="18" customHeight="1">
      <c r="A22" s="725"/>
      <c r="B22" s="725"/>
      <c r="C22" s="725"/>
      <c r="D22" s="725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39"/>
    </row>
    <row r="23" spans="1:16362" s="418" customFormat="1" ht="18" customHeight="1">
      <c r="A23" s="725"/>
      <c r="B23" s="725"/>
      <c r="C23" s="725"/>
      <c r="D23" s="725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39"/>
    </row>
    <row r="24" spans="1:16362" s="418" customFormat="1" ht="18" customHeight="1">
      <c r="A24" s="725"/>
      <c r="B24" s="725"/>
      <c r="C24" s="725"/>
      <c r="D24" s="725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39"/>
    </row>
    <row r="25" spans="1:16362" s="418" customFormat="1" ht="18" customHeight="1">
      <c r="A25" s="725"/>
      <c r="B25" s="725"/>
      <c r="C25" s="725"/>
      <c r="D25" s="725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39"/>
    </row>
    <row r="26" spans="1:16362" s="418" customFormat="1" ht="18" customHeight="1">
      <c r="A26" s="725"/>
      <c r="B26" s="725"/>
      <c r="C26" s="725"/>
      <c r="D26" s="725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39"/>
    </row>
    <row r="27" spans="1:16362" s="418" customFormat="1" ht="18" customHeight="1">
      <c r="A27" s="725"/>
      <c r="B27" s="725"/>
      <c r="C27" s="725"/>
      <c r="D27" s="725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39"/>
    </row>
    <row r="28" spans="1:16362" s="418" customFormat="1" ht="18" customHeight="1">
      <c r="A28" s="725"/>
      <c r="B28" s="725"/>
      <c r="C28" s="725"/>
      <c r="D28" s="725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39"/>
    </row>
    <row r="29" spans="1:16362" s="418" customFormat="1" ht="18" customHeight="1">
      <c r="A29" s="725"/>
      <c r="B29" s="725"/>
      <c r="C29" s="725"/>
      <c r="D29" s="725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39"/>
    </row>
    <row r="30" spans="1:16362" s="418" customFormat="1" ht="18" customHeight="1">
      <c r="A30" s="727"/>
      <c r="B30" s="727"/>
      <c r="C30" s="725"/>
      <c r="D30" s="725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39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27"/>
      <c r="B31" s="727"/>
      <c r="C31" s="727" t="s">
        <v>1424</v>
      </c>
      <c r="D31" s="727"/>
      <c r="E31" s="727"/>
      <c r="F31" s="414"/>
      <c r="G31" s="409"/>
      <c r="H31" s="409"/>
      <c r="I31" s="415">
        <f>SUM(I13:I30)</f>
        <v>1002421</v>
      </c>
      <c r="J31" s="739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25"/>
      <c r="B32" s="725"/>
      <c r="C32" s="729" t="s">
        <v>1408</v>
      </c>
      <c r="D32" s="729"/>
      <c r="E32" s="729"/>
      <c r="F32" s="725" t="s">
        <v>1376</v>
      </c>
      <c r="G32" s="728">
        <v>1</v>
      </c>
      <c r="H32" s="724">
        <f>I31*0.1</f>
        <v>100242.1</v>
      </c>
      <c r="I32" s="724">
        <f>G32*H32</f>
        <v>100242.1</v>
      </c>
      <c r="J32" s="739"/>
    </row>
    <row r="33" spans="1:16362" s="420" customFormat="1" ht="18" customHeight="1">
      <c r="A33" s="725"/>
      <c r="B33" s="725"/>
      <c r="C33" s="729" t="s">
        <v>1425</v>
      </c>
      <c r="D33" s="729"/>
      <c r="E33" s="729"/>
      <c r="F33" s="725"/>
      <c r="G33" s="728"/>
      <c r="H33" s="724"/>
      <c r="I33" s="724"/>
      <c r="J33" s="739"/>
    </row>
    <row r="34" spans="1:16362" s="420" customFormat="1" ht="18" customHeight="1">
      <c r="A34" s="725"/>
      <c r="B34" s="725"/>
      <c r="C34" s="729" t="s">
        <v>1409</v>
      </c>
      <c r="D34" s="729"/>
      <c r="E34" s="729"/>
      <c r="F34" s="725"/>
      <c r="G34" s="728"/>
      <c r="H34" s="724"/>
      <c r="I34" s="724"/>
      <c r="J34" s="739"/>
    </row>
    <row r="35" spans="1:16362" s="420" customFormat="1" ht="18" customHeight="1">
      <c r="A35" s="725"/>
      <c r="B35" s="725"/>
      <c r="C35" s="729" t="s">
        <v>1410</v>
      </c>
      <c r="D35" s="729"/>
      <c r="E35" s="729"/>
      <c r="F35" s="725"/>
      <c r="G35" s="728"/>
      <c r="H35" s="724"/>
      <c r="I35" s="724"/>
      <c r="J35" s="739"/>
    </row>
    <row r="36" spans="1:16362" s="420" customFormat="1" ht="18" customHeight="1">
      <c r="A36" s="725"/>
      <c r="B36" s="725"/>
      <c r="C36" s="729" t="s">
        <v>1412</v>
      </c>
      <c r="D36" s="729"/>
      <c r="E36" s="729"/>
      <c r="F36" s="725"/>
      <c r="G36" s="728"/>
      <c r="H36" s="724"/>
      <c r="I36" s="724"/>
      <c r="J36" s="739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25"/>
      <c r="B37" s="725"/>
      <c r="C37" s="729" t="s">
        <v>1415</v>
      </c>
      <c r="D37" s="729"/>
      <c r="E37" s="729"/>
      <c r="F37" s="411" t="s">
        <v>1376</v>
      </c>
      <c r="G37" s="413">
        <v>1</v>
      </c>
      <c r="H37" s="417">
        <v>18000</v>
      </c>
      <c r="I37" s="417">
        <f>H37</f>
        <v>18000</v>
      </c>
      <c r="J37" s="739"/>
    </row>
    <row r="38" spans="1:16362" s="420" customFormat="1" ht="18" customHeight="1">
      <c r="A38" s="725"/>
      <c r="B38" s="725"/>
      <c r="C38" s="729" t="s">
        <v>1446</v>
      </c>
      <c r="D38" s="729"/>
      <c r="E38" s="729"/>
      <c r="F38" s="411" t="s">
        <v>1376</v>
      </c>
      <c r="G38" s="413">
        <v>1</v>
      </c>
      <c r="H38" s="417">
        <f>I38</f>
        <v>32000</v>
      </c>
      <c r="I38" s="417">
        <v>32000</v>
      </c>
      <c r="J38" s="739"/>
    </row>
    <row r="39" spans="1:16362" s="420" customFormat="1" ht="18" customHeight="1">
      <c r="A39" s="725"/>
      <c r="B39" s="725"/>
      <c r="C39" s="727" t="s">
        <v>1427</v>
      </c>
      <c r="D39" s="727"/>
      <c r="E39" s="727"/>
      <c r="F39" s="411"/>
      <c r="G39" s="411"/>
      <c r="H39" s="409"/>
      <c r="I39" s="415">
        <f>I32+I33+I34+I35+I37+I38</f>
        <v>150242.1</v>
      </c>
      <c r="J39" s="739"/>
    </row>
    <row r="40" spans="1:16362" s="420" customFormat="1" ht="18" customHeight="1">
      <c r="A40" s="411"/>
      <c r="B40" s="411"/>
      <c r="C40" s="727" t="s">
        <v>1428</v>
      </c>
      <c r="D40" s="727"/>
      <c r="E40" s="727"/>
      <c r="F40" s="411"/>
      <c r="G40" s="411"/>
      <c r="H40" s="409"/>
      <c r="I40" s="415">
        <f>I31+I39</f>
        <v>1152663.1000000001</v>
      </c>
      <c r="J40" s="739"/>
    </row>
    <row r="41" spans="1:16362" s="405" customFormat="1" ht="18" customHeight="1">
      <c r="A41" s="725">
        <v>3</v>
      </c>
      <c r="B41" s="725" t="s">
        <v>1447</v>
      </c>
      <c r="C41" s="725" t="s">
        <v>1430</v>
      </c>
      <c r="D41" s="725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26">
        <f>ROUND(I77*0.8,0)</f>
        <v>1659473</v>
      </c>
    </row>
    <row r="42" spans="1:16362" s="405" customFormat="1" ht="18" customHeight="1">
      <c r="A42" s="725"/>
      <c r="B42" s="725"/>
      <c r="C42" s="725"/>
      <c r="D42" s="725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37"/>
    </row>
    <row r="43" spans="1:16362" s="405" customFormat="1" ht="18" customHeight="1">
      <c r="A43" s="725"/>
      <c r="B43" s="725"/>
      <c r="C43" s="725"/>
      <c r="D43" s="725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37"/>
    </row>
    <row r="44" spans="1:16362" s="405" customFormat="1" ht="18" customHeight="1">
      <c r="A44" s="725"/>
      <c r="B44" s="725"/>
      <c r="C44" s="725"/>
      <c r="D44" s="725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37"/>
    </row>
    <row r="45" spans="1:16362" s="405" customFormat="1" ht="18" customHeight="1">
      <c r="A45" s="725"/>
      <c r="B45" s="725"/>
      <c r="C45" s="725"/>
      <c r="D45" s="725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37"/>
    </row>
    <row r="46" spans="1:16362" s="405" customFormat="1" ht="18" customHeight="1">
      <c r="A46" s="725"/>
      <c r="B46" s="725"/>
      <c r="C46" s="725"/>
      <c r="D46" s="725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37"/>
    </row>
    <row r="47" spans="1:16362" s="405" customFormat="1" ht="18" customHeight="1">
      <c r="A47" s="725"/>
      <c r="B47" s="725"/>
      <c r="C47" s="725"/>
      <c r="D47" s="725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37"/>
    </row>
    <row r="48" spans="1:16362" s="405" customFormat="1" ht="18" customHeight="1">
      <c r="A48" s="725"/>
      <c r="B48" s="725"/>
      <c r="C48" s="725"/>
      <c r="D48" s="725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37"/>
    </row>
    <row r="49" spans="1:10" s="405" customFormat="1" ht="18" customHeight="1">
      <c r="A49" s="725"/>
      <c r="B49" s="725"/>
      <c r="C49" s="725"/>
      <c r="D49" s="725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37"/>
    </row>
    <row r="50" spans="1:10" s="405" customFormat="1" ht="18" customHeight="1">
      <c r="A50" s="725"/>
      <c r="B50" s="725"/>
      <c r="C50" s="725"/>
      <c r="D50" s="725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37"/>
    </row>
    <row r="51" spans="1:10" s="405" customFormat="1" ht="18" customHeight="1">
      <c r="A51" s="725"/>
      <c r="B51" s="725"/>
      <c r="C51" s="725"/>
      <c r="D51" s="725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37"/>
    </row>
    <row r="52" spans="1:10" s="405" customFormat="1" ht="18" customHeight="1">
      <c r="A52" s="725"/>
      <c r="B52" s="725"/>
      <c r="C52" s="725"/>
      <c r="D52" s="725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37"/>
    </row>
    <row r="53" spans="1:10" s="405" customFormat="1" ht="18" customHeight="1">
      <c r="A53" s="725"/>
      <c r="B53" s="725"/>
      <c r="C53" s="725"/>
      <c r="D53" s="725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37"/>
    </row>
    <row r="54" spans="1:10" s="405" customFormat="1" ht="18" customHeight="1">
      <c r="A54" s="725"/>
      <c r="B54" s="725"/>
      <c r="C54" s="725"/>
      <c r="D54" s="725" t="s">
        <v>1458</v>
      </c>
      <c r="E54" s="725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37"/>
    </row>
    <row r="55" spans="1:10" s="405" customFormat="1" ht="18" customHeight="1">
      <c r="A55" s="725"/>
      <c r="B55" s="725"/>
      <c r="C55" s="725" t="s">
        <v>1459</v>
      </c>
      <c r="D55" s="725" t="s">
        <v>1460</v>
      </c>
      <c r="E55" s="411" t="s">
        <v>1461</v>
      </c>
      <c r="F55" s="725" t="s">
        <v>1376</v>
      </c>
      <c r="G55" s="412">
        <v>1</v>
      </c>
      <c r="H55" s="413">
        <v>20000</v>
      </c>
      <c r="I55" s="412">
        <f t="shared" si="2"/>
        <v>20000</v>
      </c>
      <c r="J55" s="737"/>
    </row>
    <row r="56" spans="1:10" s="405" customFormat="1" ht="18" customHeight="1">
      <c r="A56" s="725"/>
      <c r="B56" s="725"/>
      <c r="C56" s="725"/>
      <c r="D56" s="725"/>
      <c r="E56" s="411" t="s">
        <v>1462</v>
      </c>
      <c r="F56" s="725"/>
      <c r="G56" s="412">
        <v>1</v>
      </c>
      <c r="H56" s="413">
        <v>15000</v>
      </c>
      <c r="I56" s="412">
        <f t="shared" si="2"/>
        <v>15000</v>
      </c>
      <c r="J56" s="737"/>
    </row>
    <row r="57" spans="1:10" s="405" customFormat="1" ht="18" customHeight="1">
      <c r="A57" s="725"/>
      <c r="B57" s="725"/>
      <c r="C57" s="725"/>
      <c r="D57" s="725"/>
      <c r="E57" s="411" t="s">
        <v>1463</v>
      </c>
      <c r="F57" s="725"/>
      <c r="G57" s="412">
        <v>1</v>
      </c>
      <c r="H57" s="413">
        <v>10000</v>
      </c>
      <c r="I57" s="412">
        <f t="shared" si="2"/>
        <v>10000</v>
      </c>
      <c r="J57" s="737"/>
    </row>
    <row r="58" spans="1:10" s="405" customFormat="1" ht="18" customHeight="1">
      <c r="A58" s="725"/>
      <c r="B58" s="725"/>
      <c r="C58" s="725"/>
      <c r="D58" s="725"/>
      <c r="E58" s="411" t="s">
        <v>1464</v>
      </c>
      <c r="F58" s="725"/>
      <c r="G58" s="412">
        <v>1</v>
      </c>
      <c r="H58" s="413">
        <v>25000</v>
      </c>
      <c r="I58" s="412">
        <f t="shared" si="2"/>
        <v>25000</v>
      </c>
      <c r="J58" s="737"/>
    </row>
    <row r="59" spans="1:10" s="405" customFormat="1" ht="18" customHeight="1">
      <c r="A59" s="725"/>
      <c r="B59" s="725"/>
      <c r="C59" s="725"/>
      <c r="D59" s="725"/>
      <c r="E59" s="411" t="s">
        <v>1443</v>
      </c>
      <c r="F59" s="725"/>
      <c r="G59" s="412">
        <v>1</v>
      </c>
      <c r="H59" s="413">
        <v>4000</v>
      </c>
      <c r="I59" s="412">
        <f t="shared" si="2"/>
        <v>4000</v>
      </c>
      <c r="J59" s="737"/>
    </row>
    <row r="60" spans="1:10" s="405" customFormat="1" ht="18" customHeight="1">
      <c r="A60" s="725"/>
      <c r="B60" s="725"/>
      <c r="C60" s="725"/>
      <c r="D60" s="725" t="s">
        <v>1465</v>
      </c>
      <c r="E60" s="725"/>
      <c r="F60" s="411" t="s">
        <v>1376</v>
      </c>
      <c r="G60" s="412">
        <v>1</v>
      </c>
      <c r="H60" s="413">
        <v>80000</v>
      </c>
      <c r="I60" s="412">
        <v>80000</v>
      </c>
      <c r="J60" s="737"/>
    </row>
    <row r="61" spans="1:10" s="405" customFormat="1" ht="18" customHeight="1">
      <c r="A61" s="725"/>
      <c r="B61" s="725"/>
      <c r="C61" s="725" t="s">
        <v>1466</v>
      </c>
      <c r="D61" s="725" t="s">
        <v>1467</v>
      </c>
      <c r="E61" s="725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37"/>
    </row>
    <row r="62" spans="1:10" s="405" customFormat="1" ht="18" customHeight="1">
      <c r="A62" s="725"/>
      <c r="B62" s="725"/>
      <c r="C62" s="725"/>
      <c r="D62" s="725" t="s">
        <v>1468</v>
      </c>
      <c r="E62" s="725"/>
      <c r="F62" s="411" t="s">
        <v>1376</v>
      </c>
      <c r="G62" s="412">
        <v>0</v>
      </c>
      <c r="H62" s="413">
        <v>0</v>
      </c>
      <c r="I62" s="412">
        <v>0</v>
      </c>
      <c r="J62" s="737"/>
    </row>
    <row r="63" spans="1:10" s="405" customFormat="1" ht="18" customHeight="1">
      <c r="A63" s="725"/>
      <c r="B63" s="725"/>
      <c r="C63" s="725"/>
      <c r="D63" s="725" t="s">
        <v>1469</v>
      </c>
      <c r="E63" s="725"/>
      <c r="F63" s="411" t="s">
        <v>1470</v>
      </c>
      <c r="G63" s="412">
        <v>0</v>
      </c>
      <c r="H63" s="413">
        <v>0</v>
      </c>
      <c r="I63" s="412">
        <v>0</v>
      </c>
      <c r="J63" s="737"/>
    </row>
    <row r="64" spans="1:10" s="405" customFormat="1" ht="18" customHeight="1">
      <c r="A64" s="725"/>
      <c r="B64" s="725"/>
      <c r="C64" s="725" t="s">
        <v>1471</v>
      </c>
      <c r="D64" s="725"/>
      <c r="E64" s="725"/>
      <c r="F64" s="411" t="s">
        <v>1376</v>
      </c>
      <c r="G64" s="412">
        <v>1</v>
      </c>
      <c r="H64" s="413">
        <v>25000</v>
      </c>
      <c r="I64" s="412">
        <v>25000</v>
      </c>
      <c r="J64" s="737"/>
    </row>
    <row r="65" spans="1:16362" s="405" customFormat="1" ht="18" customHeight="1">
      <c r="A65" s="725"/>
      <c r="B65" s="725"/>
      <c r="C65" s="725" t="s">
        <v>1472</v>
      </c>
      <c r="D65" s="725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37"/>
    </row>
    <row r="66" spans="1:16362" s="405" customFormat="1" ht="18" customHeight="1">
      <c r="A66" s="725"/>
      <c r="B66" s="725"/>
      <c r="C66" s="725"/>
      <c r="D66" s="725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37"/>
    </row>
    <row r="67" spans="1:16362" s="405" customFormat="1" ht="18" customHeight="1">
      <c r="A67" s="725"/>
      <c r="B67" s="725"/>
      <c r="C67" s="725" t="s">
        <v>1475</v>
      </c>
      <c r="D67" s="725" t="s">
        <v>1476</v>
      </c>
      <c r="E67" s="725"/>
      <c r="F67" s="411" t="s">
        <v>1376</v>
      </c>
      <c r="G67" s="412">
        <v>1</v>
      </c>
      <c r="H67" s="413">
        <v>20000</v>
      </c>
      <c r="I67" s="412">
        <v>20000</v>
      </c>
      <c r="J67" s="737"/>
    </row>
    <row r="68" spans="1:16362" s="405" customFormat="1" ht="18" customHeight="1">
      <c r="A68" s="725"/>
      <c r="B68" s="725"/>
      <c r="C68" s="725"/>
      <c r="D68" s="725" t="s">
        <v>1477</v>
      </c>
      <c r="E68" s="725"/>
      <c r="F68" s="411" t="s">
        <v>1376</v>
      </c>
      <c r="G68" s="412">
        <v>1</v>
      </c>
      <c r="H68" s="413">
        <v>20000</v>
      </c>
      <c r="I68" s="412">
        <v>20000</v>
      </c>
      <c r="J68" s="737"/>
    </row>
    <row r="69" spans="1:16362" s="405" customFormat="1" ht="18" customHeight="1">
      <c r="A69" s="725"/>
      <c r="B69" s="725"/>
      <c r="C69" s="727" t="s">
        <v>1424</v>
      </c>
      <c r="D69" s="727"/>
      <c r="E69" s="727"/>
      <c r="F69" s="411"/>
      <c r="G69" s="412"/>
      <c r="H69" s="412"/>
      <c r="I69" s="415">
        <f>SUM(I41:I68)</f>
        <v>1836674</v>
      </c>
      <c r="J69" s="737"/>
    </row>
    <row r="70" spans="1:16362" s="405" customFormat="1" ht="18" customHeight="1">
      <c r="A70" s="725"/>
      <c r="B70" s="725"/>
      <c r="C70" s="729" t="s">
        <v>1408</v>
      </c>
      <c r="D70" s="729"/>
      <c r="E70" s="729"/>
      <c r="F70" s="725" t="s">
        <v>1376</v>
      </c>
      <c r="G70" s="728">
        <v>1</v>
      </c>
      <c r="H70" s="724">
        <f>I69*0.1</f>
        <v>183667.40000000002</v>
      </c>
      <c r="I70" s="724">
        <f t="shared" si="3"/>
        <v>183667.40000000002</v>
      </c>
      <c r="J70" s="737"/>
    </row>
    <row r="71" spans="1:16362" s="405" customFormat="1" ht="18" customHeight="1">
      <c r="A71" s="725"/>
      <c r="B71" s="725"/>
      <c r="C71" s="729" t="s">
        <v>1425</v>
      </c>
      <c r="D71" s="729"/>
      <c r="E71" s="729"/>
      <c r="F71" s="725"/>
      <c r="G71" s="728"/>
      <c r="H71" s="724"/>
      <c r="I71" s="724"/>
      <c r="J71" s="737"/>
    </row>
    <row r="72" spans="1:16362" s="405" customFormat="1" ht="18" customHeight="1">
      <c r="A72" s="725"/>
      <c r="B72" s="725"/>
      <c r="C72" s="729" t="s">
        <v>1409</v>
      </c>
      <c r="D72" s="729"/>
      <c r="E72" s="729"/>
      <c r="F72" s="725"/>
      <c r="G72" s="728"/>
      <c r="H72" s="724"/>
      <c r="I72" s="724"/>
      <c r="J72" s="737"/>
    </row>
    <row r="73" spans="1:16362" s="405" customFormat="1" ht="18" customHeight="1">
      <c r="A73" s="725"/>
      <c r="B73" s="725"/>
      <c r="C73" s="729" t="s">
        <v>1410</v>
      </c>
      <c r="D73" s="729"/>
      <c r="E73" s="729"/>
      <c r="F73" s="725"/>
      <c r="G73" s="728"/>
      <c r="H73" s="724"/>
      <c r="I73" s="724"/>
      <c r="J73" s="737"/>
    </row>
    <row r="74" spans="1:16362" s="420" customFormat="1" ht="18" customHeight="1">
      <c r="A74" s="725"/>
      <c r="B74" s="725"/>
      <c r="C74" s="729" t="s">
        <v>1412</v>
      </c>
      <c r="D74" s="729"/>
      <c r="E74" s="729"/>
      <c r="F74" s="725"/>
      <c r="G74" s="728"/>
      <c r="H74" s="724"/>
      <c r="I74" s="724"/>
      <c r="J74" s="737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25"/>
      <c r="B75" s="725"/>
      <c r="C75" s="729" t="s">
        <v>1415</v>
      </c>
      <c r="D75" s="729"/>
      <c r="E75" s="729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37"/>
    </row>
    <row r="76" spans="1:16362" s="405" customFormat="1" ht="18" customHeight="1">
      <c r="A76" s="725"/>
      <c r="B76" s="725"/>
      <c r="C76" s="727" t="s">
        <v>1427</v>
      </c>
      <c r="D76" s="727"/>
      <c r="E76" s="727"/>
      <c r="F76" s="411"/>
      <c r="G76" s="409"/>
      <c r="H76" s="409"/>
      <c r="I76" s="415">
        <f>I70+I72+I75+I73+I71</f>
        <v>237667.40000000002</v>
      </c>
      <c r="J76" s="737"/>
    </row>
    <row r="77" spans="1:16362" s="405" customFormat="1" ht="18" customHeight="1">
      <c r="A77" s="411"/>
      <c r="B77" s="411"/>
      <c r="C77" s="727" t="s">
        <v>1428</v>
      </c>
      <c r="D77" s="727"/>
      <c r="E77" s="727"/>
      <c r="F77" s="411"/>
      <c r="G77" s="409"/>
      <c r="H77" s="409"/>
      <c r="I77" s="415">
        <f>I69+I76</f>
        <v>2074341.4</v>
      </c>
      <c r="J77" s="737"/>
    </row>
    <row r="78" spans="1:16362" s="405" customFormat="1" ht="18" customHeight="1">
      <c r="A78" s="725">
        <v>4</v>
      </c>
      <c r="B78" s="725" t="s">
        <v>1063</v>
      </c>
      <c r="C78" s="411" t="s">
        <v>1430</v>
      </c>
      <c r="D78" s="725" t="s">
        <v>1478</v>
      </c>
      <c r="E78" s="725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26">
        <f>ROUND(I85*0.8,0)</f>
        <v>217360</v>
      </c>
    </row>
    <row r="79" spans="1:16362" s="410" customFormat="1" ht="18" customHeight="1">
      <c r="A79" s="727"/>
      <c r="B79" s="727"/>
      <c r="C79" s="727" t="s">
        <v>1424</v>
      </c>
      <c r="D79" s="727"/>
      <c r="E79" s="727"/>
      <c r="F79" s="414"/>
      <c r="G79" s="409"/>
      <c r="H79" s="409"/>
      <c r="I79" s="415">
        <f>SUM(I78:I78)</f>
        <v>247000</v>
      </c>
      <c r="J79" s="737"/>
      <c r="XEH79" s="416"/>
    </row>
    <row r="80" spans="1:16362" s="405" customFormat="1" ht="18" customHeight="1">
      <c r="A80" s="725"/>
      <c r="B80" s="725"/>
      <c r="C80" s="729" t="s">
        <v>1408</v>
      </c>
      <c r="D80" s="729"/>
      <c r="E80" s="729"/>
      <c r="F80" s="725" t="s">
        <v>1376</v>
      </c>
      <c r="G80" s="728">
        <v>1</v>
      </c>
      <c r="H80" s="724">
        <f>I79*0.1</f>
        <v>24700</v>
      </c>
      <c r="I80" s="724">
        <f t="shared" si="4"/>
        <v>24700</v>
      </c>
      <c r="J80" s="737"/>
    </row>
    <row r="81" spans="1:10" s="405" customFormat="1" ht="18" customHeight="1">
      <c r="A81" s="725"/>
      <c r="B81" s="725"/>
      <c r="C81" s="729" t="s">
        <v>1425</v>
      </c>
      <c r="D81" s="729"/>
      <c r="E81" s="729"/>
      <c r="F81" s="725"/>
      <c r="G81" s="728"/>
      <c r="H81" s="724"/>
      <c r="I81" s="724"/>
      <c r="J81" s="737"/>
    </row>
    <row r="82" spans="1:10" s="405" customFormat="1" ht="18" customHeight="1">
      <c r="A82" s="725"/>
      <c r="B82" s="725"/>
      <c r="C82" s="729" t="s">
        <v>1409</v>
      </c>
      <c r="D82" s="729"/>
      <c r="E82" s="729"/>
      <c r="F82" s="725"/>
      <c r="G82" s="728"/>
      <c r="H82" s="724"/>
      <c r="I82" s="724"/>
      <c r="J82" s="737"/>
    </row>
    <row r="83" spans="1:10" s="405" customFormat="1" ht="18" customHeight="1">
      <c r="A83" s="725"/>
      <c r="B83" s="725"/>
      <c r="C83" s="729" t="s">
        <v>1410</v>
      </c>
      <c r="D83" s="729"/>
      <c r="E83" s="729"/>
      <c r="F83" s="725"/>
      <c r="G83" s="728"/>
      <c r="H83" s="724"/>
      <c r="I83" s="724"/>
      <c r="J83" s="737"/>
    </row>
    <row r="84" spans="1:10" s="405" customFormat="1" ht="18" customHeight="1">
      <c r="A84" s="725"/>
      <c r="B84" s="725"/>
      <c r="C84" s="727" t="s">
        <v>1427</v>
      </c>
      <c r="D84" s="727"/>
      <c r="E84" s="727"/>
      <c r="F84" s="411"/>
      <c r="G84" s="409"/>
      <c r="H84" s="409"/>
      <c r="I84" s="415">
        <f>I80+I81+I82+I83</f>
        <v>24700</v>
      </c>
      <c r="J84" s="737"/>
    </row>
    <row r="85" spans="1:10" s="405" customFormat="1" ht="18" customHeight="1">
      <c r="A85" s="411"/>
      <c r="B85" s="411"/>
      <c r="C85" s="727" t="s">
        <v>1428</v>
      </c>
      <c r="D85" s="727"/>
      <c r="E85" s="727"/>
      <c r="F85" s="411"/>
      <c r="G85" s="409"/>
      <c r="H85" s="409"/>
      <c r="I85" s="415">
        <f>SUM(I79,I84)</f>
        <v>271700</v>
      </c>
      <c r="J85" s="737"/>
    </row>
    <row r="86" spans="1:10" s="405" customFormat="1" ht="18" customHeight="1">
      <c r="A86" s="730">
        <v>5</v>
      </c>
      <c r="B86" s="725" t="s">
        <v>1480</v>
      </c>
      <c r="C86" s="725" t="s">
        <v>1481</v>
      </c>
      <c r="D86" s="725" t="s">
        <v>1482</v>
      </c>
      <c r="E86" s="725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26">
        <f>ROUND(I121*0.8,0)</f>
        <v>413029</v>
      </c>
    </row>
    <row r="87" spans="1:10" s="405" customFormat="1" ht="18" customHeight="1">
      <c r="A87" s="730"/>
      <c r="B87" s="725"/>
      <c r="C87" s="725"/>
      <c r="D87" s="725" t="s">
        <v>1483</v>
      </c>
      <c r="E87" s="725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37"/>
    </row>
    <row r="88" spans="1:10" s="405" customFormat="1" ht="18" customHeight="1">
      <c r="A88" s="730"/>
      <c r="B88" s="725"/>
      <c r="C88" s="725"/>
      <c r="D88" s="725" t="s">
        <v>1484</v>
      </c>
      <c r="E88" s="725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37"/>
    </row>
    <row r="89" spans="1:10" s="405" customFormat="1" ht="18" customHeight="1">
      <c r="A89" s="730"/>
      <c r="B89" s="725"/>
      <c r="C89" s="725"/>
      <c r="D89" s="725" t="s">
        <v>1486</v>
      </c>
      <c r="E89" s="725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37"/>
    </row>
    <row r="90" spans="1:10" s="405" customFormat="1" ht="18" customHeight="1">
      <c r="A90" s="730"/>
      <c r="B90" s="725"/>
      <c r="C90" s="725"/>
      <c r="D90" s="725" t="s">
        <v>1487</v>
      </c>
      <c r="E90" s="725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37"/>
    </row>
    <row r="91" spans="1:10" s="405" customFormat="1" ht="18" customHeight="1">
      <c r="A91" s="730"/>
      <c r="B91" s="725"/>
      <c r="C91" s="725"/>
      <c r="D91" s="725" t="s">
        <v>1488</v>
      </c>
      <c r="E91" s="725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37"/>
    </row>
    <row r="92" spans="1:10" s="405" customFormat="1" ht="18" customHeight="1">
      <c r="A92" s="730"/>
      <c r="B92" s="725"/>
      <c r="C92" s="725" t="s">
        <v>1489</v>
      </c>
      <c r="D92" s="725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37"/>
    </row>
    <row r="93" spans="1:10" s="405" customFormat="1" ht="18" customHeight="1">
      <c r="A93" s="730"/>
      <c r="B93" s="725"/>
      <c r="C93" s="725"/>
      <c r="D93" s="725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37"/>
    </row>
    <row r="94" spans="1:10" s="405" customFormat="1" ht="18" customHeight="1">
      <c r="A94" s="730"/>
      <c r="B94" s="725"/>
      <c r="C94" s="725"/>
      <c r="D94" s="725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37"/>
    </row>
    <row r="95" spans="1:10" s="405" customFormat="1" ht="18" customHeight="1">
      <c r="A95" s="730"/>
      <c r="B95" s="725"/>
      <c r="C95" s="725"/>
      <c r="D95" s="725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37"/>
    </row>
    <row r="96" spans="1:10" s="405" customFormat="1" ht="18" customHeight="1">
      <c r="A96" s="730"/>
      <c r="B96" s="725"/>
      <c r="C96" s="725"/>
      <c r="D96" s="725" t="s">
        <v>1494</v>
      </c>
      <c r="E96" s="725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37"/>
    </row>
    <row r="97" spans="1:10" s="405" customFormat="1" ht="18" customHeight="1">
      <c r="A97" s="730"/>
      <c r="B97" s="725"/>
      <c r="C97" s="725"/>
      <c r="D97" s="725" t="s">
        <v>1495</v>
      </c>
      <c r="E97" s="725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37"/>
    </row>
    <row r="98" spans="1:10" s="405" customFormat="1" ht="18" customHeight="1">
      <c r="A98" s="730"/>
      <c r="B98" s="725"/>
      <c r="C98" s="725"/>
      <c r="D98" s="725" t="s">
        <v>1496</v>
      </c>
      <c r="E98" s="725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37"/>
    </row>
    <row r="99" spans="1:10" s="405" customFormat="1" ht="18" customHeight="1">
      <c r="A99" s="730"/>
      <c r="B99" s="725"/>
      <c r="C99" s="725"/>
      <c r="D99" s="725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37"/>
    </row>
    <row r="100" spans="1:10" s="405" customFormat="1" ht="18" customHeight="1">
      <c r="A100" s="730"/>
      <c r="B100" s="725"/>
      <c r="C100" s="725"/>
      <c r="D100" s="725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37"/>
    </row>
    <row r="101" spans="1:10" s="405" customFormat="1" ht="18" customHeight="1">
      <c r="A101" s="730"/>
      <c r="B101" s="725"/>
      <c r="C101" s="725"/>
      <c r="D101" s="725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37"/>
    </row>
    <row r="102" spans="1:10" s="405" customFormat="1" ht="18" customHeight="1">
      <c r="A102" s="730"/>
      <c r="B102" s="725"/>
      <c r="C102" s="725"/>
      <c r="D102" s="725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37"/>
    </row>
    <row r="103" spans="1:10" s="405" customFormat="1" ht="18" customHeight="1">
      <c r="A103" s="730"/>
      <c r="B103" s="725"/>
      <c r="C103" s="725"/>
      <c r="D103" s="725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37"/>
    </row>
    <row r="104" spans="1:10" s="405" customFormat="1" ht="18" customHeight="1">
      <c r="A104" s="730"/>
      <c r="B104" s="725"/>
      <c r="C104" s="725"/>
      <c r="D104" s="725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37"/>
    </row>
    <row r="105" spans="1:10" s="405" customFormat="1" ht="18" customHeight="1">
      <c r="A105" s="730"/>
      <c r="B105" s="725"/>
      <c r="C105" s="725"/>
      <c r="D105" s="725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37"/>
    </row>
    <row r="106" spans="1:10" s="405" customFormat="1" ht="18" customHeight="1">
      <c r="A106" s="730"/>
      <c r="B106" s="725"/>
      <c r="C106" s="725"/>
      <c r="D106" s="725" t="s">
        <v>1506</v>
      </c>
      <c r="E106" s="725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37"/>
    </row>
    <row r="107" spans="1:10" s="405" customFormat="1" ht="18" customHeight="1">
      <c r="A107" s="730"/>
      <c r="B107" s="725"/>
      <c r="C107" s="725" t="s">
        <v>1507</v>
      </c>
      <c r="D107" s="725" t="s">
        <v>1508</v>
      </c>
      <c r="E107" s="725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37"/>
    </row>
    <row r="108" spans="1:10" s="405" customFormat="1" ht="18" customHeight="1">
      <c r="A108" s="730"/>
      <c r="B108" s="725"/>
      <c r="C108" s="725"/>
      <c r="D108" s="725" t="s">
        <v>1509</v>
      </c>
      <c r="E108" s="725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37"/>
    </row>
    <row r="109" spans="1:10" s="405" customFormat="1" ht="18" customHeight="1">
      <c r="A109" s="730"/>
      <c r="B109" s="725"/>
      <c r="C109" s="725"/>
      <c r="D109" s="725" t="s">
        <v>1510</v>
      </c>
      <c r="E109" s="725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37"/>
    </row>
    <row r="110" spans="1:10" s="405" customFormat="1" ht="18" customHeight="1">
      <c r="A110" s="730"/>
      <c r="B110" s="725"/>
      <c r="C110" s="725" t="s">
        <v>1511</v>
      </c>
      <c r="D110" s="730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37"/>
    </row>
    <row r="111" spans="1:10" s="405" customFormat="1" ht="18" customHeight="1">
      <c r="A111" s="730"/>
      <c r="B111" s="725"/>
      <c r="C111" s="725"/>
      <c r="D111" s="730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37"/>
    </row>
    <row r="112" spans="1:10" s="405" customFormat="1" ht="18" customHeight="1">
      <c r="A112" s="730"/>
      <c r="B112" s="725"/>
      <c r="C112" s="725"/>
      <c r="D112" s="730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37"/>
    </row>
    <row r="113" spans="1:10 16362:16362" s="405" customFormat="1" ht="18" customHeight="1">
      <c r="A113" s="730"/>
      <c r="B113" s="725"/>
      <c r="C113" s="725"/>
      <c r="D113" s="730" t="s">
        <v>1515</v>
      </c>
      <c r="E113" s="730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37"/>
    </row>
    <row r="114" spans="1:10 16362:16362" s="405" customFormat="1" ht="18" customHeight="1">
      <c r="A114" s="730"/>
      <c r="B114" s="725"/>
      <c r="C114" s="725"/>
      <c r="D114" s="730" t="s">
        <v>1516</v>
      </c>
      <c r="E114" s="730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37"/>
    </row>
    <row r="115" spans="1:10 16362:16362" s="410" customFormat="1" ht="18" customHeight="1">
      <c r="A115" s="726"/>
      <c r="B115" s="727"/>
      <c r="C115" s="727" t="s">
        <v>1424</v>
      </c>
      <c r="D115" s="727"/>
      <c r="E115" s="727"/>
      <c r="F115" s="414"/>
      <c r="G115" s="409"/>
      <c r="H115" s="409"/>
      <c r="I115" s="415">
        <f>SUM(I86:I114)</f>
        <v>469351.03</v>
      </c>
      <c r="J115" s="737"/>
      <c r="XEH115" s="416"/>
    </row>
    <row r="116" spans="1:10 16362:16362" s="405" customFormat="1" ht="18" customHeight="1">
      <c r="A116" s="730"/>
      <c r="B116" s="725"/>
      <c r="C116" s="729" t="s">
        <v>1408</v>
      </c>
      <c r="D116" s="729"/>
      <c r="E116" s="729"/>
      <c r="F116" s="725" t="s">
        <v>1376</v>
      </c>
      <c r="G116" s="728">
        <v>1</v>
      </c>
      <c r="H116" s="731">
        <f>I115*0.1</f>
        <v>46935.103000000003</v>
      </c>
      <c r="I116" s="731">
        <f>G116*H116</f>
        <v>46935.103000000003</v>
      </c>
      <c r="J116" s="737"/>
    </row>
    <row r="117" spans="1:10 16362:16362" s="405" customFormat="1" ht="18" customHeight="1">
      <c r="A117" s="730"/>
      <c r="B117" s="725"/>
      <c r="C117" s="729" t="s">
        <v>1425</v>
      </c>
      <c r="D117" s="729"/>
      <c r="E117" s="729"/>
      <c r="F117" s="725"/>
      <c r="G117" s="728"/>
      <c r="H117" s="731"/>
      <c r="I117" s="732"/>
      <c r="J117" s="737"/>
    </row>
    <row r="118" spans="1:10 16362:16362" s="405" customFormat="1" ht="18" customHeight="1">
      <c r="A118" s="730"/>
      <c r="B118" s="725"/>
      <c r="C118" s="729" t="s">
        <v>1409</v>
      </c>
      <c r="D118" s="729"/>
      <c r="E118" s="729"/>
      <c r="F118" s="725"/>
      <c r="G118" s="728"/>
      <c r="H118" s="731"/>
      <c r="I118" s="732"/>
      <c r="J118" s="737"/>
    </row>
    <row r="119" spans="1:10 16362:16362" s="405" customFormat="1" ht="18" customHeight="1">
      <c r="A119" s="730"/>
      <c r="B119" s="725"/>
      <c r="C119" s="729" t="s">
        <v>1410</v>
      </c>
      <c r="D119" s="729"/>
      <c r="E119" s="729"/>
      <c r="F119" s="725"/>
      <c r="G119" s="728"/>
      <c r="H119" s="731"/>
      <c r="I119" s="732"/>
      <c r="J119" s="737"/>
    </row>
    <row r="120" spans="1:10 16362:16362" s="405" customFormat="1" ht="18" customHeight="1">
      <c r="A120" s="730"/>
      <c r="B120" s="725"/>
      <c r="C120" s="727" t="s">
        <v>1427</v>
      </c>
      <c r="D120" s="727"/>
      <c r="E120" s="727"/>
      <c r="F120" s="411"/>
      <c r="G120" s="409"/>
      <c r="H120" s="409"/>
      <c r="I120" s="415">
        <f>SUM(I116:I119)</f>
        <v>46935.103000000003</v>
      </c>
      <c r="J120" s="737"/>
    </row>
    <row r="121" spans="1:10 16362:16362" s="405" customFormat="1" ht="18" customHeight="1">
      <c r="A121" s="407"/>
      <c r="B121" s="411"/>
      <c r="C121" s="727" t="s">
        <v>1428</v>
      </c>
      <c r="D121" s="727"/>
      <c r="E121" s="727"/>
      <c r="F121" s="411"/>
      <c r="G121" s="409"/>
      <c r="H121" s="409"/>
      <c r="I121" s="415">
        <f>I115+I120</f>
        <v>516286.13300000003</v>
      </c>
      <c r="J121" s="737"/>
    </row>
    <row r="122" spans="1:10 16362:16362" s="405" customFormat="1" ht="18" customHeight="1">
      <c r="A122" s="725">
        <v>6</v>
      </c>
      <c r="B122" s="725" t="s">
        <v>1517</v>
      </c>
      <c r="C122" s="725" t="s">
        <v>1518</v>
      </c>
      <c r="D122" s="725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26">
        <f>ROUND(I147*0.8,0)</f>
        <v>728312</v>
      </c>
    </row>
    <row r="123" spans="1:10 16362:16362" s="405" customFormat="1" ht="18" customHeight="1">
      <c r="A123" s="725"/>
      <c r="B123" s="725"/>
      <c r="C123" s="725"/>
      <c r="D123" s="725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37"/>
    </row>
    <row r="124" spans="1:10 16362:16362" s="405" customFormat="1" ht="18" customHeight="1">
      <c r="A124" s="725"/>
      <c r="B124" s="725"/>
      <c r="C124" s="725"/>
      <c r="D124" s="725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37"/>
    </row>
    <row r="125" spans="1:10 16362:16362" s="405" customFormat="1" ht="18" customHeight="1">
      <c r="A125" s="725"/>
      <c r="B125" s="725"/>
      <c r="C125" s="725"/>
      <c r="D125" s="725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37"/>
    </row>
    <row r="126" spans="1:10 16362:16362" s="405" customFormat="1" ht="18" customHeight="1">
      <c r="A126" s="725"/>
      <c r="B126" s="725"/>
      <c r="C126" s="725"/>
      <c r="D126" s="725" t="s">
        <v>1522</v>
      </c>
      <c r="E126" s="725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37"/>
    </row>
    <row r="127" spans="1:10 16362:16362" s="405" customFormat="1" ht="18" customHeight="1">
      <c r="A127" s="725"/>
      <c r="B127" s="725"/>
      <c r="C127" s="725"/>
      <c r="D127" s="725" t="s">
        <v>1523</v>
      </c>
      <c r="E127" s="725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37"/>
    </row>
    <row r="128" spans="1:10 16362:16362" s="405" customFormat="1" ht="18" customHeight="1">
      <c r="A128" s="725"/>
      <c r="B128" s="725"/>
      <c r="C128" s="725"/>
      <c r="D128" s="725" t="s">
        <v>1524</v>
      </c>
      <c r="E128" s="725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37"/>
    </row>
    <row r="129" spans="1:10 16362:16362" s="405" customFormat="1" ht="18" customHeight="1">
      <c r="A129" s="725"/>
      <c r="B129" s="725"/>
      <c r="C129" s="725" t="s">
        <v>1526</v>
      </c>
      <c r="D129" s="725" t="s">
        <v>1527</v>
      </c>
      <c r="E129" s="725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37"/>
    </row>
    <row r="130" spans="1:10 16362:16362" s="405" customFormat="1" ht="18" customHeight="1">
      <c r="A130" s="725"/>
      <c r="B130" s="725"/>
      <c r="C130" s="725"/>
      <c r="D130" s="725" t="s">
        <v>1528</v>
      </c>
      <c r="E130" s="725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37"/>
    </row>
    <row r="131" spans="1:10 16362:16362" s="405" customFormat="1" ht="18" customHeight="1">
      <c r="A131" s="725"/>
      <c r="B131" s="725"/>
      <c r="C131" s="725"/>
      <c r="D131" s="725" t="s">
        <v>1477</v>
      </c>
      <c r="E131" s="725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37"/>
    </row>
    <row r="132" spans="1:10 16362:16362" s="405" customFormat="1" ht="18" customHeight="1">
      <c r="A132" s="725"/>
      <c r="B132" s="725"/>
      <c r="C132" s="725" t="s">
        <v>281</v>
      </c>
      <c r="D132" s="725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37"/>
    </row>
    <row r="133" spans="1:10 16362:16362" s="405" customFormat="1" ht="18" customHeight="1">
      <c r="A133" s="725"/>
      <c r="B133" s="725"/>
      <c r="C133" s="725"/>
      <c r="D133" s="725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37"/>
    </row>
    <row r="134" spans="1:10 16362:16362" s="405" customFormat="1" ht="18" customHeight="1">
      <c r="A134" s="725"/>
      <c r="B134" s="725"/>
      <c r="C134" s="725"/>
      <c r="D134" s="725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37"/>
    </row>
    <row r="135" spans="1:10 16362:16362" s="405" customFormat="1" ht="18" customHeight="1">
      <c r="A135" s="725"/>
      <c r="B135" s="725"/>
      <c r="C135" s="725"/>
      <c r="D135" s="725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37"/>
    </row>
    <row r="136" spans="1:10 16362:16362" s="405" customFormat="1" ht="18" customHeight="1">
      <c r="A136" s="725"/>
      <c r="B136" s="725"/>
      <c r="C136" s="725"/>
      <c r="D136" s="725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37"/>
    </row>
    <row r="137" spans="1:10 16362:16362" s="405" customFormat="1" ht="18" customHeight="1">
      <c r="A137" s="725"/>
      <c r="B137" s="725"/>
      <c r="C137" s="725"/>
      <c r="D137" s="725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37"/>
    </row>
    <row r="138" spans="1:10 16362:16362" s="405" customFormat="1" ht="18" customHeight="1">
      <c r="A138" s="725"/>
      <c r="B138" s="725"/>
      <c r="C138" s="725"/>
      <c r="D138" s="725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37"/>
    </row>
    <row r="139" spans="1:10 16362:16362" s="405" customFormat="1" ht="18" customHeight="1">
      <c r="A139" s="725"/>
      <c r="B139" s="725"/>
      <c r="C139" s="725"/>
      <c r="D139" s="725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37"/>
    </row>
    <row r="140" spans="1:10 16362:16362" s="410" customFormat="1" ht="18" customHeight="1">
      <c r="A140" s="727"/>
      <c r="B140" s="727"/>
      <c r="C140" s="727" t="s">
        <v>1424</v>
      </c>
      <c r="D140" s="727"/>
      <c r="E140" s="727"/>
      <c r="F140" s="414"/>
      <c r="G140" s="409"/>
      <c r="H140" s="409"/>
      <c r="I140" s="415">
        <f>SUM(I122:I139)</f>
        <v>645808.98999999987</v>
      </c>
      <c r="J140" s="737"/>
      <c r="XEH140" s="416"/>
    </row>
    <row r="141" spans="1:10 16362:16362" s="405" customFormat="1" ht="18" customHeight="1">
      <c r="A141" s="725"/>
      <c r="B141" s="725"/>
      <c r="C141" s="729" t="s">
        <v>1408</v>
      </c>
      <c r="D141" s="729"/>
      <c r="E141" s="729"/>
      <c r="F141" s="725" t="s">
        <v>1376</v>
      </c>
      <c r="G141" s="728">
        <v>1</v>
      </c>
      <c r="H141" s="724">
        <f>I140*0.1</f>
        <v>64580.89899999999</v>
      </c>
      <c r="I141" s="730">
        <f>G141*H141</f>
        <v>64580.89899999999</v>
      </c>
      <c r="J141" s="737"/>
    </row>
    <row r="142" spans="1:10 16362:16362" s="405" customFormat="1" ht="18" customHeight="1">
      <c r="A142" s="725"/>
      <c r="B142" s="725"/>
      <c r="C142" s="729" t="s">
        <v>1425</v>
      </c>
      <c r="D142" s="729"/>
      <c r="E142" s="729"/>
      <c r="F142" s="725"/>
      <c r="G142" s="728"/>
      <c r="H142" s="724"/>
      <c r="I142" s="730"/>
      <c r="J142" s="737"/>
    </row>
    <row r="143" spans="1:10 16362:16362" s="405" customFormat="1" ht="18" customHeight="1">
      <c r="A143" s="725"/>
      <c r="B143" s="725"/>
      <c r="C143" s="729" t="s">
        <v>1409</v>
      </c>
      <c r="D143" s="729"/>
      <c r="E143" s="729"/>
      <c r="F143" s="725"/>
      <c r="G143" s="728"/>
      <c r="H143" s="724"/>
      <c r="I143" s="730"/>
      <c r="J143" s="737"/>
    </row>
    <row r="144" spans="1:10 16362:16362" s="405" customFormat="1" ht="18" customHeight="1">
      <c r="A144" s="725"/>
      <c r="B144" s="725"/>
      <c r="C144" s="729" t="s">
        <v>1410</v>
      </c>
      <c r="D144" s="729"/>
      <c r="E144" s="729"/>
      <c r="F144" s="725"/>
      <c r="G144" s="728"/>
      <c r="H144" s="724"/>
      <c r="I144" s="730"/>
      <c r="J144" s="737"/>
    </row>
    <row r="145" spans="1:10 16362:16362" s="405" customFormat="1" ht="18" customHeight="1">
      <c r="A145" s="725"/>
      <c r="B145" s="725"/>
      <c r="C145" s="729" t="s">
        <v>1534</v>
      </c>
      <c r="D145" s="729"/>
      <c r="E145" s="729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37"/>
    </row>
    <row r="146" spans="1:10 16362:16362" s="405" customFormat="1" ht="18" customHeight="1">
      <c r="A146" s="725"/>
      <c r="B146" s="725"/>
      <c r="C146" s="727" t="s">
        <v>1427</v>
      </c>
      <c r="D146" s="727"/>
      <c r="E146" s="727"/>
      <c r="F146" s="411"/>
      <c r="G146" s="409"/>
      <c r="H146" s="409"/>
      <c r="I146" s="409">
        <f>SUM(I141:I145)</f>
        <v>264580.89899999998</v>
      </c>
      <c r="J146" s="737"/>
    </row>
    <row r="147" spans="1:10 16362:16362" s="405" customFormat="1" ht="18" customHeight="1">
      <c r="A147" s="411"/>
      <c r="B147" s="411"/>
      <c r="C147" s="727" t="s">
        <v>1428</v>
      </c>
      <c r="D147" s="727"/>
      <c r="E147" s="727"/>
      <c r="F147" s="411"/>
      <c r="G147" s="409"/>
      <c r="H147" s="409"/>
      <c r="I147" s="409">
        <f>SUM(I146,I140)</f>
        <v>910389.88899999985</v>
      </c>
      <c r="J147" s="737"/>
    </row>
    <row r="148" spans="1:10 16362:16362" s="405" customFormat="1" ht="18" customHeight="1">
      <c r="A148" s="725">
        <v>7</v>
      </c>
      <c r="B148" s="725" t="s">
        <v>1535</v>
      </c>
      <c r="C148" s="725" t="s">
        <v>1421</v>
      </c>
      <c r="D148" s="725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26">
        <f>ROUND(I158*0.8,0)</f>
        <v>544734</v>
      </c>
      <c r="XEH148" s="406"/>
    </row>
    <row r="149" spans="1:10 16362:16362" s="405" customFormat="1" ht="18" customHeight="1">
      <c r="A149" s="725"/>
      <c r="B149" s="725"/>
      <c r="C149" s="725"/>
      <c r="D149" s="725"/>
      <c r="E149" s="422" t="s">
        <v>1538</v>
      </c>
      <c r="F149" s="411" t="s">
        <v>1372</v>
      </c>
      <c r="G149" s="731">
        <v>2006.5</v>
      </c>
      <c r="H149" s="731">
        <v>285</v>
      </c>
      <c r="I149" s="731">
        <v>571852.5</v>
      </c>
      <c r="J149" s="726"/>
      <c r="XEH149" s="406"/>
    </row>
    <row r="150" spans="1:10 16362:16362" s="405" customFormat="1" ht="18" customHeight="1">
      <c r="A150" s="725"/>
      <c r="B150" s="725"/>
      <c r="C150" s="725"/>
      <c r="D150" s="725"/>
      <c r="E150" s="422" t="s">
        <v>1539</v>
      </c>
      <c r="F150" s="411" t="s">
        <v>1372</v>
      </c>
      <c r="G150" s="732"/>
      <c r="H150" s="732"/>
      <c r="I150" s="732"/>
      <c r="J150" s="726"/>
      <c r="XEH150" s="406"/>
    </row>
    <row r="151" spans="1:10 16362:16362" s="405" customFormat="1" ht="18" customHeight="1">
      <c r="A151" s="725"/>
      <c r="B151" s="725"/>
      <c r="C151" s="727" t="s">
        <v>1424</v>
      </c>
      <c r="D151" s="727"/>
      <c r="E151" s="727"/>
      <c r="F151" s="411"/>
      <c r="G151" s="409"/>
      <c r="H151" s="409"/>
      <c r="I151" s="409">
        <f>SUM(I148:I149)</f>
        <v>591743.34</v>
      </c>
      <c r="J151" s="726"/>
      <c r="XEH151" s="406"/>
    </row>
    <row r="152" spans="1:10 16362:16362" s="405" customFormat="1" ht="18" customHeight="1">
      <c r="A152" s="725"/>
      <c r="B152" s="725"/>
      <c r="C152" s="733" t="s">
        <v>1408</v>
      </c>
      <c r="D152" s="733"/>
      <c r="E152" s="733"/>
      <c r="F152" s="411" t="s">
        <v>1376</v>
      </c>
      <c r="G152" s="731">
        <v>1</v>
      </c>
      <c r="H152" s="731">
        <f>I151*0.1</f>
        <v>59174.334000000003</v>
      </c>
      <c r="I152" s="731">
        <f>G152*H152</f>
        <v>59174.334000000003</v>
      </c>
      <c r="J152" s="726"/>
      <c r="XEH152" s="406"/>
    </row>
    <row r="153" spans="1:10 16362:16362" s="405" customFormat="1" ht="18" customHeight="1">
      <c r="A153" s="725"/>
      <c r="B153" s="725"/>
      <c r="C153" s="733" t="s">
        <v>1425</v>
      </c>
      <c r="D153" s="733"/>
      <c r="E153" s="733"/>
      <c r="F153" s="411" t="s">
        <v>1376</v>
      </c>
      <c r="G153" s="731"/>
      <c r="H153" s="731"/>
      <c r="I153" s="731"/>
      <c r="J153" s="726"/>
      <c r="XEH153" s="406"/>
    </row>
    <row r="154" spans="1:10 16362:16362" s="405" customFormat="1" ht="18" customHeight="1">
      <c r="A154" s="725"/>
      <c r="B154" s="725"/>
      <c r="C154" s="733" t="s">
        <v>1409</v>
      </c>
      <c r="D154" s="733"/>
      <c r="E154" s="733"/>
      <c r="F154" s="411" t="s">
        <v>1376</v>
      </c>
      <c r="G154" s="731"/>
      <c r="H154" s="731"/>
      <c r="I154" s="731"/>
      <c r="J154" s="726"/>
      <c r="XEH154" s="406"/>
    </row>
    <row r="155" spans="1:10 16362:16362" s="405" customFormat="1" ht="18" customHeight="1">
      <c r="A155" s="725"/>
      <c r="B155" s="725"/>
      <c r="C155" s="733" t="s">
        <v>1410</v>
      </c>
      <c r="D155" s="733"/>
      <c r="E155" s="733"/>
      <c r="F155" s="411" t="s">
        <v>1376</v>
      </c>
      <c r="G155" s="731"/>
      <c r="H155" s="731"/>
      <c r="I155" s="731"/>
      <c r="J155" s="726"/>
      <c r="XEH155" s="406"/>
    </row>
    <row r="156" spans="1:10 16362:16362" s="405" customFormat="1" ht="18" customHeight="1">
      <c r="A156" s="725"/>
      <c r="B156" s="725"/>
      <c r="C156" s="733" t="s">
        <v>1426</v>
      </c>
      <c r="D156" s="733"/>
      <c r="E156" s="733"/>
      <c r="F156" s="411" t="s">
        <v>1376</v>
      </c>
      <c r="G156" s="412">
        <v>1</v>
      </c>
      <c r="H156" s="412">
        <v>30000</v>
      </c>
      <c r="I156" s="412">
        <v>30000</v>
      </c>
      <c r="J156" s="726"/>
      <c r="XEH156" s="406"/>
    </row>
    <row r="157" spans="1:10 16362:16362" s="405" customFormat="1" ht="18" customHeight="1">
      <c r="A157" s="725"/>
      <c r="B157" s="725"/>
      <c r="C157" s="727" t="s">
        <v>1427</v>
      </c>
      <c r="D157" s="727"/>
      <c r="E157" s="727"/>
      <c r="F157" s="409"/>
      <c r="G157" s="409"/>
      <c r="H157" s="409"/>
      <c r="I157" s="409">
        <f>SUM(I152:I156)</f>
        <v>89174.334000000003</v>
      </c>
      <c r="J157" s="726"/>
      <c r="XEH157" s="406"/>
    </row>
    <row r="158" spans="1:10 16362:16362" s="405" customFormat="1" ht="18" customHeight="1">
      <c r="A158" s="411"/>
      <c r="B158" s="411"/>
      <c r="C158" s="727" t="s">
        <v>1428</v>
      </c>
      <c r="D158" s="727"/>
      <c r="E158" s="727"/>
      <c r="F158" s="409"/>
      <c r="G158" s="409"/>
      <c r="H158" s="409"/>
      <c r="I158" s="409">
        <f>I151+I157</f>
        <v>680917.674</v>
      </c>
      <c r="J158" s="726"/>
      <c r="XEH158" s="406"/>
    </row>
    <row r="159" spans="1:10 16362:16362" ht="18" customHeight="1">
      <c r="A159" s="422"/>
      <c r="B159" s="422"/>
      <c r="C159" s="734" t="s">
        <v>1540</v>
      </c>
      <c r="D159" s="734"/>
      <c r="E159" s="734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35" t="s">
        <v>1585</v>
      </c>
      <c r="B1" s="735"/>
      <c r="C1" s="735"/>
      <c r="D1" s="735"/>
      <c r="E1" s="735"/>
      <c r="F1" s="735"/>
      <c r="G1" s="735"/>
      <c r="H1" s="735"/>
      <c r="I1" s="735"/>
      <c r="J1" s="763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26" t="s">
        <v>1365</v>
      </c>
      <c r="E2" s="726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25">
        <v>1</v>
      </c>
      <c r="B3" s="725" t="s">
        <v>1542</v>
      </c>
      <c r="C3" s="725" t="s">
        <v>1543</v>
      </c>
      <c r="D3" s="725" t="s">
        <v>1544</v>
      </c>
      <c r="E3" s="725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26">
        <f>ROUND(I16*0.8,0)</f>
        <v>201511</v>
      </c>
    </row>
    <row r="4" spans="1:16361" ht="18" customHeight="1">
      <c r="A4" s="725"/>
      <c r="B4" s="725"/>
      <c r="C4" s="725"/>
      <c r="D4" s="725" t="s">
        <v>1545</v>
      </c>
      <c r="E4" s="725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67"/>
    </row>
    <row r="5" spans="1:16361" ht="18" customHeight="1">
      <c r="A5" s="725"/>
      <c r="B5" s="725"/>
      <c r="C5" s="725"/>
      <c r="D5" s="725" t="s">
        <v>1546</v>
      </c>
      <c r="E5" s="725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67"/>
    </row>
    <row r="6" spans="1:16361" ht="18" customHeight="1">
      <c r="A6" s="725"/>
      <c r="B6" s="725"/>
      <c r="C6" s="725"/>
      <c r="D6" s="725" t="s">
        <v>1547</v>
      </c>
      <c r="E6" s="725"/>
      <c r="F6" s="436" t="s">
        <v>1376</v>
      </c>
      <c r="G6" s="412">
        <v>1</v>
      </c>
      <c r="H6" s="413">
        <f>I6/G6</f>
        <v>2815</v>
      </c>
      <c r="I6" s="437">
        <v>2815</v>
      </c>
      <c r="J6" s="767"/>
    </row>
    <row r="7" spans="1:16361" ht="18" customHeight="1">
      <c r="A7" s="725"/>
      <c r="B7" s="725"/>
      <c r="C7" s="725"/>
      <c r="D7" s="725" t="s">
        <v>1548</v>
      </c>
      <c r="E7" s="725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67"/>
    </row>
    <row r="8" spans="1:16361" ht="18" customHeight="1">
      <c r="A8" s="725"/>
      <c r="B8" s="725"/>
      <c r="C8" s="725"/>
      <c r="D8" s="725" t="s">
        <v>1549</v>
      </c>
      <c r="E8" s="725"/>
      <c r="F8" s="436" t="s">
        <v>1388</v>
      </c>
      <c r="G8" s="412">
        <v>0</v>
      </c>
      <c r="H8" s="412">
        <v>0</v>
      </c>
      <c r="I8" s="437">
        <v>0</v>
      </c>
      <c r="J8" s="767"/>
    </row>
    <row r="9" spans="1:16361" ht="18" customHeight="1">
      <c r="A9" s="725"/>
      <c r="B9" s="725"/>
      <c r="C9" s="725"/>
      <c r="D9" s="725" t="s">
        <v>1550</v>
      </c>
      <c r="E9" s="725"/>
      <c r="F9" s="436" t="s">
        <v>1101</v>
      </c>
      <c r="G9" s="412">
        <v>6</v>
      </c>
      <c r="H9" s="413">
        <f>I9/G9</f>
        <v>1600</v>
      </c>
      <c r="I9" s="437">
        <v>9600</v>
      </c>
      <c r="J9" s="767"/>
    </row>
    <row r="10" spans="1:16361" s="416" customFormat="1" ht="18" customHeight="1">
      <c r="A10" s="727"/>
      <c r="B10" s="727"/>
      <c r="C10" s="727" t="s">
        <v>1424</v>
      </c>
      <c r="D10" s="727"/>
      <c r="E10" s="727"/>
      <c r="F10" s="438"/>
      <c r="G10" s="409"/>
      <c r="H10" s="409"/>
      <c r="I10" s="439">
        <f>SUM(I3:I9)</f>
        <v>224081</v>
      </c>
      <c r="J10" s="767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25"/>
      <c r="B11" s="725"/>
      <c r="C11" s="733" t="s">
        <v>1408</v>
      </c>
      <c r="D11" s="733"/>
      <c r="E11" s="733"/>
      <c r="F11" s="744" t="s">
        <v>1376</v>
      </c>
      <c r="G11" s="747">
        <v>1</v>
      </c>
      <c r="H11" s="740">
        <f>I10*0.1</f>
        <v>22408.100000000002</v>
      </c>
      <c r="I11" s="741">
        <f>G11*H11</f>
        <v>22408.100000000002</v>
      </c>
      <c r="J11" s="767"/>
    </row>
    <row r="12" spans="1:16361" ht="18" customHeight="1">
      <c r="A12" s="725"/>
      <c r="B12" s="725"/>
      <c r="C12" s="733" t="s">
        <v>1409</v>
      </c>
      <c r="D12" s="733"/>
      <c r="E12" s="733"/>
      <c r="F12" s="745"/>
      <c r="G12" s="748"/>
      <c r="H12" s="740"/>
      <c r="I12" s="742"/>
      <c r="J12" s="767"/>
    </row>
    <row r="13" spans="1:16361" ht="18" customHeight="1">
      <c r="A13" s="725"/>
      <c r="B13" s="725"/>
      <c r="C13" s="733" t="s">
        <v>1410</v>
      </c>
      <c r="D13" s="733"/>
      <c r="E13" s="733"/>
      <c r="F13" s="746"/>
      <c r="G13" s="749"/>
      <c r="H13" s="740"/>
      <c r="I13" s="743"/>
      <c r="J13" s="767"/>
    </row>
    <row r="14" spans="1:16361" ht="18" customHeight="1">
      <c r="A14" s="725"/>
      <c r="B14" s="725"/>
      <c r="C14" s="733" t="s">
        <v>1415</v>
      </c>
      <c r="D14" s="733"/>
      <c r="E14" s="733"/>
      <c r="F14" s="436" t="s">
        <v>1376</v>
      </c>
      <c r="G14" s="413">
        <v>1</v>
      </c>
      <c r="H14" s="430">
        <v>5400</v>
      </c>
      <c r="I14" s="440">
        <f>H14</f>
        <v>5400</v>
      </c>
      <c r="J14" s="767"/>
    </row>
    <row r="15" spans="1:16361" ht="18" customHeight="1">
      <c r="A15" s="725"/>
      <c r="B15" s="725"/>
      <c r="C15" s="727" t="s">
        <v>1427</v>
      </c>
      <c r="D15" s="727"/>
      <c r="E15" s="727"/>
      <c r="F15" s="436"/>
      <c r="G15" s="409"/>
      <c r="H15" s="409"/>
      <c r="I15" s="439">
        <f>SUM(I11:I14)</f>
        <v>27808.100000000002</v>
      </c>
      <c r="J15" s="767"/>
    </row>
    <row r="16" spans="1:16361" ht="18" customHeight="1">
      <c r="A16" s="411"/>
      <c r="B16" s="411"/>
      <c r="C16" s="727" t="s">
        <v>1428</v>
      </c>
      <c r="D16" s="727"/>
      <c r="E16" s="727"/>
      <c r="F16" s="436"/>
      <c r="G16" s="409"/>
      <c r="H16" s="409"/>
      <c r="I16" s="439">
        <f>I10+I15</f>
        <v>251889.1</v>
      </c>
      <c r="J16" s="767"/>
    </row>
    <row r="17" spans="1:16362" ht="18" customHeight="1">
      <c r="A17" s="725">
        <v>2</v>
      </c>
      <c r="B17" s="725" t="s">
        <v>1551</v>
      </c>
      <c r="C17" s="411" t="s">
        <v>1543</v>
      </c>
      <c r="D17" s="725" t="s">
        <v>1552</v>
      </c>
      <c r="E17" s="725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26">
        <f>ROUND(I25*0.8,0)</f>
        <v>380160</v>
      </c>
    </row>
    <row r="18" spans="1:16362" ht="18" customHeight="1">
      <c r="A18" s="725"/>
      <c r="B18" s="725"/>
      <c r="C18" s="411" t="s">
        <v>1553</v>
      </c>
      <c r="D18" s="725" t="s">
        <v>1554</v>
      </c>
      <c r="E18" s="725"/>
      <c r="F18" s="436" t="s">
        <v>1376</v>
      </c>
      <c r="G18" s="412">
        <v>0</v>
      </c>
      <c r="H18" s="412">
        <v>0</v>
      </c>
      <c r="I18" s="437">
        <v>0</v>
      </c>
      <c r="J18" s="767"/>
    </row>
    <row r="19" spans="1:16362" ht="18" customHeight="1">
      <c r="A19" s="725"/>
      <c r="B19" s="725"/>
      <c r="C19" s="727" t="s">
        <v>1424</v>
      </c>
      <c r="D19" s="727"/>
      <c r="E19" s="727"/>
      <c r="F19" s="436"/>
      <c r="G19" s="412"/>
      <c r="H19" s="412"/>
      <c r="I19" s="439">
        <f>I17+I18</f>
        <v>432000</v>
      </c>
      <c r="J19" s="767"/>
    </row>
    <row r="20" spans="1:16362" ht="18" customHeight="1">
      <c r="A20" s="725"/>
      <c r="B20" s="725"/>
      <c r="C20" s="733" t="s">
        <v>1408</v>
      </c>
      <c r="D20" s="733"/>
      <c r="E20" s="733"/>
      <c r="F20" s="744" t="s">
        <v>1376</v>
      </c>
      <c r="G20" s="747">
        <v>1</v>
      </c>
      <c r="H20" s="750">
        <f>I19*0.1</f>
        <v>43200</v>
      </c>
      <c r="I20" s="753">
        <f>G20*H20</f>
        <v>43200</v>
      </c>
      <c r="J20" s="767"/>
    </row>
    <row r="21" spans="1:16362" ht="18" customHeight="1">
      <c r="A21" s="725"/>
      <c r="B21" s="725"/>
      <c r="C21" s="733" t="s">
        <v>1409</v>
      </c>
      <c r="D21" s="733"/>
      <c r="E21" s="733"/>
      <c r="F21" s="745"/>
      <c r="G21" s="748"/>
      <c r="H21" s="751"/>
      <c r="I21" s="754"/>
      <c r="J21" s="767"/>
    </row>
    <row r="22" spans="1:16362" ht="18" customHeight="1">
      <c r="A22" s="725"/>
      <c r="B22" s="725"/>
      <c r="C22" s="733" t="s">
        <v>1410</v>
      </c>
      <c r="D22" s="733"/>
      <c r="E22" s="733"/>
      <c r="F22" s="745"/>
      <c r="G22" s="748"/>
      <c r="H22" s="751"/>
      <c r="I22" s="754"/>
      <c r="J22" s="767"/>
    </row>
    <row r="23" spans="1:16362" s="420" customFormat="1" ht="18" customHeight="1">
      <c r="A23" s="725"/>
      <c r="B23" s="725"/>
      <c r="C23" s="756" t="s">
        <v>1412</v>
      </c>
      <c r="D23" s="757"/>
      <c r="E23" s="758"/>
      <c r="F23" s="746"/>
      <c r="G23" s="749"/>
      <c r="H23" s="752"/>
      <c r="I23" s="755"/>
      <c r="J23" s="767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25"/>
      <c r="B24" s="725"/>
      <c r="C24" s="727" t="s">
        <v>1427</v>
      </c>
      <c r="D24" s="727"/>
      <c r="E24" s="727"/>
      <c r="F24" s="436"/>
      <c r="G24" s="409"/>
      <c r="H24" s="409"/>
      <c r="I24" s="439">
        <f>SUM(I20:I23)</f>
        <v>43200</v>
      </c>
      <c r="J24" s="767"/>
    </row>
    <row r="25" spans="1:16362" ht="18" customHeight="1">
      <c r="A25" s="411"/>
      <c r="B25" s="411"/>
      <c r="C25" s="727" t="s">
        <v>1428</v>
      </c>
      <c r="D25" s="727"/>
      <c r="E25" s="727"/>
      <c r="F25" s="436"/>
      <c r="G25" s="409"/>
      <c r="H25" s="409"/>
      <c r="I25" s="439">
        <f>I19+I24</f>
        <v>475200</v>
      </c>
      <c r="J25" s="767"/>
    </row>
    <row r="26" spans="1:16362" ht="18" customHeight="1">
      <c r="A26" s="725">
        <v>3</v>
      </c>
      <c r="B26" s="725" t="s">
        <v>1555</v>
      </c>
      <c r="C26" s="725" t="s">
        <v>1430</v>
      </c>
      <c r="D26" s="725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26">
        <f>ROUND(I43*0.8,0)</f>
        <v>379704</v>
      </c>
    </row>
    <row r="27" spans="1:16362" ht="18" customHeight="1">
      <c r="A27" s="725"/>
      <c r="B27" s="725"/>
      <c r="C27" s="725"/>
      <c r="D27" s="725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67"/>
    </row>
    <row r="28" spans="1:16362" ht="18" customHeight="1">
      <c r="A28" s="725"/>
      <c r="B28" s="725"/>
      <c r="C28" s="725"/>
      <c r="D28" s="725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67"/>
    </row>
    <row r="29" spans="1:16362" ht="18" customHeight="1">
      <c r="A29" s="725"/>
      <c r="B29" s="725"/>
      <c r="C29" s="725"/>
      <c r="D29" s="725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67"/>
    </row>
    <row r="30" spans="1:16362" ht="18" customHeight="1">
      <c r="A30" s="725"/>
      <c r="B30" s="725"/>
      <c r="C30" s="725"/>
      <c r="D30" s="725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67"/>
    </row>
    <row r="31" spans="1:16362" ht="18" customHeight="1">
      <c r="A31" s="725"/>
      <c r="B31" s="725"/>
      <c r="C31" s="725"/>
      <c r="D31" s="725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67"/>
    </row>
    <row r="32" spans="1:16362" ht="18" customHeight="1">
      <c r="A32" s="725"/>
      <c r="B32" s="725"/>
      <c r="C32" s="725"/>
      <c r="D32" s="725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67"/>
    </row>
    <row r="33" spans="1:16361" ht="18" customHeight="1">
      <c r="A33" s="725"/>
      <c r="B33" s="725"/>
      <c r="C33" s="725"/>
      <c r="D33" s="725" t="s">
        <v>1559</v>
      </c>
      <c r="E33" s="725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67"/>
    </row>
    <row r="34" spans="1:16361" ht="18" customHeight="1">
      <c r="A34" s="725"/>
      <c r="B34" s="725"/>
      <c r="C34" s="725"/>
      <c r="D34" s="725" t="s">
        <v>1560</v>
      </c>
      <c r="E34" s="725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67"/>
    </row>
    <row r="35" spans="1:16361" ht="18" customHeight="1">
      <c r="A35" s="725"/>
      <c r="B35" s="725"/>
      <c r="C35" s="725"/>
      <c r="D35" s="725" t="s">
        <v>1561</v>
      </c>
      <c r="E35" s="725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67"/>
    </row>
    <row r="36" spans="1:16361" ht="18" customHeight="1">
      <c r="A36" s="725"/>
      <c r="B36" s="725"/>
      <c r="C36" s="725"/>
      <c r="D36" s="725" t="s">
        <v>1562</v>
      </c>
      <c r="E36" s="725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67"/>
    </row>
    <row r="37" spans="1:16361" ht="18" customHeight="1">
      <c r="A37" s="725"/>
      <c r="B37" s="725"/>
      <c r="C37" s="725"/>
      <c r="D37" s="725" t="s">
        <v>1563</v>
      </c>
      <c r="E37" s="725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67"/>
    </row>
    <row r="38" spans="1:16361" s="416" customFormat="1" ht="18" customHeight="1">
      <c r="A38" s="727"/>
      <c r="B38" s="727"/>
      <c r="C38" s="727" t="s">
        <v>1424</v>
      </c>
      <c r="D38" s="727"/>
      <c r="E38" s="727"/>
      <c r="F38" s="414"/>
      <c r="G38" s="409"/>
      <c r="H38" s="409"/>
      <c r="I38" s="439">
        <f>SUM(I26:I37)</f>
        <v>431481.98</v>
      </c>
      <c r="J38" s="767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25"/>
      <c r="B39" s="725"/>
      <c r="C39" s="733" t="s">
        <v>1408</v>
      </c>
      <c r="D39" s="733"/>
      <c r="E39" s="733"/>
      <c r="F39" s="760" t="s">
        <v>1376</v>
      </c>
      <c r="G39" s="747">
        <v>1</v>
      </c>
      <c r="H39" s="750">
        <f>I38*0.1</f>
        <v>43148.198000000004</v>
      </c>
      <c r="I39" s="753">
        <f>G39*H39</f>
        <v>43148.198000000004</v>
      </c>
      <c r="J39" s="767"/>
    </row>
    <row r="40" spans="1:16361" ht="18" customHeight="1">
      <c r="A40" s="725"/>
      <c r="B40" s="725"/>
      <c r="C40" s="733" t="s">
        <v>1409</v>
      </c>
      <c r="D40" s="733"/>
      <c r="E40" s="733"/>
      <c r="F40" s="761"/>
      <c r="G40" s="748"/>
      <c r="H40" s="751"/>
      <c r="I40" s="754"/>
      <c r="J40" s="767"/>
    </row>
    <row r="41" spans="1:16361" ht="18" customHeight="1">
      <c r="A41" s="725"/>
      <c r="B41" s="725"/>
      <c r="C41" s="733" t="s">
        <v>1410</v>
      </c>
      <c r="D41" s="733"/>
      <c r="E41" s="733"/>
      <c r="F41" s="762"/>
      <c r="G41" s="749"/>
      <c r="H41" s="752"/>
      <c r="I41" s="755"/>
      <c r="J41" s="767"/>
    </row>
    <row r="42" spans="1:16361" ht="18" customHeight="1">
      <c r="A42" s="725"/>
      <c r="B42" s="725"/>
      <c r="C42" s="727" t="s">
        <v>1427</v>
      </c>
      <c r="D42" s="727"/>
      <c r="E42" s="727"/>
      <c r="F42" s="411"/>
      <c r="G42" s="409"/>
      <c r="H42" s="409"/>
      <c r="I42" s="439">
        <f>SUM(I39:I41)</f>
        <v>43148.198000000004</v>
      </c>
      <c r="J42" s="767"/>
    </row>
    <row r="43" spans="1:16361" ht="18" customHeight="1">
      <c r="A43" s="411"/>
      <c r="B43" s="411"/>
      <c r="C43" s="727" t="s">
        <v>1428</v>
      </c>
      <c r="D43" s="727"/>
      <c r="E43" s="727"/>
      <c r="F43" s="436"/>
      <c r="G43" s="409"/>
      <c r="H43" s="409"/>
      <c r="I43" s="439">
        <f>I38+I42</f>
        <v>474630.17799999996</v>
      </c>
      <c r="J43" s="767"/>
    </row>
    <row r="44" spans="1:16361" ht="18" customHeight="1">
      <c r="A44" s="725">
        <v>4</v>
      </c>
      <c r="B44" s="759" t="s">
        <v>1564</v>
      </c>
      <c r="C44" s="725" t="s">
        <v>1565</v>
      </c>
      <c r="D44" s="725" t="s">
        <v>1566</v>
      </c>
      <c r="E44" s="725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26">
        <f>ROUND(I54*0.8,0)</f>
        <v>83561</v>
      </c>
    </row>
    <row r="45" spans="1:16361" ht="18" customHeight="1">
      <c r="A45" s="725"/>
      <c r="B45" s="759"/>
      <c r="C45" s="725"/>
      <c r="D45" s="725" t="s">
        <v>1567</v>
      </c>
      <c r="E45" s="725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67"/>
    </row>
    <row r="46" spans="1:16361" ht="18" customHeight="1">
      <c r="A46" s="725"/>
      <c r="B46" s="759"/>
      <c r="C46" s="725"/>
      <c r="D46" s="725" t="s">
        <v>1568</v>
      </c>
      <c r="E46" s="725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67"/>
    </row>
    <row r="47" spans="1:16361" ht="18" customHeight="1">
      <c r="A47" s="725"/>
      <c r="B47" s="759"/>
      <c r="C47" s="725"/>
      <c r="D47" s="725" t="s">
        <v>1569</v>
      </c>
      <c r="E47" s="725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67"/>
    </row>
    <row r="48" spans="1:16361" ht="18" customHeight="1">
      <c r="A48" s="725"/>
      <c r="B48" s="759"/>
      <c r="C48" s="725"/>
      <c r="D48" s="725" t="s">
        <v>1570</v>
      </c>
      <c r="E48" s="725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67"/>
    </row>
    <row r="49" spans="1:16361" s="416" customFormat="1" ht="18" customHeight="1">
      <c r="A49" s="727"/>
      <c r="B49" s="734"/>
      <c r="C49" s="727" t="s">
        <v>1424</v>
      </c>
      <c r="D49" s="727"/>
      <c r="E49" s="727"/>
      <c r="F49" s="438"/>
      <c r="G49" s="409"/>
      <c r="H49" s="409"/>
      <c r="I49" s="439">
        <f>SUM(I44:I48)</f>
        <v>94956.1</v>
      </c>
      <c r="J49" s="767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25"/>
      <c r="B50" s="759"/>
      <c r="C50" s="733" t="s">
        <v>1408</v>
      </c>
      <c r="D50" s="733"/>
      <c r="E50" s="733"/>
      <c r="F50" s="744" t="s">
        <v>1376</v>
      </c>
      <c r="G50" s="747">
        <v>1</v>
      </c>
      <c r="H50" s="750">
        <f>I49*0.1</f>
        <v>9495.61</v>
      </c>
      <c r="I50" s="753">
        <f>H50*G50</f>
        <v>9495.61</v>
      </c>
      <c r="J50" s="767"/>
    </row>
    <row r="51" spans="1:16361" ht="18" customHeight="1">
      <c r="A51" s="725"/>
      <c r="B51" s="759"/>
      <c r="C51" s="733" t="s">
        <v>1409</v>
      </c>
      <c r="D51" s="733"/>
      <c r="E51" s="733"/>
      <c r="F51" s="745"/>
      <c r="G51" s="748"/>
      <c r="H51" s="751"/>
      <c r="I51" s="754"/>
      <c r="J51" s="767"/>
    </row>
    <row r="52" spans="1:16361" ht="18" customHeight="1">
      <c r="A52" s="725"/>
      <c r="B52" s="759"/>
      <c r="C52" s="733" t="s">
        <v>1410</v>
      </c>
      <c r="D52" s="733"/>
      <c r="E52" s="733"/>
      <c r="F52" s="746"/>
      <c r="G52" s="749"/>
      <c r="H52" s="752"/>
      <c r="I52" s="755"/>
      <c r="J52" s="767"/>
    </row>
    <row r="53" spans="1:16361" ht="18" customHeight="1">
      <c r="A53" s="725"/>
      <c r="B53" s="759"/>
      <c r="C53" s="727" t="s">
        <v>1427</v>
      </c>
      <c r="D53" s="727"/>
      <c r="E53" s="727"/>
      <c r="F53" s="436"/>
      <c r="G53" s="409"/>
      <c r="H53" s="409"/>
      <c r="I53" s="439">
        <f>SUM(I50:I52)</f>
        <v>9495.61</v>
      </c>
      <c r="J53" s="767"/>
    </row>
    <row r="54" spans="1:16361" ht="18" customHeight="1">
      <c r="A54" s="411"/>
      <c r="B54" s="422"/>
      <c r="C54" s="727" t="s">
        <v>1428</v>
      </c>
      <c r="D54" s="727"/>
      <c r="E54" s="727"/>
      <c r="F54" s="436"/>
      <c r="G54" s="409"/>
      <c r="H54" s="409"/>
      <c r="I54" s="439">
        <f>I49+I53</f>
        <v>104451.71</v>
      </c>
      <c r="J54" s="767"/>
    </row>
    <row r="55" spans="1:16361" ht="18" customHeight="1">
      <c r="A55" s="725">
        <v>5</v>
      </c>
      <c r="B55" s="725" t="s">
        <v>1571</v>
      </c>
      <c r="C55" s="725" t="s">
        <v>1430</v>
      </c>
      <c r="D55" s="725" t="s">
        <v>1572</v>
      </c>
      <c r="E55" s="725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26">
        <f>ROUND(I65*0.8,0)</f>
        <v>312760</v>
      </c>
    </row>
    <row r="56" spans="1:16361" ht="18" customHeight="1">
      <c r="A56" s="725"/>
      <c r="B56" s="725"/>
      <c r="C56" s="725"/>
      <c r="D56" s="725" t="s">
        <v>1573</v>
      </c>
      <c r="E56" s="725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67"/>
    </row>
    <row r="57" spans="1:16361" ht="18" customHeight="1">
      <c r="A57" s="725"/>
      <c r="B57" s="725"/>
      <c r="C57" s="725"/>
      <c r="D57" s="725" t="s">
        <v>1574</v>
      </c>
      <c r="E57" s="725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67"/>
    </row>
    <row r="58" spans="1:16361" ht="18" customHeight="1">
      <c r="A58" s="725"/>
      <c r="B58" s="725"/>
      <c r="C58" s="725"/>
      <c r="D58" s="725" t="s">
        <v>1575</v>
      </c>
      <c r="E58" s="725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67"/>
    </row>
    <row r="59" spans="1:16361" s="416" customFormat="1" ht="18" customHeight="1">
      <c r="A59" s="727"/>
      <c r="B59" s="727"/>
      <c r="C59" s="727" t="s">
        <v>1424</v>
      </c>
      <c r="D59" s="727"/>
      <c r="E59" s="727"/>
      <c r="F59" s="438"/>
      <c r="G59" s="409"/>
      <c r="H59" s="409"/>
      <c r="I59" s="439">
        <f>SUM(I55:I58)</f>
        <v>350500</v>
      </c>
      <c r="J59" s="767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25"/>
      <c r="B60" s="725"/>
      <c r="C60" s="733" t="s">
        <v>1408</v>
      </c>
      <c r="D60" s="733"/>
      <c r="E60" s="733"/>
      <c r="F60" s="744" t="s">
        <v>1376</v>
      </c>
      <c r="G60" s="747">
        <v>1</v>
      </c>
      <c r="H60" s="750">
        <f>I59*0.1</f>
        <v>35050</v>
      </c>
      <c r="I60" s="753">
        <f>G60*H60</f>
        <v>35050</v>
      </c>
      <c r="J60" s="767"/>
    </row>
    <row r="61" spans="1:16361" ht="18" customHeight="1">
      <c r="A61" s="725"/>
      <c r="B61" s="725"/>
      <c r="C61" s="733" t="s">
        <v>1409</v>
      </c>
      <c r="D61" s="733"/>
      <c r="E61" s="733"/>
      <c r="F61" s="745"/>
      <c r="G61" s="748"/>
      <c r="H61" s="751"/>
      <c r="I61" s="754"/>
      <c r="J61" s="767"/>
    </row>
    <row r="62" spans="1:16361" ht="18" customHeight="1">
      <c r="A62" s="725"/>
      <c r="B62" s="725"/>
      <c r="C62" s="733" t="s">
        <v>1410</v>
      </c>
      <c r="D62" s="733"/>
      <c r="E62" s="733"/>
      <c r="F62" s="746"/>
      <c r="G62" s="749"/>
      <c r="H62" s="752"/>
      <c r="I62" s="755"/>
      <c r="J62" s="767"/>
    </row>
    <row r="63" spans="1:16361" ht="18" customHeight="1">
      <c r="A63" s="725"/>
      <c r="B63" s="725"/>
      <c r="C63" s="733" t="s">
        <v>1415</v>
      </c>
      <c r="D63" s="733"/>
      <c r="E63" s="733"/>
      <c r="F63" s="436" t="s">
        <v>1376</v>
      </c>
      <c r="G63" s="413">
        <v>1</v>
      </c>
      <c r="H63" s="413">
        <v>5400</v>
      </c>
      <c r="I63" s="442">
        <f>H63</f>
        <v>5400</v>
      </c>
      <c r="J63" s="767"/>
    </row>
    <row r="64" spans="1:16361" ht="18" customHeight="1">
      <c r="A64" s="725"/>
      <c r="B64" s="725"/>
      <c r="C64" s="727" t="s">
        <v>1427</v>
      </c>
      <c r="D64" s="727"/>
      <c r="E64" s="727"/>
      <c r="F64" s="436"/>
      <c r="G64" s="409"/>
      <c r="H64" s="409"/>
      <c r="I64" s="439">
        <f>SUM(I60:I63)</f>
        <v>40450</v>
      </c>
      <c r="J64" s="767"/>
    </row>
    <row r="65" spans="1:16362" ht="18" customHeight="1">
      <c r="A65" s="411"/>
      <c r="B65" s="411"/>
      <c r="C65" s="727" t="s">
        <v>1428</v>
      </c>
      <c r="D65" s="727"/>
      <c r="E65" s="727"/>
      <c r="F65" s="436"/>
      <c r="G65" s="409"/>
      <c r="H65" s="409"/>
      <c r="I65" s="439">
        <f>I59+I64</f>
        <v>390950</v>
      </c>
      <c r="J65" s="767"/>
    </row>
    <row r="66" spans="1:16362" ht="18" customHeight="1">
      <c r="A66" s="725">
        <v>6</v>
      </c>
      <c r="B66" s="725" t="s">
        <v>1576</v>
      </c>
      <c r="C66" s="725" t="s">
        <v>1430</v>
      </c>
      <c r="D66" s="725" t="s">
        <v>1577</v>
      </c>
      <c r="E66" s="725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26">
        <f>ROUND(I76*0.8,0)</f>
        <v>773417</v>
      </c>
    </row>
    <row r="67" spans="1:16362" ht="18" customHeight="1">
      <c r="A67" s="725"/>
      <c r="B67" s="725"/>
      <c r="C67" s="725"/>
      <c r="D67" s="725" t="s">
        <v>1578</v>
      </c>
      <c r="E67" s="725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67"/>
    </row>
    <row r="68" spans="1:16362" ht="18" customHeight="1">
      <c r="A68" s="725"/>
      <c r="B68" s="725"/>
      <c r="C68" s="411" t="s">
        <v>1421</v>
      </c>
      <c r="D68" s="725" t="s">
        <v>1579</v>
      </c>
      <c r="E68" s="725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67"/>
    </row>
    <row r="69" spans="1:16362" s="416" customFormat="1" ht="18" customHeight="1">
      <c r="A69" s="727"/>
      <c r="B69" s="727"/>
      <c r="C69" s="727" t="s">
        <v>1424</v>
      </c>
      <c r="D69" s="727"/>
      <c r="E69" s="727"/>
      <c r="F69" s="438"/>
      <c r="G69" s="409"/>
      <c r="H69" s="409"/>
      <c r="I69" s="439">
        <f>SUM(I66:I68)</f>
        <v>851610</v>
      </c>
      <c r="J69" s="767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25"/>
      <c r="B70" s="725"/>
      <c r="C70" s="733" t="s">
        <v>1408</v>
      </c>
      <c r="D70" s="733"/>
      <c r="E70" s="733"/>
      <c r="F70" s="744" t="s">
        <v>1376</v>
      </c>
      <c r="G70" s="747">
        <v>1</v>
      </c>
      <c r="H70" s="750">
        <f>I69*0.1</f>
        <v>85161</v>
      </c>
      <c r="I70" s="753">
        <f>G70*H70</f>
        <v>85161</v>
      </c>
      <c r="J70" s="767"/>
    </row>
    <row r="71" spans="1:16362" ht="18" customHeight="1">
      <c r="A71" s="725"/>
      <c r="B71" s="725"/>
      <c r="C71" s="733" t="s">
        <v>1409</v>
      </c>
      <c r="D71" s="733"/>
      <c r="E71" s="733"/>
      <c r="F71" s="745"/>
      <c r="G71" s="748"/>
      <c r="H71" s="751"/>
      <c r="I71" s="754"/>
      <c r="J71" s="767"/>
    </row>
    <row r="72" spans="1:16362" ht="18" customHeight="1">
      <c r="A72" s="725"/>
      <c r="B72" s="725"/>
      <c r="C72" s="733" t="s">
        <v>1410</v>
      </c>
      <c r="D72" s="733"/>
      <c r="E72" s="733"/>
      <c r="F72" s="745"/>
      <c r="G72" s="748"/>
      <c r="H72" s="751"/>
      <c r="I72" s="754"/>
      <c r="J72" s="767"/>
    </row>
    <row r="73" spans="1:16362" s="420" customFormat="1" ht="18" customHeight="1">
      <c r="A73" s="725"/>
      <c r="B73" s="725"/>
      <c r="C73" s="756" t="s">
        <v>1412</v>
      </c>
      <c r="D73" s="757"/>
      <c r="E73" s="758"/>
      <c r="F73" s="746"/>
      <c r="G73" s="749"/>
      <c r="H73" s="752"/>
      <c r="I73" s="755"/>
      <c r="J73" s="767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25"/>
      <c r="B74" s="725"/>
      <c r="C74" s="733" t="s">
        <v>1426</v>
      </c>
      <c r="D74" s="733"/>
      <c r="E74" s="733"/>
      <c r="F74" s="436" t="s">
        <v>1376</v>
      </c>
      <c r="G74" s="413">
        <v>1</v>
      </c>
      <c r="H74" s="430">
        <f>I74</f>
        <v>30000</v>
      </c>
      <c r="I74" s="442">
        <v>30000</v>
      </c>
      <c r="J74" s="767"/>
    </row>
    <row r="75" spans="1:16362" ht="18" customHeight="1">
      <c r="A75" s="725"/>
      <c r="B75" s="725"/>
      <c r="C75" s="727" t="s">
        <v>1427</v>
      </c>
      <c r="D75" s="727"/>
      <c r="E75" s="727"/>
      <c r="F75" s="436"/>
      <c r="G75" s="409"/>
      <c r="H75" s="409"/>
      <c r="I75" s="439">
        <f>SUM(I70:I74)</f>
        <v>115161</v>
      </c>
      <c r="J75" s="767"/>
    </row>
    <row r="76" spans="1:16362" ht="18" customHeight="1">
      <c r="A76" s="411"/>
      <c r="B76" s="411"/>
      <c r="C76" s="727" t="s">
        <v>1428</v>
      </c>
      <c r="D76" s="727"/>
      <c r="E76" s="727"/>
      <c r="F76" s="436"/>
      <c r="G76" s="409"/>
      <c r="H76" s="409"/>
      <c r="I76" s="439">
        <f>I69+I75</f>
        <v>966771</v>
      </c>
      <c r="J76" s="767"/>
    </row>
    <row r="77" spans="1:16362" ht="18" customHeight="1">
      <c r="A77" s="725">
        <v>7</v>
      </c>
      <c r="B77" s="725" t="s">
        <v>1580</v>
      </c>
      <c r="C77" s="725" t="s">
        <v>1430</v>
      </c>
      <c r="D77" s="725" t="s">
        <v>1581</v>
      </c>
      <c r="E77" s="725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26">
        <f>ROUND(I88*0.8,0)</f>
        <v>729264</v>
      </c>
    </row>
    <row r="78" spans="1:16362" ht="18" customHeight="1">
      <c r="A78" s="725"/>
      <c r="B78" s="725"/>
      <c r="C78" s="725"/>
      <c r="D78" s="725" t="s">
        <v>1582</v>
      </c>
      <c r="E78" s="725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67"/>
    </row>
    <row r="79" spans="1:16362" ht="18" customHeight="1">
      <c r="A79" s="725"/>
      <c r="B79" s="725"/>
      <c r="C79" s="725"/>
      <c r="D79" s="725" t="s">
        <v>1583</v>
      </c>
      <c r="E79" s="725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67"/>
    </row>
    <row r="80" spans="1:16362" ht="18" customHeight="1">
      <c r="A80" s="725"/>
      <c r="B80" s="725"/>
      <c r="C80" s="760" t="s">
        <v>1421</v>
      </c>
      <c r="D80" s="725" t="s">
        <v>1584</v>
      </c>
      <c r="E80" s="725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67"/>
    </row>
    <row r="81" spans="1:16361" ht="18" customHeight="1">
      <c r="A81" s="725"/>
      <c r="B81" s="725"/>
      <c r="C81" s="762"/>
      <c r="D81" s="768" t="s">
        <v>1423</v>
      </c>
      <c r="E81" s="769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67"/>
    </row>
    <row r="82" spans="1:16361" s="416" customFormat="1" ht="18" customHeight="1">
      <c r="A82" s="727"/>
      <c r="B82" s="727"/>
      <c r="C82" s="727" t="s">
        <v>1424</v>
      </c>
      <c r="D82" s="727"/>
      <c r="E82" s="727"/>
      <c r="F82" s="438"/>
      <c r="G82" s="409"/>
      <c r="H82" s="409"/>
      <c r="I82" s="439">
        <f>SUM(I77:I81)</f>
        <v>801435.82</v>
      </c>
      <c r="J82" s="767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25"/>
      <c r="B83" s="725"/>
      <c r="C83" s="733" t="s">
        <v>1408</v>
      </c>
      <c r="D83" s="733"/>
      <c r="E83" s="733"/>
      <c r="F83" s="744" t="s">
        <v>1376</v>
      </c>
      <c r="G83" s="747">
        <v>1</v>
      </c>
      <c r="H83" s="750">
        <f>I82*0.1</f>
        <v>80143.581999999995</v>
      </c>
      <c r="I83" s="753">
        <f>G83*H83</f>
        <v>80143.581999999995</v>
      </c>
      <c r="J83" s="767"/>
    </row>
    <row r="84" spans="1:16361" ht="18" customHeight="1">
      <c r="A84" s="725"/>
      <c r="B84" s="725"/>
      <c r="C84" s="733" t="s">
        <v>1409</v>
      </c>
      <c r="D84" s="733"/>
      <c r="E84" s="733"/>
      <c r="F84" s="745"/>
      <c r="G84" s="748"/>
      <c r="H84" s="751"/>
      <c r="I84" s="754"/>
      <c r="J84" s="767"/>
    </row>
    <row r="85" spans="1:16361" ht="18" customHeight="1">
      <c r="A85" s="725"/>
      <c r="B85" s="725"/>
      <c r="C85" s="733" t="s">
        <v>1410</v>
      </c>
      <c r="D85" s="733"/>
      <c r="E85" s="733"/>
      <c r="F85" s="746"/>
      <c r="G85" s="749"/>
      <c r="H85" s="752"/>
      <c r="I85" s="755"/>
      <c r="J85" s="767"/>
    </row>
    <row r="86" spans="1:16361" ht="18" customHeight="1">
      <c r="A86" s="725"/>
      <c r="B86" s="725"/>
      <c r="C86" s="733" t="s">
        <v>1426</v>
      </c>
      <c r="D86" s="733"/>
      <c r="E86" s="733"/>
      <c r="F86" s="436"/>
      <c r="G86" s="413">
        <v>1</v>
      </c>
      <c r="H86" s="430">
        <f>I86</f>
        <v>30000</v>
      </c>
      <c r="I86" s="442">
        <v>30000</v>
      </c>
      <c r="J86" s="767"/>
    </row>
    <row r="87" spans="1:16361" ht="18" customHeight="1">
      <c r="A87" s="725"/>
      <c r="B87" s="725"/>
      <c r="C87" s="727" t="s">
        <v>1427</v>
      </c>
      <c r="D87" s="727"/>
      <c r="E87" s="727"/>
      <c r="F87" s="436"/>
      <c r="G87" s="409"/>
      <c r="H87" s="409"/>
      <c r="I87" s="439">
        <f>SUM(I83:I86)</f>
        <v>110143.58199999999</v>
      </c>
      <c r="J87" s="767"/>
    </row>
    <row r="88" spans="1:16361" ht="18" customHeight="1">
      <c r="A88" s="411"/>
      <c r="B88" s="411"/>
      <c r="C88" s="764" t="s">
        <v>1428</v>
      </c>
      <c r="D88" s="765"/>
      <c r="E88" s="766"/>
      <c r="F88" s="436"/>
      <c r="G88" s="409"/>
      <c r="H88" s="409"/>
      <c r="I88" s="439">
        <f>I82+I87</f>
        <v>911579.402</v>
      </c>
      <c r="J88" s="767"/>
    </row>
    <row r="89" spans="1:16361" ht="18" customHeight="1">
      <c r="A89" s="422"/>
      <c r="B89" s="422"/>
      <c r="C89" s="734" t="s">
        <v>1586</v>
      </c>
      <c r="D89" s="734"/>
      <c r="E89" s="734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91" t="s">
        <v>1587</v>
      </c>
      <c r="B1" s="791"/>
      <c r="C1" s="791"/>
      <c r="D1" s="791"/>
      <c r="E1" s="791"/>
      <c r="F1" s="791"/>
      <c r="G1" s="791"/>
      <c r="H1" s="791"/>
      <c r="I1" s="791"/>
      <c r="J1" s="792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70">
        <v>1</v>
      </c>
      <c r="B3" s="770" t="s">
        <v>1593</v>
      </c>
      <c r="C3" s="771" t="s">
        <v>1369</v>
      </c>
      <c r="D3" s="772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84">
        <f>ROUND(I12*0.8,0)</f>
        <v>639807</v>
      </c>
    </row>
    <row r="4" spans="1:10" ht="17.45" customHeight="1">
      <c r="A4" s="770"/>
      <c r="B4" s="770"/>
      <c r="C4" s="771"/>
      <c r="D4" s="773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93"/>
    </row>
    <row r="5" spans="1:10" ht="17.45" customHeight="1">
      <c r="A5" s="770"/>
      <c r="B5" s="770"/>
      <c r="C5" s="771"/>
      <c r="D5" s="772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93"/>
    </row>
    <row r="6" spans="1:10" ht="17.45" customHeight="1">
      <c r="A6" s="770"/>
      <c r="B6" s="770"/>
      <c r="C6" s="771"/>
      <c r="D6" s="773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93"/>
    </row>
    <row r="7" spans="1:10" ht="17.45" customHeight="1">
      <c r="A7" s="770"/>
      <c r="B7" s="770"/>
      <c r="C7" s="771"/>
      <c r="D7" s="772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93"/>
    </row>
    <row r="8" spans="1:10" ht="17.45" customHeight="1">
      <c r="A8" s="770"/>
      <c r="B8" s="770"/>
      <c r="C8" s="771"/>
      <c r="D8" s="774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93"/>
    </row>
    <row r="9" spans="1:10" ht="17.45" customHeight="1">
      <c r="A9" s="770"/>
      <c r="B9" s="770"/>
      <c r="C9" s="771"/>
      <c r="D9" s="773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93"/>
    </row>
    <row r="10" spans="1:10" s="455" customFormat="1" ht="17.45" customHeight="1">
      <c r="A10" s="770"/>
      <c r="B10" s="770"/>
      <c r="C10" s="775" t="s">
        <v>1424</v>
      </c>
      <c r="D10" s="776"/>
      <c r="E10" s="777"/>
      <c r="F10" s="451"/>
      <c r="G10" s="452"/>
      <c r="H10" s="453"/>
      <c r="I10" s="454">
        <f>SUM(I3:I9)</f>
        <v>685537</v>
      </c>
      <c r="J10" s="793"/>
    </row>
    <row r="11" spans="1:10" s="455" customFormat="1" ht="17.45" customHeight="1">
      <c r="A11" s="770"/>
      <c r="B11" s="770"/>
      <c r="C11" s="778" t="s">
        <v>1603</v>
      </c>
      <c r="D11" s="778"/>
      <c r="E11" s="778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93"/>
    </row>
    <row r="12" spans="1:10" s="455" customFormat="1" ht="17.45" customHeight="1">
      <c r="A12" s="770"/>
      <c r="B12" s="770"/>
      <c r="C12" s="778" t="s">
        <v>1428</v>
      </c>
      <c r="D12" s="778"/>
      <c r="E12" s="778"/>
      <c r="F12" s="451"/>
      <c r="G12" s="452"/>
      <c r="H12" s="453"/>
      <c r="I12" s="457">
        <f>I11+I10</f>
        <v>799759</v>
      </c>
      <c r="J12" s="793"/>
    </row>
    <row r="13" spans="1:10" ht="17.45" customHeight="1">
      <c r="A13" s="771">
        <v>2</v>
      </c>
      <c r="B13" s="770" t="s">
        <v>311</v>
      </c>
      <c r="C13" s="779" t="s">
        <v>1369</v>
      </c>
      <c r="D13" s="770" t="s">
        <v>1421</v>
      </c>
      <c r="E13" s="458" t="s">
        <v>1604</v>
      </c>
      <c r="F13" s="780" t="s">
        <v>1372</v>
      </c>
      <c r="G13" s="782">
        <f>2200*0.8</f>
        <v>1760</v>
      </c>
      <c r="H13" s="782">
        <v>300</v>
      </c>
      <c r="I13" s="780">
        <f t="shared" ref="I13:I17" si="1">H13*G13</f>
        <v>528000</v>
      </c>
      <c r="J13" s="784">
        <f>ROUND(I24*0.8,0)</f>
        <v>1210128</v>
      </c>
    </row>
    <row r="14" spans="1:10" ht="17.45" customHeight="1">
      <c r="A14" s="771"/>
      <c r="B14" s="770"/>
      <c r="C14" s="779"/>
      <c r="D14" s="770"/>
      <c r="E14" s="458" t="s">
        <v>1605</v>
      </c>
      <c r="F14" s="781"/>
      <c r="G14" s="783"/>
      <c r="H14" s="783"/>
      <c r="I14" s="781"/>
      <c r="J14" s="784"/>
    </row>
    <row r="15" spans="1:10" ht="17.45" customHeight="1">
      <c r="A15" s="771"/>
      <c r="B15" s="770"/>
      <c r="C15" s="779"/>
      <c r="D15" s="770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84"/>
    </row>
    <row r="16" spans="1:10" ht="17.45" customHeight="1">
      <c r="A16" s="771"/>
      <c r="B16" s="770"/>
      <c r="C16" s="779"/>
      <c r="D16" s="770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84"/>
    </row>
    <row r="17" spans="1:10" ht="17.45" customHeight="1">
      <c r="A17" s="771"/>
      <c r="B17" s="770"/>
      <c r="C17" s="779"/>
      <c r="D17" s="770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84"/>
    </row>
    <row r="18" spans="1:10" ht="17.45" customHeight="1">
      <c r="A18" s="771"/>
      <c r="B18" s="770"/>
      <c r="C18" s="779"/>
      <c r="D18" s="770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84"/>
    </row>
    <row r="19" spans="1:10" ht="17.45" customHeight="1">
      <c r="A19" s="771"/>
      <c r="B19" s="770"/>
      <c r="C19" s="779"/>
      <c r="D19" s="770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84"/>
    </row>
    <row r="20" spans="1:10" ht="17.45" customHeight="1">
      <c r="A20" s="771"/>
      <c r="B20" s="770"/>
      <c r="C20" s="779"/>
      <c r="D20" s="770"/>
      <c r="E20" s="458" t="s">
        <v>1611</v>
      </c>
      <c r="F20" s="459"/>
      <c r="G20" s="448"/>
      <c r="H20" s="448"/>
      <c r="I20" s="449"/>
      <c r="J20" s="784"/>
    </row>
    <row r="21" spans="1:10" ht="17.45" customHeight="1">
      <c r="A21" s="771"/>
      <c r="B21" s="770"/>
      <c r="C21" s="779"/>
      <c r="D21" s="770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84"/>
    </row>
    <row r="22" spans="1:10" s="462" customFormat="1" ht="17.45" customHeight="1">
      <c r="A22" s="771"/>
      <c r="B22" s="770"/>
      <c r="C22" s="775" t="s">
        <v>1424</v>
      </c>
      <c r="D22" s="776"/>
      <c r="E22" s="777"/>
      <c r="F22" s="460"/>
      <c r="G22" s="453"/>
      <c r="H22" s="453"/>
      <c r="I22" s="461">
        <f>SUM(I13:I21)</f>
        <v>1320600</v>
      </c>
      <c r="J22" s="784"/>
    </row>
    <row r="23" spans="1:10" s="455" customFormat="1" ht="17.45" customHeight="1">
      <c r="A23" s="771"/>
      <c r="B23" s="770"/>
      <c r="C23" s="775" t="s">
        <v>1603</v>
      </c>
      <c r="D23" s="776"/>
      <c r="E23" s="777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84"/>
    </row>
    <row r="24" spans="1:10" s="462" customFormat="1" ht="17.45" customHeight="1">
      <c r="A24" s="771"/>
      <c r="B24" s="770"/>
      <c r="C24" s="775" t="s">
        <v>1428</v>
      </c>
      <c r="D24" s="776"/>
      <c r="E24" s="777"/>
      <c r="F24" s="451"/>
      <c r="G24" s="452"/>
      <c r="H24" s="452"/>
      <c r="I24" s="457">
        <f>I23+I22</f>
        <v>1512660</v>
      </c>
      <c r="J24" s="784"/>
    </row>
    <row r="25" spans="1:10" ht="17.45" customHeight="1">
      <c r="A25" s="770">
        <v>3</v>
      </c>
      <c r="B25" s="770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84">
        <f>ROUND(I28*0.8,0)</f>
        <v>298999</v>
      </c>
    </row>
    <row r="26" spans="1:10" s="462" customFormat="1" ht="17.45" customHeight="1">
      <c r="A26" s="770"/>
      <c r="B26" s="770"/>
      <c r="C26" s="775" t="s">
        <v>1424</v>
      </c>
      <c r="D26" s="776"/>
      <c r="E26" s="777"/>
      <c r="F26" s="451"/>
      <c r="G26" s="452"/>
      <c r="H26" s="453"/>
      <c r="I26" s="454">
        <f>SUM(I25:I25)</f>
        <v>339772</v>
      </c>
      <c r="J26" s="784"/>
    </row>
    <row r="27" spans="1:10" s="455" customFormat="1" ht="17.45" customHeight="1">
      <c r="A27" s="770"/>
      <c r="B27" s="770"/>
      <c r="C27" s="775" t="s">
        <v>1603</v>
      </c>
      <c r="D27" s="776"/>
      <c r="E27" s="777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84"/>
    </row>
    <row r="28" spans="1:10" s="462" customFormat="1" ht="17.45" customHeight="1">
      <c r="A28" s="770"/>
      <c r="B28" s="770"/>
      <c r="C28" s="775" t="s">
        <v>1428</v>
      </c>
      <c r="D28" s="776"/>
      <c r="E28" s="777"/>
      <c r="F28" s="451"/>
      <c r="G28" s="452"/>
      <c r="H28" s="453"/>
      <c r="I28" s="457">
        <f>I27+I26</f>
        <v>373749</v>
      </c>
      <c r="J28" s="784"/>
    </row>
    <row r="29" spans="1:10" ht="17.45" customHeight="1">
      <c r="A29" s="770">
        <v>4</v>
      </c>
      <c r="B29" s="770" t="s">
        <v>315</v>
      </c>
      <c r="C29" s="771" t="s">
        <v>1616</v>
      </c>
      <c r="D29" s="770" t="s">
        <v>1614</v>
      </c>
      <c r="E29" s="463" t="s">
        <v>1617</v>
      </c>
      <c r="F29" s="772" t="s">
        <v>1372</v>
      </c>
      <c r="G29" s="786">
        <f>1150*0.8</f>
        <v>920</v>
      </c>
      <c r="H29" s="786">
        <v>330</v>
      </c>
      <c r="I29" s="772">
        <f>H29*G29</f>
        <v>303600</v>
      </c>
      <c r="J29" s="784">
        <f>ROUND(I34*0.8,0)</f>
        <v>345816</v>
      </c>
    </row>
    <row r="30" spans="1:10" ht="17.45" customHeight="1">
      <c r="A30" s="770"/>
      <c r="B30" s="770"/>
      <c r="C30" s="771"/>
      <c r="D30" s="770"/>
      <c r="E30" s="463" t="s">
        <v>1618</v>
      </c>
      <c r="F30" s="773"/>
      <c r="G30" s="787">
        <v>1150</v>
      </c>
      <c r="H30" s="787">
        <v>45</v>
      </c>
      <c r="I30" s="773"/>
      <c r="J30" s="784"/>
    </row>
    <row r="31" spans="1:10" ht="17.45" customHeight="1">
      <c r="A31" s="770"/>
      <c r="B31" s="770"/>
      <c r="C31" s="771"/>
      <c r="D31" s="770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84"/>
    </row>
    <row r="32" spans="1:10" s="462" customFormat="1" ht="17.45" customHeight="1">
      <c r="A32" s="770"/>
      <c r="B32" s="770"/>
      <c r="C32" s="775" t="s">
        <v>1424</v>
      </c>
      <c r="D32" s="776"/>
      <c r="E32" s="777"/>
      <c r="F32" s="451"/>
      <c r="G32" s="452"/>
      <c r="H32" s="453"/>
      <c r="I32" s="464">
        <f>I29+I31</f>
        <v>365700</v>
      </c>
      <c r="J32" s="784"/>
    </row>
    <row r="33" spans="1:16126" s="455" customFormat="1" ht="17.45" customHeight="1">
      <c r="A33" s="770"/>
      <c r="B33" s="770"/>
      <c r="C33" s="775" t="s">
        <v>1603</v>
      </c>
      <c r="D33" s="776"/>
      <c r="E33" s="777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84"/>
    </row>
    <row r="34" spans="1:16126" s="462" customFormat="1" ht="17.45" customHeight="1">
      <c r="A34" s="770"/>
      <c r="B34" s="770"/>
      <c r="C34" s="775" t="s">
        <v>1428</v>
      </c>
      <c r="D34" s="776"/>
      <c r="E34" s="777"/>
      <c r="F34" s="451"/>
      <c r="G34" s="452"/>
      <c r="H34" s="453"/>
      <c r="I34" s="457">
        <f>I33+I32</f>
        <v>432270</v>
      </c>
      <c r="J34" s="784"/>
    </row>
    <row r="35" spans="1:16126" ht="17.45" customHeight="1">
      <c r="A35" s="770">
        <v>5</v>
      </c>
      <c r="B35" s="770" t="s">
        <v>1620</v>
      </c>
      <c r="C35" s="771" t="s">
        <v>1369</v>
      </c>
      <c r="D35" s="772" t="s">
        <v>1421</v>
      </c>
      <c r="E35" s="446" t="s">
        <v>1621</v>
      </c>
      <c r="F35" s="772" t="s">
        <v>1372</v>
      </c>
      <c r="G35" s="786">
        <f>1434*0.2</f>
        <v>286.8</v>
      </c>
      <c r="H35" s="786">
        <v>300</v>
      </c>
      <c r="I35" s="772">
        <f>H35*G35</f>
        <v>86040</v>
      </c>
      <c r="J35" s="784">
        <f>ROUND(I40*0.8,0)</f>
        <v>342004</v>
      </c>
    </row>
    <row r="36" spans="1:16126" ht="17.45" customHeight="1">
      <c r="A36" s="770"/>
      <c r="B36" s="770"/>
      <c r="C36" s="771"/>
      <c r="D36" s="774"/>
      <c r="E36" s="446" t="s">
        <v>1622</v>
      </c>
      <c r="F36" s="773"/>
      <c r="G36" s="787"/>
      <c r="H36" s="787"/>
      <c r="I36" s="773"/>
      <c r="J36" s="784"/>
    </row>
    <row r="37" spans="1:16126" ht="17.45" customHeight="1">
      <c r="A37" s="770"/>
      <c r="B37" s="770"/>
      <c r="C37" s="771"/>
      <c r="D37" s="773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84"/>
    </row>
    <row r="38" spans="1:16126" ht="17.45" customHeight="1">
      <c r="A38" s="770"/>
      <c r="B38" s="770"/>
      <c r="C38" s="775" t="s">
        <v>1424</v>
      </c>
      <c r="D38" s="776"/>
      <c r="E38" s="777"/>
      <c r="F38" s="451"/>
      <c r="G38" s="452"/>
      <c r="H38" s="466"/>
      <c r="I38" s="464">
        <f>SUM(I35:I37)</f>
        <v>361368</v>
      </c>
      <c r="J38" s="784"/>
    </row>
    <row r="39" spans="1:16126" s="455" customFormat="1" ht="17.45" customHeight="1">
      <c r="A39" s="770"/>
      <c r="B39" s="770"/>
      <c r="C39" s="775" t="s">
        <v>1603</v>
      </c>
      <c r="D39" s="776"/>
      <c r="E39" s="777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84"/>
    </row>
    <row r="40" spans="1:16126" s="462" customFormat="1" ht="17.45" customHeight="1">
      <c r="A40" s="772"/>
      <c r="B40" s="772"/>
      <c r="C40" s="788" t="s">
        <v>1428</v>
      </c>
      <c r="D40" s="789"/>
      <c r="E40" s="790"/>
      <c r="F40" s="475"/>
      <c r="G40" s="476"/>
      <c r="H40" s="477"/>
      <c r="I40" s="478">
        <f>I39+I38</f>
        <v>427505</v>
      </c>
      <c r="J40" s="784"/>
    </row>
    <row r="41" spans="1:16126" ht="17.45" customHeight="1">
      <c r="A41" s="770">
        <v>6</v>
      </c>
      <c r="B41" s="770" t="s">
        <v>1624</v>
      </c>
      <c r="C41" s="771" t="s">
        <v>1369</v>
      </c>
      <c r="D41" s="770" t="s">
        <v>1421</v>
      </c>
      <c r="E41" s="446" t="s">
        <v>1625</v>
      </c>
      <c r="F41" s="770" t="s">
        <v>1372</v>
      </c>
      <c r="G41" s="785">
        <f>1861*0.9</f>
        <v>1674.9</v>
      </c>
      <c r="H41" s="785">
        <v>300</v>
      </c>
      <c r="I41" s="770">
        <f>H41*G41</f>
        <v>502470</v>
      </c>
      <c r="J41" s="784">
        <f>ROUND(I46*0.8,0)</f>
        <v>505478</v>
      </c>
    </row>
    <row r="42" spans="1:16126" ht="17.45" customHeight="1">
      <c r="A42" s="770"/>
      <c r="B42" s="770"/>
      <c r="C42" s="771"/>
      <c r="D42" s="770"/>
      <c r="E42" s="446" t="s">
        <v>1626</v>
      </c>
      <c r="F42" s="770"/>
      <c r="G42" s="785"/>
      <c r="H42" s="785"/>
      <c r="I42" s="770"/>
      <c r="J42" s="784"/>
    </row>
    <row r="43" spans="1:16126" ht="17.45" customHeight="1">
      <c r="A43" s="770"/>
      <c r="B43" s="770"/>
      <c r="C43" s="771"/>
      <c r="D43" s="770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84"/>
    </row>
    <row r="44" spans="1:16126" ht="17.45" customHeight="1">
      <c r="A44" s="770"/>
      <c r="B44" s="770"/>
      <c r="C44" s="778" t="s">
        <v>1424</v>
      </c>
      <c r="D44" s="778"/>
      <c r="E44" s="778"/>
      <c r="F44" s="451"/>
      <c r="G44" s="452"/>
      <c r="H44" s="466"/>
      <c r="I44" s="464">
        <f>SUM(I41:I43)</f>
        <v>547134</v>
      </c>
      <c r="J44" s="784"/>
    </row>
    <row r="45" spans="1:16126" s="455" customFormat="1" ht="17.45" customHeight="1">
      <c r="A45" s="770"/>
      <c r="B45" s="770"/>
      <c r="C45" s="778" t="s">
        <v>1603</v>
      </c>
      <c r="D45" s="778"/>
      <c r="E45" s="778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84"/>
    </row>
    <row r="46" spans="1:16126" s="462" customFormat="1" ht="17.45" customHeight="1">
      <c r="A46" s="770"/>
      <c r="B46" s="770"/>
      <c r="C46" s="778" t="s">
        <v>1428</v>
      </c>
      <c r="D46" s="778"/>
      <c r="E46" s="778"/>
      <c r="F46" s="451"/>
      <c r="G46" s="452"/>
      <c r="H46" s="453"/>
      <c r="I46" s="457">
        <f>I45+I44</f>
        <v>631847</v>
      </c>
      <c r="J46" s="784"/>
    </row>
    <row r="47" spans="1:16126" s="469" customFormat="1" ht="17.45" customHeight="1">
      <c r="A47" s="479"/>
      <c r="B47" s="479"/>
      <c r="C47" s="784" t="s">
        <v>1540</v>
      </c>
      <c r="D47" s="784"/>
      <c r="E47" s="784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714" t="s">
        <v>1628</v>
      </c>
      <c r="B1" s="714"/>
      <c r="C1" s="714"/>
      <c r="D1" s="714"/>
      <c r="E1" s="714"/>
      <c r="F1" s="714"/>
      <c r="G1" s="714"/>
      <c r="H1" s="714"/>
      <c r="I1" s="714"/>
      <c r="J1" s="715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703">
        <v>1</v>
      </c>
      <c r="B3" s="703" t="s">
        <v>1629</v>
      </c>
      <c r="C3" s="703" t="s">
        <v>1630</v>
      </c>
      <c r="D3" s="703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99">
        <f>ROUND(I14*0.8,0)</f>
        <v>153887</v>
      </c>
    </row>
    <row r="4" spans="1:11" ht="17.100000000000001" customHeight="1">
      <c r="A4" s="703"/>
      <c r="B4" s="703"/>
      <c r="C4" s="703"/>
      <c r="D4" s="703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713"/>
      <c r="K4" s="376"/>
    </row>
    <row r="5" spans="1:11" ht="17.100000000000001" customHeight="1">
      <c r="A5" s="703"/>
      <c r="B5" s="703"/>
      <c r="C5" s="703"/>
      <c r="D5" s="703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713"/>
    </row>
    <row r="6" spans="1:11" s="395" customFormat="1" ht="17.100000000000001" customHeight="1">
      <c r="A6" s="704"/>
      <c r="B6" s="704"/>
      <c r="C6" s="704" t="s">
        <v>1635</v>
      </c>
      <c r="D6" s="704"/>
      <c r="E6" s="704"/>
      <c r="F6" s="374"/>
      <c r="G6" s="374"/>
      <c r="H6" s="375"/>
      <c r="I6" s="567">
        <f>SUM(I3:I5)</f>
        <v>165053.23000000001</v>
      </c>
      <c r="J6" s="713"/>
    </row>
    <row r="7" spans="1:11" s="376" customFormat="1" ht="17.100000000000001" customHeight="1">
      <c r="A7" s="703"/>
      <c r="B7" s="703"/>
      <c r="C7" s="703" t="s">
        <v>1636</v>
      </c>
      <c r="D7" s="703"/>
      <c r="E7" s="703"/>
      <c r="F7" s="397"/>
      <c r="G7" s="381"/>
      <c r="H7" s="796">
        <v>0.1</v>
      </c>
      <c r="I7" s="798">
        <f>H7*I6</f>
        <v>16505.323</v>
      </c>
      <c r="J7" s="713"/>
    </row>
    <row r="8" spans="1:11" s="376" customFormat="1" ht="17.100000000000001" customHeight="1">
      <c r="A8" s="703"/>
      <c r="B8" s="703"/>
      <c r="C8" s="703" t="s">
        <v>1408</v>
      </c>
      <c r="D8" s="703"/>
      <c r="E8" s="703"/>
      <c r="F8" s="397"/>
      <c r="G8" s="381"/>
      <c r="H8" s="797"/>
      <c r="I8" s="798" t="e">
        <f>#REF!</f>
        <v>#REF!</v>
      </c>
      <c r="J8" s="713"/>
    </row>
    <row r="9" spans="1:11" s="376" customFormat="1" ht="17.100000000000001" customHeight="1">
      <c r="A9" s="703"/>
      <c r="B9" s="703"/>
      <c r="C9" s="703" t="s">
        <v>1409</v>
      </c>
      <c r="D9" s="703"/>
      <c r="E9" s="703"/>
      <c r="F9" s="397"/>
      <c r="G9" s="381"/>
      <c r="H9" s="797"/>
      <c r="I9" s="798">
        <f>H9</f>
        <v>0</v>
      </c>
      <c r="J9" s="713"/>
    </row>
    <row r="10" spans="1:11" s="376" customFormat="1" ht="17.100000000000001" customHeight="1">
      <c r="A10" s="703"/>
      <c r="B10" s="703"/>
      <c r="C10" s="703" t="s">
        <v>1410</v>
      </c>
      <c r="D10" s="703"/>
      <c r="E10" s="703"/>
      <c r="F10" s="397"/>
      <c r="G10" s="381"/>
      <c r="H10" s="797"/>
      <c r="I10" s="798">
        <f>H10</f>
        <v>0</v>
      </c>
      <c r="J10" s="713"/>
    </row>
    <row r="11" spans="1:11" s="376" customFormat="1" ht="17.100000000000001" customHeight="1">
      <c r="A11" s="703"/>
      <c r="B11" s="703"/>
      <c r="C11" s="703" t="s">
        <v>1637</v>
      </c>
      <c r="D11" s="703"/>
      <c r="E11" s="703"/>
      <c r="F11" s="397" t="s">
        <v>1638</v>
      </c>
      <c r="G11" s="703">
        <v>6</v>
      </c>
      <c r="H11" s="794">
        <v>1800</v>
      </c>
      <c r="I11" s="795">
        <f>G11*H11</f>
        <v>10800</v>
      </c>
      <c r="J11" s="713"/>
    </row>
    <row r="12" spans="1:11" s="376" customFormat="1" ht="17.100000000000001" customHeight="1">
      <c r="A12" s="703"/>
      <c r="B12" s="703"/>
      <c r="C12" s="703" t="s">
        <v>1637</v>
      </c>
      <c r="D12" s="703"/>
      <c r="E12" s="703"/>
      <c r="F12" s="397" t="s">
        <v>1638</v>
      </c>
      <c r="G12" s="703"/>
      <c r="H12" s="794"/>
      <c r="I12" s="795"/>
      <c r="J12" s="713"/>
    </row>
    <row r="13" spans="1:11" s="376" customFormat="1" ht="17.100000000000001" customHeight="1">
      <c r="A13" s="703"/>
      <c r="B13" s="703"/>
      <c r="C13" s="704" t="s">
        <v>1639</v>
      </c>
      <c r="D13" s="704"/>
      <c r="E13" s="704"/>
      <c r="F13" s="397"/>
      <c r="G13" s="397"/>
      <c r="H13" s="381"/>
      <c r="I13" s="561">
        <f>I7+I11</f>
        <v>27305.323</v>
      </c>
      <c r="J13" s="713"/>
    </row>
    <row r="14" spans="1:11" s="482" customFormat="1" ht="17.100000000000001" customHeight="1">
      <c r="A14" s="704"/>
      <c r="B14" s="704"/>
      <c r="C14" s="704" t="s">
        <v>24</v>
      </c>
      <c r="D14" s="704"/>
      <c r="E14" s="704"/>
      <c r="F14" s="374"/>
      <c r="G14" s="374"/>
      <c r="H14" s="375"/>
      <c r="I14" s="567">
        <f>I6+I13</f>
        <v>192358.55300000001</v>
      </c>
      <c r="J14" s="713"/>
    </row>
    <row r="15" spans="1:11" ht="17.100000000000001" customHeight="1">
      <c r="A15" s="703">
        <v>2</v>
      </c>
      <c r="B15" s="703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712">
        <f>ROUND(I23*0.8,0)</f>
        <v>259801</v>
      </c>
    </row>
    <row r="16" spans="1:11" ht="17.100000000000001" customHeight="1">
      <c r="A16" s="703"/>
      <c r="B16" s="703"/>
      <c r="C16" s="704" t="s">
        <v>1635</v>
      </c>
      <c r="D16" s="704"/>
      <c r="E16" s="704"/>
      <c r="F16" s="397"/>
      <c r="G16" s="397"/>
      <c r="H16" s="483"/>
      <c r="I16" s="567">
        <f>I15</f>
        <v>281170</v>
      </c>
      <c r="J16" s="712"/>
    </row>
    <row r="17" spans="1:10" ht="17.100000000000001" customHeight="1">
      <c r="A17" s="703"/>
      <c r="B17" s="703"/>
      <c r="C17" s="703" t="s">
        <v>1636</v>
      </c>
      <c r="D17" s="703"/>
      <c r="E17" s="703"/>
      <c r="F17" s="397"/>
      <c r="G17" s="397"/>
      <c r="H17" s="796">
        <v>0.1</v>
      </c>
      <c r="I17" s="798">
        <f>H17*I16</f>
        <v>28117</v>
      </c>
      <c r="J17" s="712"/>
    </row>
    <row r="18" spans="1:10" ht="17.100000000000001" customHeight="1">
      <c r="A18" s="703"/>
      <c r="B18" s="703"/>
      <c r="C18" s="703" t="s">
        <v>1408</v>
      </c>
      <c r="D18" s="703"/>
      <c r="E18" s="703"/>
      <c r="F18" s="397"/>
      <c r="G18" s="397"/>
      <c r="H18" s="797"/>
      <c r="I18" s="798"/>
      <c r="J18" s="712"/>
    </row>
    <row r="19" spans="1:10" ht="17.100000000000001" customHeight="1">
      <c r="A19" s="703"/>
      <c r="B19" s="703"/>
      <c r="C19" s="703" t="s">
        <v>1409</v>
      </c>
      <c r="D19" s="703"/>
      <c r="E19" s="703"/>
      <c r="F19" s="397"/>
      <c r="G19" s="397"/>
      <c r="H19" s="797"/>
      <c r="I19" s="798"/>
      <c r="J19" s="712"/>
    </row>
    <row r="20" spans="1:10" ht="17.100000000000001" customHeight="1">
      <c r="A20" s="703"/>
      <c r="B20" s="703"/>
      <c r="C20" s="703" t="s">
        <v>1410</v>
      </c>
      <c r="D20" s="703"/>
      <c r="E20" s="703"/>
      <c r="F20" s="397"/>
      <c r="G20" s="397"/>
      <c r="H20" s="797"/>
      <c r="I20" s="798"/>
      <c r="J20" s="712"/>
    </row>
    <row r="21" spans="1:10" ht="17.100000000000001" customHeight="1">
      <c r="A21" s="703"/>
      <c r="B21" s="703"/>
      <c r="C21" s="704" t="s">
        <v>1639</v>
      </c>
      <c r="D21" s="704"/>
      <c r="E21" s="704"/>
      <c r="F21" s="397"/>
      <c r="G21" s="397"/>
      <c r="H21" s="381"/>
      <c r="I21" s="567">
        <f>SUM(I17:I20)</f>
        <v>28117</v>
      </c>
      <c r="J21" s="712"/>
    </row>
    <row r="22" spans="1:10" ht="17.100000000000001" customHeight="1">
      <c r="A22" s="703"/>
      <c r="B22" s="703"/>
      <c r="C22" s="704" t="s">
        <v>1641</v>
      </c>
      <c r="D22" s="704"/>
      <c r="E22" s="704"/>
      <c r="F22" s="397"/>
      <c r="G22" s="397"/>
      <c r="H22" s="484">
        <v>0.05</v>
      </c>
      <c r="I22" s="567">
        <f>(I16+I21)*5%</f>
        <v>15464.35</v>
      </c>
      <c r="J22" s="712"/>
    </row>
    <row r="23" spans="1:10" s="395" customFormat="1" ht="17.100000000000001" customHeight="1">
      <c r="A23" s="704"/>
      <c r="B23" s="704"/>
      <c r="C23" s="704" t="s">
        <v>24</v>
      </c>
      <c r="D23" s="704"/>
      <c r="E23" s="704"/>
      <c r="F23" s="374"/>
      <c r="G23" s="374"/>
      <c r="H23" s="375"/>
      <c r="I23" s="567">
        <f>SUM(I16,I21,I22)</f>
        <v>324751.34999999998</v>
      </c>
      <c r="J23" s="712"/>
    </row>
    <row r="24" spans="1:10" ht="17.100000000000001" customHeight="1">
      <c r="A24" s="703">
        <v>3</v>
      </c>
      <c r="B24" s="703" t="s">
        <v>1642</v>
      </c>
      <c r="C24" s="703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99">
        <f>ROUND(I77*0.8,0)</f>
        <v>1100090</v>
      </c>
    </row>
    <row r="25" spans="1:10" ht="17.100000000000001" customHeight="1">
      <c r="A25" s="703"/>
      <c r="B25" s="703"/>
      <c r="C25" s="703"/>
      <c r="D25" s="703" t="s">
        <v>1646</v>
      </c>
      <c r="E25" s="703" t="s">
        <v>1647</v>
      </c>
      <c r="F25" s="703" t="s">
        <v>1479</v>
      </c>
      <c r="G25" s="397">
        <v>14</v>
      </c>
      <c r="H25" s="381">
        <v>220</v>
      </c>
      <c r="I25" s="561">
        <f t="shared" si="0"/>
        <v>3080</v>
      </c>
      <c r="J25" s="666"/>
    </row>
    <row r="26" spans="1:10" ht="17.100000000000001" customHeight="1">
      <c r="A26" s="703"/>
      <c r="B26" s="703"/>
      <c r="C26" s="703"/>
      <c r="D26" s="703"/>
      <c r="E26" s="703"/>
      <c r="F26" s="703"/>
      <c r="G26" s="397">
        <v>15</v>
      </c>
      <c r="H26" s="381">
        <v>70</v>
      </c>
      <c r="I26" s="561">
        <f t="shared" si="0"/>
        <v>1050</v>
      </c>
      <c r="J26" s="666"/>
    </row>
    <row r="27" spans="1:10" ht="17.100000000000001" customHeight="1">
      <c r="A27" s="703"/>
      <c r="B27" s="703"/>
      <c r="C27" s="703"/>
      <c r="D27" s="703"/>
      <c r="E27" s="703"/>
      <c r="F27" s="703"/>
      <c r="G27" s="397">
        <v>62.5</v>
      </c>
      <c r="H27" s="381">
        <v>45</v>
      </c>
      <c r="I27" s="561">
        <f t="shared" si="0"/>
        <v>2812.5</v>
      </c>
      <c r="J27" s="666"/>
    </row>
    <row r="28" spans="1:10" ht="17.100000000000001" customHeight="1">
      <c r="A28" s="703"/>
      <c r="B28" s="703"/>
      <c r="C28" s="703"/>
      <c r="D28" s="703"/>
      <c r="E28" s="703"/>
      <c r="F28" s="703"/>
      <c r="G28" s="397">
        <v>0</v>
      </c>
      <c r="H28" s="381">
        <v>150</v>
      </c>
      <c r="I28" s="561">
        <f t="shared" si="0"/>
        <v>0</v>
      </c>
      <c r="J28" s="666"/>
    </row>
    <row r="29" spans="1:10" ht="17.100000000000001" customHeight="1">
      <c r="A29" s="703"/>
      <c r="B29" s="703"/>
      <c r="C29" s="703"/>
      <c r="D29" s="703"/>
      <c r="E29" s="703" t="s">
        <v>1648</v>
      </c>
      <c r="F29" s="703"/>
      <c r="G29" s="397">
        <v>200</v>
      </c>
      <c r="H29" s="381">
        <v>225</v>
      </c>
      <c r="I29" s="561">
        <f t="shared" si="0"/>
        <v>45000</v>
      </c>
      <c r="J29" s="666"/>
    </row>
    <row r="30" spans="1:10" ht="17.100000000000001" customHeight="1">
      <c r="A30" s="703"/>
      <c r="B30" s="703"/>
      <c r="C30" s="703"/>
      <c r="D30" s="703"/>
      <c r="E30" s="703"/>
      <c r="F30" s="703"/>
      <c r="G30" s="397">
        <v>275</v>
      </c>
      <c r="H30" s="381">
        <v>45</v>
      </c>
      <c r="I30" s="561">
        <f t="shared" si="0"/>
        <v>12375</v>
      </c>
      <c r="J30" s="666"/>
    </row>
    <row r="31" spans="1:10" ht="17.100000000000001" customHeight="1">
      <c r="A31" s="703"/>
      <c r="B31" s="703"/>
      <c r="C31" s="703"/>
      <c r="D31" s="703"/>
      <c r="E31" s="703"/>
      <c r="F31" s="703"/>
      <c r="G31" s="397">
        <v>200</v>
      </c>
      <c r="H31" s="381">
        <v>200</v>
      </c>
      <c r="I31" s="561">
        <f t="shared" si="0"/>
        <v>40000</v>
      </c>
      <c r="J31" s="666"/>
    </row>
    <row r="32" spans="1:10" ht="17.100000000000001" customHeight="1">
      <c r="A32" s="703"/>
      <c r="B32" s="703"/>
      <c r="C32" s="703"/>
      <c r="D32" s="703"/>
      <c r="E32" s="703"/>
      <c r="F32" s="703"/>
      <c r="G32" s="397">
        <v>200</v>
      </c>
      <c r="H32" s="381">
        <v>190</v>
      </c>
      <c r="I32" s="561">
        <f t="shared" si="0"/>
        <v>38000</v>
      </c>
      <c r="J32" s="666"/>
    </row>
    <row r="33" spans="1:10" ht="17.100000000000001" customHeight="1">
      <c r="A33" s="703"/>
      <c r="B33" s="703"/>
      <c r="C33" s="703"/>
      <c r="D33" s="703" t="s">
        <v>1649</v>
      </c>
      <c r="E33" s="703" t="s">
        <v>1650</v>
      </c>
      <c r="F33" s="703" t="s">
        <v>1479</v>
      </c>
      <c r="G33" s="397">
        <v>0</v>
      </c>
      <c r="H33" s="381">
        <v>200</v>
      </c>
      <c r="I33" s="561">
        <f t="shared" si="0"/>
        <v>0</v>
      </c>
      <c r="J33" s="666"/>
    </row>
    <row r="34" spans="1:10" ht="17.100000000000001" customHeight="1">
      <c r="A34" s="703"/>
      <c r="B34" s="703"/>
      <c r="C34" s="703"/>
      <c r="D34" s="703"/>
      <c r="E34" s="703"/>
      <c r="F34" s="703"/>
      <c r="G34" s="397">
        <v>110</v>
      </c>
      <c r="H34" s="381">
        <v>200</v>
      </c>
      <c r="I34" s="561">
        <f t="shared" si="0"/>
        <v>22000</v>
      </c>
      <c r="J34" s="666"/>
    </row>
    <row r="35" spans="1:10" ht="17.100000000000001" customHeight="1">
      <c r="A35" s="703"/>
      <c r="B35" s="703"/>
      <c r="C35" s="703"/>
      <c r="D35" s="703"/>
      <c r="E35" s="703"/>
      <c r="F35" s="703"/>
      <c r="G35" s="397">
        <v>0</v>
      </c>
      <c r="H35" s="381">
        <v>45</v>
      </c>
      <c r="I35" s="561">
        <f t="shared" si="0"/>
        <v>0</v>
      </c>
      <c r="J35" s="666"/>
    </row>
    <row r="36" spans="1:10" ht="17.100000000000001" customHeight="1">
      <c r="A36" s="703"/>
      <c r="B36" s="703"/>
      <c r="C36" s="703"/>
      <c r="D36" s="703"/>
      <c r="E36" s="703"/>
      <c r="F36" s="703"/>
      <c r="G36" s="397">
        <v>0</v>
      </c>
      <c r="H36" s="381">
        <v>150</v>
      </c>
      <c r="I36" s="561">
        <f t="shared" si="0"/>
        <v>0</v>
      </c>
      <c r="J36" s="666"/>
    </row>
    <row r="37" spans="1:10" ht="17.100000000000001" customHeight="1">
      <c r="A37" s="703"/>
      <c r="B37" s="703"/>
      <c r="C37" s="703"/>
      <c r="D37" s="703"/>
      <c r="E37" s="703" t="s">
        <v>1651</v>
      </c>
      <c r="F37" s="703" t="s">
        <v>1479</v>
      </c>
      <c r="G37" s="397">
        <v>0</v>
      </c>
      <c r="H37" s="381">
        <v>230</v>
      </c>
      <c r="I37" s="561">
        <f t="shared" si="0"/>
        <v>0</v>
      </c>
      <c r="J37" s="666"/>
    </row>
    <row r="38" spans="1:10" ht="17.100000000000001" customHeight="1">
      <c r="A38" s="703"/>
      <c r="B38" s="703"/>
      <c r="C38" s="703"/>
      <c r="D38" s="703"/>
      <c r="E38" s="703"/>
      <c r="F38" s="703"/>
      <c r="G38" s="397">
        <v>340</v>
      </c>
      <c r="H38" s="381">
        <v>250</v>
      </c>
      <c r="I38" s="561">
        <f t="shared" si="0"/>
        <v>85000</v>
      </c>
      <c r="J38" s="666"/>
    </row>
    <row r="39" spans="1:10" ht="17.100000000000001" customHeight="1">
      <c r="A39" s="703"/>
      <c r="B39" s="703"/>
      <c r="C39" s="703"/>
      <c r="D39" s="703"/>
      <c r="E39" s="703"/>
      <c r="F39" s="703"/>
      <c r="G39" s="397">
        <v>75</v>
      </c>
      <c r="H39" s="381">
        <v>45</v>
      </c>
      <c r="I39" s="561">
        <f t="shared" si="0"/>
        <v>3375</v>
      </c>
      <c r="J39" s="666"/>
    </row>
    <row r="40" spans="1:10" ht="17.100000000000001" customHeight="1">
      <c r="A40" s="703"/>
      <c r="B40" s="703"/>
      <c r="C40" s="703"/>
      <c r="D40" s="703"/>
      <c r="E40" s="703"/>
      <c r="F40" s="703"/>
      <c r="G40" s="397">
        <v>0</v>
      </c>
      <c r="H40" s="381">
        <v>180</v>
      </c>
      <c r="I40" s="561">
        <f t="shared" si="0"/>
        <v>0</v>
      </c>
      <c r="J40" s="666"/>
    </row>
    <row r="41" spans="1:10" ht="17.100000000000001" customHeight="1">
      <c r="A41" s="703"/>
      <c r="B41" s="703"/>
      <c r="C41" s="703"/>
      <c r="D41" s="703"/>
      <c r="E41" s="703"/>
      <c r="F41" s="703"/>
      <c r="G41" s="397">
        <v>0</v>
      </c>
      <c r="H41" s="381">
        <v>200</v>
      </c>
      <c r="I41" s="561">
        <f t="shared" si="0"/>
        <v>0</v>
      </c>
      <c r="J41" s="666"/>
    </row>
    <row r="42" spans="1:10" ht="17.100000000000001" customHeight="1">
      <c r="A42" s="703"/>
      <c r="B42" s="703"/>
      <c r="C42" s="703"/>
      <c r="D42" s="703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66"/>
    </row>
    <row r="43" spans="1:10" ht="17.100000000000001" customHeight="1">
      <c r="A43" s="703"/>
      <c r="B43" s="703"/>
      <c r="C43" s="703"/>
      <c r="D43" s="703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66"/>
    </row>
    <row r="44" spans="1:10" s="376" customFormat="1" ht="17.100000000000001" customHeight="1">
      <c r="A44" s="703"/>
      <c r="B44" s="703"/>
      <c r="C44" s="703"/>
      <c r="D44" s="703" t="s">
        <v>1655</v>
      </c>
      <c r="E44" s="703" t="s">
        <v>1656</v>
      </c>
      <c r="F44" s="703" t="s">
        <v>1479</v>
      </c>
      <c r="G44" s="397">
        <v>120</v>
      </c>
      <c r="H44" s="381">
        <v>250</v>
      </c>
      <c r="I44" s="561">
        <f t="shared" si="0"/>
        <v>30000</v>
      </c>
      <c r="J44" s="666"/>
    </row>
    <row r="45" spans="1:10" ht="17.100000000000001" customHeight="1">
      <c r="A45" s="703"/>
      <c r="B45" s="703"/>
      <c r="C45" s="703"/>
      <c r="D45" s="703"/>
      <c r="E45" s="703"/>
      <c r="F45" s="703"/>
      <c r="G45" s="379">
        <v>200</v>
      </c>
      <c r="H45" s="381">
        <v>60</v>
      </c>
      <c r="I45" s="561">
        <f t="shared" si="0"/>
        <v>12000</v>
      </c>
      <c r="J45" s="666"/>
    </row>
    <row r="46" spans="1:10" ht="17.100000000000001" customHeight="1">
      <c r="A46" s="703"/>
      <c r="B46" s="703"/>
      <c r="C46" s="703"/>
      <c r="D46" s="703"/>
      <c r="E46" s="703"/>
      <c r="F46" s="703"/>
      <c r="G46" s="379">
        <v>238</v>
      </c>
      <c r="H46" s="381">
        <v>200</v>
      </c>
      <c r="I46" s="561">
        <f t="shared" si="0"/>
        <v>47600</v>
      </c>
      <c r="J46" s="666"/>
    </row>
    <row r="47" spans="1:10" ht="17.100000000000001" customHeight="1">
      <c r="A47" s="703"/>
      <c r="B47" s="703"/>
      <c r="C47" s="703"/>
      <c r="D47" s="703"/>
      <c r="E47" s="703"/>
      <c r="F47" s="703"/>
      <c r="G47" s="379">
        <v>6</v>
      </c>
      <c r="H47" s="397">
        <v>1600</v>
      </c>
      <c r="I47" s="561">
        <f t="shared" si="0"/>
        <v>9600</v>
      </c>
      <c r="J47" s="666"/>
    </row>
    <row r="48" spans="1:10" ht="17.100000000000001" customHeight="1">
      <c r="A48" s="703"/>
      <c r="B48" s="703"/>
      <c r="C48" s="703"/>
      <c r="D48" s="703"/>
      <c r="E48" s="703"/>
      <c r="F48" s="703"/>
      <c r="G48" s="379">
        <v>114</v>
      </c>
      <c r="H48" s="397">
        <v>280</v>
      </c>
      <c r="I48" s="561">
        <f t="shared" si="0"/>
        <v>31920</v>
      </c>
      <c r="J48" s="666"/>
    </row>
    <row r="49" spans="1:10" ht="17.100000000000001" customHeight="1">
      <c r="A49" s="703"/>
      <c r="B49" s="703"/>
      <c r="C49" s="703"/>
      <c r="D49" s="703"/>
      <c r="E49" s="703"/>
      <c r="F49" s="703"/>
      <c r="G49" s="379">
        <v>442</v>
      </c>
      <c r="H49" s="397">
        <v>56.5</v>
      </c>
      <c r="I49" s="561">
        <f t="shared" si="0"/>
        <v>24973</v>
      </c>
      <c r="J49" s="666"/>
    </row>
    <row r="50" spans="1:10" ht="17.100000000000001" customHeight="1">
      <c r="A50" s="703"/>
      <c r="B50" s="703"/>
      <c r="C50" s="703"/>
      <c r="D50" s="703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66"/>
    </row>
    <row r="51" spans="1:10" ht="17.100000000000001" customHeight="1">
      <c r="A51" s="703"/>
      <c r="B51" s="703"/>
      <c r="C51" s="703"/>
      <c r="D51" s="703"/>
      <c r="E51" s="703" t="s">
        <v>1658</v>
      </c>
      <c r="F51" s="703" t="s">
        <v>1479</v>
      </c>
      <c r="G51" s="381">
        <v>50</v>
      </c>
      <c r="H51" s="381">
        <v>50</v>
      </c>
      <c r="I51" s="561">
        <f t="shared" si="0"/>
        <v>2500</v>
      </c>
      <c r="J51" s="666"/>
    </row>
    <row r="52" spans="1:10" ht="17.100000000000001" customHeight="1">
      <c r="A52" s="703"/>
      <c r="B52" s="703"/>
      <c r="C52" s="703"/>
      <c r="D52" s="703"/>
      <c r="E52" s="703"/>
      <c r="F52" s="703"/>
      <c r="G52" s="381">
        <v>83.5</v>
      </c>
      <c r="H52" s="381">
        <v>200</v>
      </c>
      <c r="I52" s="561">
        <f t="shared" si="0"/>
        <v>16700</v>
      </c>
      <c r="J52" s="666"/>
    </row>
    <row r="53" spans="1:10" ht="17.100000000000001" customHeight="1">
      <c r="A53" s="703"/>
      <c r="B53" s="703"/>
      <c r="C53" s="703"/>
      <c r="D53" s="703"/>
      <c r="E53" s="703"/>
      <c r="F53" s="703"/>
      <c r="G53" s="381">
        <v>10</v>
      </c>
      <c r="H53" s="381">
        <v>150</v>
      </c>
      <c r="I53" s="561">
        <f t="shared" si="0"/>
        <v>1500</v>
      </c>
      <c r="J53" s="666"/>
    </row>
    <row r="54" spans="1:10" ht="17.100000000000001" customHeight="1">
      <c r="A54" s="703"/>
      <c r="B54" s="703"/>
      <c r="C54" s="703"/>
      <c r="D54" s="703"/>
      <c r="E54" s="703"/>
      <c r="F54" s="703"/>
      <c r="G54" s="381">
        <v>100</v>
      </c>
      <c r="H54" s="381">
        <v>45</v>
      </c>
      <c r="I54" s="561">
        <f t="shared" si="0"/>
        <v>4500</v>
      </c>
      <c r="J54" s="666"/>
    </row>
    <row r="55" spans="1:10" ht="17.100000000000001" customHeight="1">
      <c r="A55" s="703"/>
      <c r="B55" s="703"/>
      <c r="C55" s="703"/>
      <c r="D55" s="703"/>
      <c r="E55" s="703"/>
      <c r="F55" s="703"/>
      <c r="G55" s="381">
        <v>20</v>
      </c>
      <c r="H55" s="381">
        <v>200</v>
      </c>
      <c r="I55" s="561">
        <f t="shared" si="0"/>
        <v>4000</v>
      </c>
      <c r="J55" s="666"/>
    </row>
    <row r="56" spans="1:10" ht="17.100000000000001" customHeight="1">
      <c r="A56" s="703"/>
      <c r="B56" s="703"/>
      <c r="C56" s="703"/>
      <c r="D56" s="703"/>
      <c r="E56" s="703"/>
      <c r="F56" s="703"/>
      <c r="G56" s="381">
        <v>82</v>
      </c>
      <c r="H56" s="379">
        <v>200</v>
      </c>
      <c r="I56" s="561">
        <f t="shared" si="0"/>
        <v>16400</v>
      </c>
      <c r="J56" s="666"/>
    </row>
    <row r="57" spans="1:10" ht="17.100000000000001" customHeight="1">
      <c r="A57" s="703"/>
      <c r="B57" s="703"/>
      <c r="C57" s="703"/>
      <c r="D57" s="703"/>
      <c r="E57" s="703"/>
      <c r="F57" s="703"/>
      <c r="G57" s="381">
        <v>150</v>
      </c>
      <c r="H57" s="381">
        <v>45</v>
      </c>
      <c r="I57" s="561">
        <f t="shared" si="0"/>
        <v>6750</v>
      </c>
      <c r="J57" s="666"/>
    </row>
    <row r="58" spans="1:10" ht="17.100000000000001" customHeight="1">
      <c r="A58" s="703"/>
      <c r="B58" s="703"/>
      <c r="C58" s="703"/>
      <c r="D58" s="703"/>
      <c r="E58" s="703"/>
      <c r="F58" s="703"/>
      <c r="G58" s="381">
        <v>65</v>
      </c>
      <c r="H58" s="381">
        <v>260</v>
      </c>
      <c r="I58" s="561">
        <f t="shared" si="0"/>
        <v>16900</v>
      </c>
      <c r="J58" s="666"/>
    </row>
    <row r="59" spans="1:10" ht="17.100000000000001" customHeight="1">
      <c r="A59" s="703"/>
      <c r="B59" s="703"/>
      <c r="C59" s="703"/>
      <c r="D59" s="703"/>
      <c r="E59" s="703"/>
      <c r="F59" s="703"/>
      <c r="G59" s="381">
        <v>50</v>
      </c>
      <c r="H59" s="381">
        <v>280</v>
      </c>
      <c r="I59" s="561">
        <f t="shared" si="0"/>
        <v>14000</v>
      </c>
      <c r="J59" s="666"/>
    </row>
    <row r="60" spans="1:10" ht="17.100000000000001" customHeight="1">
      <c r="A60" s="703"/>
      <c r="B60" s="703"/>
      <c r="C60" s="703"/>
      <c r="D60" s="703"/>
      <c r="E60" s="703" t="s">
        <v>1659</v>
      </c>
      <c r="F60" s="703" t="s">
        <v>1479</v>
      </c>
      <c r="G60" s="381">
        <v>25</v>
      </c>
      <c r="H60" s="381">
        <v>200</v>
      </c>
      <c r="I60" s="561">
        <f t="shared" si="0"/>
        <v>5000</v>
      </c>
      <c r="J60" s="666"/>
    </row>
    <row r="61" spans="1:10" ht="17.100000000000001" customHeight="1">
      <c r="A61" s="703"/>
      <c r="B61" s="703"/>
      <c r="C61" s="703"/>
      <c r="D61" s="703"/>
      <c r="E61" s="703"/>
      <c r="F61" s="703"/>
      <c r="G61" s="381">
        <v>0</v>
      </c>
      <c r="H61" s="381">
        <v>200</v>
      </c>
      <c r="I61" s="561">
        <f t="shared" si="0"/>
        <v>0</v>
      </c>
      <c r="J61" s="666"/>
    </row>
    <row r="62" spans="1:10" ht="17.100000000000001" customHeight="1">
      <c r="A62" s="703"/>
      <c r="B62" s="703"/>
      <c r="C62" s="703"/>
      <c r="D62" s="703"/>
      <c r="E62" s="703"/>
      <c r="F62" s="703"/>
      <c r="G62" s="381">
        <v>0</v>
      </c>
      <c r="H62" s="381">
        <v>220</v>
      </c>
      <c r="I62" s="561">
        <f t="shared" si="0"/>
        <v>0</v>
      </c>
      <c r="J62" s="666"/>
    </row>
    <row r="63" spans="1:10" ht="17.100000000000001" customHeight="1">
      <c r="A63" s="703"/>
      <c r="B63" s="703"/>
      <c r="C63" s="703"/>
      <c r="D63" s="703"/>
      <c r="E63" s="703"/>
      <c r="F63" s="703"/>
      <c r="G63" s="381">
        <v>0</v>
      </c>
      <c r="H63" s="381">
        <v>45</v>
      </c>
      <c r="I63" s="561">
        <f t="shared" si="0"/>
        <v>0</v>
      </c>
      <c r="J63" s="666"/>
    </row>
    <row r="64" spans="1:10" ht="17.100000000000001" customHeight="1">
      <c r="A64" s="703"/>
      <c r="B64" s="703"/>
      <c r="C64" s="703"/>
      <c r="D64" s="703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66"/>
    </row>
    <row r="65" spans="1:10" ht="17.100000000000001" customHeight="1">
      <c r="A65" s="703"/>
      <c r="B65" s="703"/>
      <c r="C65" s="703"/>
      <c r="D65" s="703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66"/>
    </row>
    <row r="66" spans="1:10" ht="17.100000000000001" customHeight="1">
      <c r="A66" s="703"/>
      <c r="B66" s="703"/>
      <c r="C66" s="703"/>
      <c r="D66" s="703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66"/>
    </row>
    <row r="67" spans="1:10" ht="17.100000000000001" customHeight="1">
      <c r="A67" s="703"/>
      <c r="B67" s="703"/>
      <c r="C67" s="703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66"/>
    </row>
    <row r="68" spans="1:10" s="395" customFormat="1" ht="17.100000000000001" customHeight="1">
      <c r="A68" s="704"/>
      <c r="B68" s="704"/>
      <c r="C68" s="704" t="s">
        <v>1635</v>
      </c>
      <c r="D68" s="704"/>
      <c r="E68" s="704"/>
      <c r="F68" s="374"/>
      <c r="G68" s="374"/>
      <c r="H68" s="375"/>
      <c r="I68" s="567">
        <f>SUM(I24:I67)</f>
        <v>1184647.22</v>
      </c>
      <c r="J68" s="666"/>
    </row>
    <row r="69" spans="1:10" ht="17.100000000000001" customHeight="1">
      <c r="A69" s="703"/>
      <c r="B69" s="703"/>
      <c r="C69" s="703" t="s">
        <v>1407</v>
      </c>
      <c r="D69" s="703"/>
      <c r="E69" s="703"/>
      <c r="F69" s="397"/>
      <c r="G69" s="397">
        <v>0</v>
      </c>
      <c r="H69" s="797">
        <v>0.1</v>
      </c>
      <c r="I69" s="798">
        <f>H69*I68</f>
        <v>118464.72200000001</v>
      </c>
      <c r="J69" s="666"/>
    </row>
    <row r="70" spans="1:10" ht="17.100000000000001" customHeight="1">
      <c r="A70" s="703"/>
      <c r="B70" s="703"/>
      <c r="C70" s="703" t="s">
        <v>1636</v>
      </c>
      <c r="D70" s="703"/>
      <c r="E70" s="703"/>
      <c r="F70" s="397"/>
      <c r="G70" s="397">
        <v>0</v>
      </c>
      <c r="H70" s="797"/>
      <c r="I70" s="798">
        <f>H70*G70</f>
        <v>0</v>
      </c>
      <c r="J70" s="666"/>
    </row>
    <row r="71" spans="1:10" ht="17.100000000000001" customHeight="1">
      <c r="A71" s="703"/>
      <c r="B71" s="703"/>
      <c r="C71" s="703" t="s">
        <v>1408</v>
      </c>
      <c r="D71" s="703"/>
      <c r="E71" s="703"/>
      <c r="F71" s="397"/>
      <c r="G71" s="397">
        <v>0</v>
      </c>
      <c r="H71" s="797"/>
      <c r="I71" s="798" t="e">
        <f>#REF!</f>
        <v>#REF!</v>
      </c>
      <c r="J71" s="666"/>
    </row>
    <row r="72" spans="1:10" ht="17.100000000000001" customHeight="1">
      <c r="A72" s="703"/>
      <c r="B72" s="703"/>
      <c r="C72" s="703" t="s">
        <v>1409</v>
      </c>
      <c r="D72" s="703"/>
      <c r="E72" s="703"/>
      <c r="F72" s="397"/>
      <c r="G72" s="397"/>
      <c r="H72" s="797"/>
      <c r="I72" s="798">
        <f>H72</f>
        <v>0</v>
      </c>
      <c r="J72" s="666"/>
    </row>
    <row r="73" spans="1:10" ht="17.100000000000001" customHeight="1">
      <c r="A73" s="703"/>
      <c r="B73" s="703"/>
      <c r="C73" s="703" t="s">
        <v>1410</v>
      </c>
      <c r="D73" s="703"/>
      <c r="E73" s="703"/>
      <c r="F73" s="397"/>
      <c r="G73" s="397"/>
      <c r="H73" s="797"/>
      <c r="I73" s="798">
        <f>H73</f>
        <v>0</v>
      </c>
      <c r="J73" s="666"/>
    </row>
    <row r="74" spans="1:10" ht="17.100000000000001" customHeight="1">
      <c r="A74" s="703"/>
      <c r="B74" s="703"/>
      <c r="C74" s="703" t="s">
        <v>1637</v>
      </c>
      <c r="D74" s="703"/>
      <c r="E74" s="703"/>
      <c r="F74" s="397" t="s">
        <v>1638</v>
      </c>
      <c r="G74" s="703">
        <v>40</v>
      </c>
      <c r="H74" s="794">
        <v>1800</v>
      </c>
      <c r="I74" s="795">
        <f t="shared" ref="I74:I86" si="1">G74*H74</f>
        <v>72000</v>
      </c>
      <c r="J74" s="666"/>
    </row>
    <row r="75" spans="1:10" ht="17.100000000000001" customHeight="1">
      <c r="A75" s="703"/>
      <c r="B75" s="703"/>
      <c r="C75" s="703" t="s">
        <v>1637</v>
      </c>
      <c r="D75" s="703"/>
      <c r="E75" s="703"/>
      <c r="F75" s="397" t="s">
        <v>1638</v>
      </c>
      <c r="G75" s="703"/>
      <c r="H75" s="794"/>
      <c r="I75" s="795"/>
      <c r="J75" s="666"/>
    </row>
    <row r="76" spans="1:10" ht="17.100000000000001" customHeight="1">
      <c r="A76" s="703"/>
      <c r="B76" s="703"/>
      <c r="C76" s="704" t="s">
        <v>1639</v>
      </c>
      <c r="D76" s="704"/>
      <c r="E76" s="704"/>
      <c r="F76" s="397"/>
      <c r="G76" s="397"/>
      <c r="H76" s="381"/>
      <c r="I76" s="561">
        <f>I69+I74</f>
        <v>190464.72200000001</v>
      </c>
      <c r="J76" s="666"/>
    </row>
    <row r="77" spans="1:10" s="482" customFormat="1" ht="17.100000000000001" customHeight="1">
      <c r="A77" s="704"/>
      <c r="B77" s="704"/>
      <c r="C77" s="704" t="s">
        <v>24</v>
      </c>
      <c r="D77" s="704"/>
      <c r="E77" s="704"/>
      <c r="F77" s="374"/>
      <c r="G77" s="374"/>
      <c r="H77" s="375"/>
      <c r="I77" s="567">
        <f>I68+I76</f>
        <v>1375111.942</v>
      </c>
      <c r="J77" s="666"/>
    </row>
    <row r="78" spans="1:10" ht="17.100000000000001" customHeight="1">
      <c r="A78" s="703">
        <v>4</v>
      </c>
      <c r="B78" s="703" t="s">
        <v>1666</v>
      </c>
      <c r="C78" s="703" t="s">
        <v>1369</v>
      </c>
      <c r="D78" s="703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712">
        <f>ROUND(I95*0.8,0)</f>
        <v>165538</v>
      </c>
    </row>
    <row r="79" spans="1:10" ht="17.100000000000001" customHeight="1">
      <c r="A79" s="703"/>
      <c r="B79" s="703"/>
      <c r="C79" s="703"/>
      <c r="D79" s="703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66"/>
    </row>
    <row r="80" spans="1:10" ht="17.100000000000001" customHeight="1">
      <c r="A80" s="703"/>
      <c r="B80" s="703"/>
      <c r="C80" s="703"/>
      <c r="D80" s="703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66"/>
    </row>
    <row r="81" spans="1:17" ht="17.100000000000001" customHeight="1">
      <c r="A81" s="703"/>
      <c r="B81" s="703"/>
      <c r="C81" s="703"/>
      <c r="D81" s="703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66"/>
    </row>
    <row r="82" spans="1:17" ht="17.100000000000001" customHeight="1">
      <c r="A82" s="703"/>
      <c r="B82" s="703"/>
      <c r="C82" s="703"/>
      <c r="D82" s="703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66"/>
    </row>
    <row r="83" spans="1:17" ht="17.100000000000001" customHeight="1">
      <c r="A83" s="703"/>
      <c r="B83" s="703"/>
      <c r="C83" s="703"/>
      <c r="D83" s="703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66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703"/>
      <c r="B84" s="703"/>
      <c r="C84" s="703"/>
      <c r="D84" s="703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66"/>
    </row>
    <row r="85" spans="1:17" ht="17.100000000000001" customHeight="1">
      <c r="A85" s="703"/>
      <c r="B85" s="703"/>
      <c r="C85" s="703"/>
      <c r="D85" s="703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66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703"/>
      <c r="B86" s="703"/>
      <c r="C86" s="703"/>
      <c r="D86" s="703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66"/>
    </row>
    <row r="87" spans="1:17" s="395" customFormat="1" ht="17.100000000000001" customHeight="1">
      <c r="A87" s="704"/>
      <c r="B87" s="704"/>
      <c r="C87" s="704" t="s">
        <v>1635</v>
      </c>
      <c r="D87" s="704"/>
      <c r="E87" s="704"/>
      <c r="F87" s="374"/>
      <c r="G87" s="374"/>
      <c r="H87" s="375"/>
      <c r="I87" s="567">
        <f>SUM(I78:I86)</f>
        <v>180475</v>
      </c>
      <c r="J87" s="666"/>
    </row>
    <row r="88" spans="1:17" ht="17.100000000000001" customHeight="1">
      <c r="A88" s="703"/>
      <c r="B88" s="703"/>
      <c r="C88" s="703" t="s">
        <v>1636</v>
      </c>
      <c r="D88" s="703"/>
      <c r="E88" s="703"/>
      <c r="F88" s="397"/>
      <c r="G88" s="397">
        <v>0</v>
      </c>
      <c r="H88" s="797">
        <v>0.1</v>
      </c>
      <c r="I88" s="798">
        <f>H88*I87</f>
        <v>18047.5</v>
      </c>
      <c r="J88" s="666"/>
    </row>
    <row r="89" spans="1:17" ht="17.100000000000001" customHeight="1">
      <c r="A89" s="703"/>
      <c r="B89" s="703"/>
      <c r="C89" s="703" t="s">
        <v>1408</v>
      </c>
      <c r="D89" s="703"/>
      <c r="E89" s="703"/>
      <c r="F89" s="397"/>
      <c r="G89" s="397">
        <v>0</v>
      </c>
      <c r="H89" s="797"/>
      <c r="I89" s="798"/>
      <c r="J89" s="666"/>
    </row>
    <row r="90" spans="1:17" ht="17.100000000000001" customHeight="1">
      <c r="A90" s="703"/>
      <c r="B90" s="703"/>
      <c r="C90" s="703" t="s">
        <v>1409</v>
      </c>
      <c r="D90" s="703"/>
      <c r="E90" s="703"/>
      <c r="F90" s="397"/>
      <c r="G90" s="397"/>
      <c r="H90" s="797"/>
      <c r="I90" s="798"/>
      <c r="J90" s="666"/>
    </row>
    <row r="91" spans="1:17" ht="17.100000000000001" customHeight="1">
      <c r="A91" s="703"/>
      <c r="B91" s="703"/>
      <c r="C91" s="703" t="s">
        <v>1410</v>
      </c>
      <c r="D91" s="703"/>
      <c r="E91" s="703"/>
      <c r="F91" s="397"/>
      <c r="G91" s="397"/>
      <c r="H91" s="797"/>
      <c r="I91" s="798"/>
      <c r="J91" s="666"/>
    </row>
    <row r="92" spans="1:17" ht="17.100000000000001" customHeight="1">
      <c r="A92" s="703"/>
      <c r="B92" s="703"/>
      <c r="C92" s="703" t="s">
        <v>1637</v>
      </c>
      <c r="D92" s="703"/>
      <c r="E92" s="703"/>
      <c r="F92" s="397" t="s">
        <v>1638</v>
      </c>
      <c r="G92" s="703">
        <v>4</v>
      </c>
      <c r="H92" s="794">
        <v>2100</v>
      </c>
      <c r="I92" s="795">
        <f t="shared" ref="I92:I98" si="2">G92*H92</f>
        <v>8400</v>
      </c>
      <c r="J92" s="666"/>
    </row>
    <row r="93" spans="1:17" ht="17.100000000000001" customHeight="1">
      <c r="A93" s="703"/>
      <c r="B93" s="703"/>
      <c r="C93" s="703" t="s">
        <v>1637</v>
      </c>
      <c r="D93" s="703"/>
      <c r="E93" s="703"/>
      <c r="F93" s="397" t="s">
        <v>1638</v>
      </c>
      <c r="G93" s="703"/>
      <c r="H93" s="794"/>
      <c r="I93" s="795"/>
      <c r="J93" s="666"/>
    </row>
    <row r="94" spans="1:17" s="395" customFormat="1" ht="17.100000000000001" customHeight="1">
      <c r="A94" s="704"/>
      <c r="B94" s="704"/>
      <c r="C94" s="704" t="s">
        <v>1639</v>
      </c>
      <c r="D94" s="704"/>
      <c r="E94" s="704"/>
      <c r="F94" s="374"/>
      <c r="G94" s="374"/>
      <c r="H94" s="375"/>
      <c r="I94" s="567">
        <f>SUM(I88:I93)</f>
        <v>26447.5</v>
      </c>
      <c r="J94" s="666"/>
    </row>
    <row r="95" spans="1:17" s="395" customFormat="1" ht="17.100000000000001" customHeight="1">
      <c r="A95" s="704"/>
      <c r="B95" s="704"/>
      <c r="C95" s="704" t="s">
        <v>24</v>
      </c>
      <c r="D95" s="704"/>
      <c r="E95" s="704"/>
      <c r="F95" s="374"/>
      <c r="G95" s="374"/>
      <c r="H95" s="375"/>
      <c r="I95" s="567">
        <f>I87+I94</f>
        <v>206922.5</v>
      </c>
      <c r="J95" s="666"/>
    </row>
    <row r="96" spans="1:17" ht="17.100000000000001" customHeight="1">
      <c r="A96" s="703">
        <v>5</v>
      </c>
      <c r="B96" s="703" t="s">
        <v>887</v>
      </c>
      <c r="C96" s="703" t="s">
        <v>1369</v>
      </c>
      <c r="D96" s="703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712">
        <f>ROUND(I107*0.8,0)</f>
        <v>261056</v>
      </c>
    </row>
    <row r="97" spans="1:10" ht="17.100000000000001" customHeight="1">
      <c r="A97" s="703"/>
      <c r="B97" s="703"/>
      <c r="C97" s="703"/>
      <c r="D97" s="703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712"/>
    </row>
    <row r="98" spans="1:10" ht="17.100000000000001" customHeight="1">
      <c r="A98" s="703"/>
      <c r="B98" s="703"/>
      <c r="C98" s="703"/>
      <c r="D98" s="703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712"/>
    </row>
    <row r="99" spans="1:10" s="395" customFormat="1" ht="17.100000000000001" customHeight="1">
      <c r="A99" s="704"/>
      <c r="B99" s="704"/>
      <c r="C99" s="704" t="s">
        <v>1635</v>
      </c>
      <c r="D99" s="704"/>
      <c r="E99" s="704"/>
      <c r="F99" s="374"/>
      <c r="G99" s="374"/>
      <c r="H99" s="375"/>
      <c r="I99" s="567">
        <f>SUM(I96:I98)</f>
        <v>285200</v>
      </c>
      <c r="J99" s="712"/>
    </row>
    <row r="100" spans="1:10" ht="17.100000000000001" customHeight="1">
      <c r="A100" s="703"/>
      <c r="B100" s="703"/>
      <c r="C100" s="703" t="s">
        <v>1636</v>
      </c>
      <c r="D100" s="703"/>
      <c r="E100" s="703"/>
      <c r="F100" s="397"/>
      <c r="G100" s="379">
        <v>0</v>
      </c>
      <c r="H100" s="797">
        <v>0.1</v>
      </c>
      <c r="I100" s="798">
        <f>H100*I99</f>
        <v>28520</v>
      </c>
      <c r="J100" s="712"/>
    </row>
    <row r="101" spans="1:10" ht="17.100000000000001" customHeight="1">
      <c r="A101" s="703"/>
      <c r="B101" s="703"/>
      <c r="C101" s="703" t="s">
        <v>1408</v>
      </c>
      <c r="D101" s="703"/>
      <c r="E101" s="703"/>
      <c r="F101" s="397"/>
      <c r="G101" s="379">
        <v>0</v>
      </c>
      <c r="H101" s="797"/>
      <c r="I101" s="798"/>
      <c r="J101" s="712"/>
    </row>
    <row r="102" spans="1:10" ht="17.100000000000001" customHeight="1">
      <c r="A102" s="703"/>
      <c r="B102" s="703"/>
      <c r="C102" s="703" t="s">
        <v>1409</v>
      </c>
      <c r="D102" s="703"/>
      <c r="E102" s="703"/>
      <c r="F102" s="397"/>
      <c r="G102" s="379"/>
      <c r="H102" s="797"/>
      <c r="I102" s="798"/>
      <c r="J102" s="712"/>
    </row>
    <row r="103" spans="1:10" ht="17.100000000000001" customHeight="1">
      <c r="A103" s="703"/>
      <c r="B103" s="703"/>
      <c r="C103" s="703" t="s">
        <v>1410</v>
      </c>
      <c r="D103" s="703"/>
      <c r="E103" s="703"/>
      <c r="F103" s="397"/>
      <c r="G103" s="379"/>
      <c r="H103" s="797"/>
      <c r="I103" s="798"/>
      <c r="J103" s="712"/>
    </row>
    <row r="104" spans="1:10" ht="17.100000000000001" customHeight="1">
      <c r="A104" s="703"/>
      <c r="B104" s="703"/>
      <c r="C104" s="703" t="s">
        <v>1637</v>
      </c>
      <c r="D104" s="703"/>
      <c r="E104" s="703"/>
      <c r="F104" s="397" t="s">
        <v>1638</v>
      </c>
      <c r="G104" s="703">
        <v>7</v>
      </c>
      <c r="H104" s="794">
        <v>1800</v>
      </c>
      <c r="I104" s="795">
        <f>G104*H104</f>
        <v>12600</v>
      </c>
      <c r="J104" s="712"/>
    </row>
    <row r="105" spans="1:10" ht="17.100000000000001" customHeight="1">
      <c r="A105" s="703"/>
      <c r="B105" s="703"/>
      <c r="C105" s="703" t="s">
        <v>1637</v>
      </c>
      <c r="D105" s="703"/>
      <c r="E105" s="703"/>
      <c r="F105" s="397" t="s">
        <v>1638</v>
      </c>
      <c r="G105" s="703"/>
      <c r="H105" s="794"/>
      <c r="I105" s="795"/>
      <c r="J105" s="712"/>
    </row>
    <row r="106" spans="1:10" ht="17.100000000000001" customHeight="1">
      <c r="A106" s="703"/>
      <c r="B106" s="703"/>
      <c r="C106" s="704" t="s">
        <v>1639</v>
      </c>
      <c r="D106" s="704"/>
      <c r="E106" s="704"/>
      <c r="F106" s="397"/>
      <c r="G106" s="397"/>
      <c r="H106" s="381"/>
      <c r="I106" s="561">
        <f>SUM(I100:I105)</f>
        <v>41120</v>
      </c>
      <c r="J106" s="712"/>
    </row>
    <row r="107" spans="1:10" s="395" customFormat="1" ht="17.100000000000001" customHeight="1">
      <c r="A107" s="704"/>
      <c r="B107" s="704"/>
      <c r="C107" s="704" t="s">
        <v>24</v>
      </c>
      <c r="D107" s="704"/>
      <c r="E107" s="704"/>
      <c r="F107" s="374"/>
      <c r="G107" s="374"/>
      <c r="H107" s="375"/>
      <c r="I107" s="567">
        <f>I99+I106</f>
        <v>326320</v>
      </c>
      <c r="J107" s="712"/>
    </row>
    <row r="108" spans="1:10" ht="17.100000000000001" customHeight="1">
      <c r="A108" s="379"/>
      <c r="B108" s="397"/>
      <c r="C108" s="702" t="s">
        <v>1540</v>
      </c>
      <c r="D108" s="702"/>
      <c r="E108" s="702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91" t="s">
        <v>1678</v>
      </c>
      <c r="B1" s="791"/>
      <c r="C1" s="791"/>
      <c r="D1" s="791"/>
      <c r="E1" s="791"/>
      <c r="F1" s="791"/>
      <c r="G1" s="791"/>
      <c r="H1" s="791"/>
      <c r="I1" s="791"/>
      <c r="J1" s="791"/>
      <c r="K1" s="792"/>
    </row>
    <row r="2" spans="1:11" ht="30" customHeight="1">
      <c r="A2" s="800" t="s">
        <v>1</v>
      </c>
      <c r="B2" s="800" t="s">
        <v>1588</v>
      </c>
      <c r="C2" s="800" t="s">
        <v>1679</v>
      </c>
      <c r="D2" s="800" t="s">
        <v>1589</v>
      </c>
      <c r="E2" s="800" t="s">
        <v>1419</v>
      </c>
      <c r="F2" s="800" t="s">
        <v>1680</v>
      </c>
      <c r="G2" s="801" t="s">
        <v>1681</v>
      </c>
      <c r="H2" s="801"/>
      <c r="I2" s="801"/>
      <c r="J2" s="801"/>
      <c r="K2" s="801" t="s">
        <v>1805</v>
      </c>
    </row>
    <row r="3" spans="1:11" s="474" customFormat="1" ht="42.95" customHeight="1">
      <c r="A3" s="800"/>
      <c r="B3" s="800"/>
      <c r="C3" s="800"/>
      <c r="D3" s="800"/>
      <c r="E3" s="800"/>
      <c r="F3" s="800"/>
      <c r="G3" s="488" t="s">
        <v>533</v>
      </c>
      <c r="H3" s="489" t="s">
        <v>1366</v>
      </c>
      <c r="I3" s="489" t="s">
        <v>1591</v>
      </c>
      <c r="J3" s="490" t="s">
        <v>1592</v>
      </c>
      <c r="K3" s="806"/>
    </row>
    <row r="4" spans="1:11" ht="18" customHeight="1">
      <c r="A4" s="804">
        <v>1</v>
      </c>
      <c r="B4" s="804" t="s">
        <v>395</v>
      </c>
      <c r="C4" s="804" t="s">
        <v>1682</v>
      </c>
      <c r="D4" s="802" t="s">
        <v>1369</v>
      </c>
      <c r="E4" s="804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801">
        <f>ROUND(J12*0.8,0)</f>
        <v>321693</v>
      </c>
    </row>
    <row r="5" spans="1:11" ht="18" customHeight="1">
      <c r="A5" s="804"/>
      <c r="B5" s="804"/>
      <c r="C5" s="804"/>
      <c r="D5" s="802"/>
      <c r="E5" s="804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801"/>
    </row>
    <row r="6" spans="1:11" ht="18" customHeight="1">
      <c r="A6" s="804"/>
      <c r="B6" s="804"/>
      <c r="C6" s="804"/>
      <c r="D6" s="802"/>
      <c r="E6" s="804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801"/>
    </row>
    <row r="7" spans="1:11" ht="18" customHeight="1">
      <c r="A7" s="804"/>
      <c r="B7" s="804"/>
      <c r="C7" s="804"/>
      <c r="D7" s="802"/>
      <c r="E7" s="804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801"/>
    </row>
    <row r="8" spans="1:11" ht="18" customHeight="1">
      <c r="A8" s="804"/>
      <c r="B8" s="804"/>
      <c r="C8" s="804"/>
      <c r="D8" s="802"/>
      <c r="E8" s="804" t="s">
        <v>1688</v>
      </c>
      <c r="F8" s="491" t="s">
        <v>1689</v>
      </c>
      <c r="G8" s="807" t="s">
        <v>1372</v>
      </c>
      <c r="H8" s="802">
        <v>720</v>
      </c>
      <c r="I8" s="802">
        <v>400</v>
      </c>
      <c r="J8" s="802">
        <f t="shared" si="0"/>
        <v>288000</v>
      </c>
      <c r="K8" s="801"/>
    </row>
    <row r="9" spans="1:11" ht="18" customHeight="1">
      <c r="A9" s="804"/>
      <c r="B9" s="804"/>
      <c r="C9" s="804"/>
      <c r="D9" s="802"/>
      <c r="E9" s="804"/>
      <c r="F9" s="491" t="s">
        <v>1690</v>
      </c>
      <c r="G9" s="807"/>
      <c r="H9" s="802"/>
      <c r="I9" s="802"/>
      <c r="J9" s="802"/>
      <c r="K9" s="801"/>
    </row>
    <row r="10" spans="1:11" ht="18" customHeight="1">
      <c r="A10" s="804"/>
      <c r="B10" s="804"/>
      <c r="C10" s="804"/>
      <c r="D10" s="802"/>
      <c r="E10" s="803" t="s">
        <v>1424</v>
      </c>
      <c r="F10" s="803"/>
      <c r="G10" s="495"/>
      <c r="H10" s="496"/>
      <c r="I10" s="496"/>
      <c r="J10" s="495">
        <f>SUM(J4:J9)</f>
        <v>360651</v>
      </c>
      <c r="K10" s="801"/>
    </row>
    <row r="11" spans="1:11" ht="18" customHeight="1">
      <c r="A11" s="804"/>
      <c r="B11" s="804"/>
      <c r="C11" s="804"/>
      <c r="D11" s="802"/>
      <c r="E11" s="801" t="s">
        <v>1603</v>
      </c>
      <c r="F11" s="801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801"/>
    </row>
    <row r="12" spans="1:11" ht="18" customHeight="1">
      <c r="A12" s="804"/>
      <c r="B12" s="804"/>
      <c r="C12" s="804"/>
      <c r="D12" s="802"/>
      <c r="E12" s="805" t="s">
        <v>1428</v>
      </c>
      <c r="F12" s="805"/>
      <c r="G12" s="498"/>
      <c r="H12" s="496"/>
      <c r="I12" s="496"/>
      <c r="J12" s="498">
        <f>J10+J11</f>
        <v>402116</v>
      </c>
      <c r="K12" s="801"/>
    </row>
    <row r="13" spans="1:11" ht="18" customHeight="1">
      <c r="A13" s="804">
        <v>2</v>
      </c>
      <c r="B13" s="804" t="s">
        <v>1691</v>
      </c>
      <c r="C13" s="804" t="s">
        <v>1692</v>
      </c>
      <c r="D13" s="802" t="s">
        <v>1616</v>
      </c>
      <c r="E13" s="804" t="s">
        <v>1693</v>
      </c>
      <c r="F13" s="804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801">
        <f>ROUND(J18*0.8,0)</f>
        <v>353982</v>
      </c>
    </row>
    <row r="14" spans="1:11" ht="18" customHeight="1">
      <c r="A14" s="804"/>
      <c r="B14" s="804"/>
      <c r="C14" s="804"/>
      <c r="D14" s="802"/>
      <c r="E14" s="804"/>
      <c r="F14" s="804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801"/>
    </row>
    <row r="15" spans="1:11" ht="18" customHeight="1">
      <c r="A15" s="804"/>
      <c r="B15" s="804"/>
      <c r="C15" s="804"/>
      <c r="D15" s="802"/>
      <c r="E15" s="804" t="s">
        <v>1694</v>
      </c>
      <c r="F15" s="804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801"/>
    </row>
    <row r="16" spans="1:11" ht="18" customHeight="1">
      <c r="A16" s="804"/>
      <c r="B16" s="804"/>
      <c r="C16" s="804"/>
      <c r="D16" s="802"/>
      <c r="E16" s="803" t="s">
        <v>1424</v>
      </c>
      <c r="F16" s="803"/>
      <c r="G16" s="495"/>
      <c r="H16" s="500"/>
      <c r="I16" s="500"/>
      <c r="J16" s="495">
        <f>SUM(J13:J15)</f>
        <v>374980</v>
      </c>
      <c r="K16" s="801"/>
    </row>
    <row r="17" spans="1:11" ht="18" customHeight="1">
      <c r="A17" s="804"/>
      <c r="B17" s="804"/>
      <c r="C17" s="804"/>
      <c r="D17" s="802"/>
      <c r="E17" s="803" t="s">
        <v>1603</v>
      </c>
      <c r="F17" s="803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801"/>
    </row>
    <row r="18" spans="1:11" ht="18" customHeight="1">
      <c r="A18" s="804"/>
      <c r="B18" s="804"/>
      <c r="C18" s="804"/>
      <c r="D18" s="802"/>
      <c r="E18" s="803" t="s">
        <v>1428</v>
      </c>
      <c r="F18" s="803"/>
      <c r="G18" s="498"/>
      <c r="H18" s="496"/>
      <c r="I18" s="496"/>
      <c r="J18" s="498">
        <f>SUM(J16,J17)</f>
        <v>442478</v>
      </c>
      <c r="K18" s="801"/>
    </row>
    <row r="19" spans="1:11" ht="18" customHeight="1">
      <c r="A19" s="500"/>
      <c r="B19" s="500"/>
      <c r="C19" s="500"/>
      <c r="D19" s="500"/>
      <c r="E19" s="801" t="s">
        <v>1540</v>
      </c>
      <c r="F19" s="806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714" t="s">
        <v>1695</v>
      </c>
      <c r="B1" s="714"/>
      <c r="C1" s="714"/>
      <c r="D1" s="714"/>
      <c r="E1" s="714"/>
      <c r="F1" s="714"/>
      <c r="G1" s="714"/>
      <c r="H1" s="714"/>
      <c r="I1" s="714"/>
      <c r="J1" s="715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98">
        <v>1</v>
      </c>
      <c r="B3" s="815" t="s">
        <v>1696</v>
      </c>
      <c r="C3" s="703" t="s">
        <v>1697</v>
      </c>
      <c r="D3" s="816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99">
        <f>ROUND(I13*0.8,0)</f>
        <v>80566</v>
      </c>
    </row>
    <row r="4" spans="1:10" s="507" customFormat="1" ht="18" customHeight="1">
      <c r="A4" s="698"/>
      <c r="B4" s="815"/>
      <c r="C4" s="703"/>
      <c r="D4" s="816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99"/>
    </row>
    <row r="5" spans="1:10" s="507" customFormat="1" ht="18" customHeight="1">
      <c r="A5" s="698"/>
      <c r="B5" s="815"/>
      <c r="C5" s="703"/>
      <c r="D5" s="816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99"/>
    </row>
    <row r="6" spans="1:10" s="507" customFormat="1" ht="18" customHeight="1">
      <c r="A6" s="698"/>
      <c r="B6" s="815"/>
      <c r="C6" s="703"/>
      <c r="D6" s="816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99"/>
    </row>
    <row r="7" spans="1:10" s="507" customFormat="1" ht="18" customHeight="1">
      <c r="A7" s="698"/>
      <c r="B7" s="815"/>
      <c r="C7" s="723" t="s">
        <v>1406</v>
      </c>
      <c r="D7" s="723"/>
      <c r="E7" s="723"/>
      <c r="F7" s="379"/>
      <c r="G7" s="394"/>
      <c r="H7" s="562"/>
      <c r="I7" s="580">
        <f>SUM(I3:I6)</f>
        <v>91552.4</v>
      </c>
      <c r="J7" s="799"/>
    </row>
    <row r="8" spans="1:10" s="507" customFormat="1" ht="18" customHeight="1">
      <c r="A8" s="698"/>
      <c r="B8" s="815"/>
      <c r="C8" s="716" t="s">
        <v>1704</v>
      </c>
      <c r="D8" s="716"/>
      <c r="E8" s="814"/>
      <c r="F8" s="379"/>
      <c r="G8" s="508"/>
      <c r="H8" s="808">
        <v>0.1</v>
      </c>
      <c r="I8" s="811">
        <f>I7*H8</f>
        <v>9155.24</v>
      </c>
      <c r="J8" s="799"/>
    </row>
    <row r="9" spans="1:10" s="507" customFormat="1" ht="18" customHeight="1">
      <c r="A9" s="698"/>
      <c r="B9" s="815"/>
      <c r="C9" s="716" t="s">
        <v>1408</v>
      </c>
      <c r="D9" s="716"/>
      <c r="E9" s="814"/>
      <c r="F9" s="379"/>
      <c r="G9" s="508"/>
      <c r="H9" s="809"/>
      <c r="I9" s="812"/>
      <c r="J9" s="799"/>
    </row>
    <row r="10" spans="1:10" s="507" customFormat="1" ht="18" customHeight="1">
      <c r="A10" s="698"/>
      <c r="B10" s="815"/>
      <c r="C10" s="716" t="s">
        <v>1409</v>
      </c>
      <c r="D10" s="716"/>
      <c r="E10" s="814"/>
      <c r="F10" s="379"/>
      <c r="G10" s="508"/>
      <c r="H10" s="809"/>
      <c r="I10" s="812"/>
      <c r="J10" s="799"/>
    </row>
    <row r="11" spans="1:10" s="507" customFormat="1" ht="18" customHeight="1">
      <c r="A11" s="698"/>
      <c r="B11" s="815"/>
      <c r="C11" s="716" t="s">
        <v>1410</v>
      </c>
      <c r="D11" s="716"/>
      <c r="E11" s="814"/>
      <c r="F11" s="379"/>
      <c r="G11" s="508"/>
      <c r="H11" s="810"/>
      <c r="I11" s="813"/>
      <c r="J11" s="799"/>
    </row>
    <row r="12" spans="1:10" s="507" customFormat="1" ht="18" customHeight="1">
      <c r="A12" s="698"/>
      <c r="B12" s="815"/>
      <c r="C12" s="723" t="s">
        <v>1418</v>
      </c>
      <c r="D12" s="723"/>
      <c r="E12" s="723"/>
      <c r="F12" s="379"/>
      <c r="G12" s="394"/>
      <c r="H12" s="562"/>
      <c r="I12" s="565">
        <f>I10+I11+I9+I8</f>
        <v>9155.24</v>
      </c>
      <c r="J12" s="799"/>
    </row>
    <row r="13" spans="1:10" s="507" customFormat="1" ht="18" customHeight="1">
      <c r="A13" s="698"/>
      <c r="B13" s="815"/>
      <c r="C13" s="723" t="s">
        <v>24</v>
      </c>
      <c r="D13" s="723"/>
      <c r="E13" s="723"/>
      <c r="F13" s="379"/>
      <c r="G13" s="394"/>
      <c r="H13" s="562"/>
      <c r="I13" s="565">
        <f>I12+I7</f>
        <v>100707.64</v>
      </c>
      <c r="J13" s="799"/>
    </row>
    <row r="14" spans="1:10" s="507" customFormat="1" ht="18" customHeight="1">
      <c r="A14" s="698">
        <v>2</v>
      </c>
      <c r="B14" s="815" t="s">
        <v>474</v>
      </c>
      <c r="C14" s="703" t="s">
        <v>1705</v>
      </c>
      <c r="D14" s="700" t="s">
        <v>1706</v>
      </c>
      <c r="E14" s="709" t="s">
        <v>1707</v>
      </c>
      <c r="F14" s="709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99">
        <f>ROUND(I35*0.8,0)</f>
        <v>2477934</v>
      </c>
    </row>
    <row r="15" spans="1:10" s="507" customFormat="1" ht="18" customHeight="1">
      <c r="A15" s="698"/>
      <c r="B15" s="815"/>
      <c r="C15" s="703"/>
      <c r="D15" s="700"/>
      <c r="E15" s="710"/>
      <c r="F15" s="710"/>
      <c r="G15" s="378">
        <v>1</v>
      </c>
      <c r="H15" s="571">
        <v>1600</v>
      </c>
      <c r="I15" s="564">
        <f t="shared" si="1"/>
        <v>1600</v>
      </c>
      <c r="J15" s="799"/>
    </row>
    <row r="16" spans="1:10" s="507" customFormat="1" ht="18" customHeight="1">
      <c r="A16" s="698"/>
      <c r="B16" s="815"/>
      <c r="C16" s="703"/>
      <c r="D16" s="700"/>
      <c r="E16" s="710"/>
      <c r="F16" s="710"/>
      <c r="G16" s="378">
        <v>30</v>
      </c>
      <c r="H16" s="571">
        <v>800</v>
      </c>
      <c r="I16" s="564">
        <f t="shared" si="1"/>
        <v>24000</v>
      </c>
      <c r="J16" s="799"/>
    </row>
    <row r="17" spans="1:10" s="507" customFormat="1" ht="18" customHeight="1">
      <c r="A17" s="698"/>
      <c r="B17" s="815"/>
      <c r="C17" s="703"/>
      <c r="D17" s="700"/>
      <c r="E17" s="710"/>
      <c r="F17" s="711"/>
      <c r="G17" s="378">
        <v>30</v>
      </c>
      <c r="H17" s="571">
        <v>50</v>
      </c>
      <c r="I17" s="564">
        <f t="shared" si="1"/>
        <v>1500</v>
      </c>
      <c r="J17" s="799"/>
    </row>
    <row r="18" spans="1:10" s="507" customFormat="1" ht="18" customHeight="1">
      <c r="A18" s="698"/>
      <c r="B18" s="815"/>
      <c r="C18" s="703"/>
      <c r="D18" s="700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99"/>
    </row>
    <row r="19" spans="1:10" s="507" customFormat="1" ht="18" customHeight="1">
      <c r="A19" s="698"/>
      <c r="B19" s="815"/>
      <c r="C19" s="703"/>
      <c r="D19" s="700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99"/>
    </row>
    <row r="20" spans="1:10" s="507" customFormat="1" ht="18" customHeight="1">
      <c r="A20" s="698"/>
      <c r="B20" s="815"/>
      <c r="C20" s="703"/>
      <c r="D20" s="700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99"/>
    </row>
    <row r="21" spans="1:10" s="507" customFormat="1" ht="18" customHeight="1">
      <c r="A21" s="698"/>
      <c r="B21" s="815"/>
      <c r="C21" s="703"/>
      <c r="D21" s="700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99"/>
    </row>
    <row r="22" spans="1:10" s="507" customFormat="1" ht="18" customHeight="1">
      <c r="A22" s="698"/>
      <c r="B22" s="815"/>
      <c r="C22" s="703"/>
      <c r="D22" s="700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99"/>
    </row>
    <row r="23" spans="1:10" s="507" customFormat="1" ht="18" customHeight="1">
      <c r="A23" s="698"/>
      <c r="B23" s="815"/>
      <c r="C23" s="703"/>
      <c r="D23" s="700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99"/>
    </row>
    <row r="24" spans="1:10" s="507" customFormat="1" ht="18" customHeight="1">
      <c r="A24" s="698"/>
      <c r="B24" s="815"/>
      <c r="C24" s="703"/>
      <c r="D24" s="700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99"/>
    </row>
    <row r="25" spans="1:10" s="507" customFormat="1" ht="18" customHeight="1">
      <c r="A25" s="698"/>
      <c r="B25" s="815"/>
      <c r="C25" s="703"/>
      <c r="D25" s="700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99"/>
    </row>
    <row r="26" spans="1:10" s="507" customFormat="1" ht="18" customHeight="1">
      <c r="A26" s="698"/>
      <c r="B26" s="815"/>
      <c r="C26" s="703"/>
      <c r="D26" s="700"/>
      <c r="E26" s="404" t="s">
        <v>534</v>
      </c>
      <c r="F26" s="404"/>
      <c r="G26" s="394"/>
      <c r="H26" s="572"/>
      <c r="I26" s="581">
        <f>SUM(I14:I25)</f>
        <v>2023604.4780000001</v>
      </c>
      <c r="J26" s="799"/>
    </row>
    <row r="27" spans="1:10" s="507" customFormat="1" ht="18" customHeight="1">
      <c r="A27" s="698"/>
      <c r="B27" s="815"/>
      <c r="C27" s="703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99"/>
    </row>
    <row r="28" spans="1:10" s="507" customFormat="1" ht="18" customHeight="1">
      <c r="A28" s="698"/>
      <c r="B28" s="815"/>
      <c r="C28" s="703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99"/>
    </row>
    <row r="29" spans="1:10" s="507" customFormat="1" ht="18" customHeight="1">
      <c r="A29" s="698"/>
      <c r="B29" s="815"/>
      <c r="C29" s="723" t="s">
        <v>1406</v>
      </c>
      <c r="D29" s="723"/>
      <c r="E29" s="723"/>
      <c r="F29" s="386"/>
      <c r="G29" s="510"/>
      <c r="H29" s="573"/>
      <c r="I29" s="582">
        <f>I28+I26+I27</f>
        <v>2815834.4780000001</v>
      </c>
      <c r="J29" s="799"/>
    </row>
    <row r="30" spans="1:10" s="507" customFormat="1" ht="18" customHeight="1">
      <c r="A30" s="698"/>
      <c r="B30" s="815"/>
      <c r="C30" s="716" t="s">
        <v>1408</v>
      </c>
      <c r="D30" s="716"/>
      <c r="E30" s="716"/>
      <c r="F30" s="505"/>
      <c r="G30" s="379"/>
      <c r="H30" s="808">
        <v>0.1</v>
      </c>
      <c r="I30" s="820">
        <f>I29*H30</f>
        <v>281583.44780000002</v>
      </c>
      <c r="J30" s="799"/>
    </row>
    <row r="31" spans="1:10" s="507" customFormat="1" ht="18" customHeight="1">
      <c r="A31" s="698"/>
      <c r="B31" s="815"/>
      <c r="C31" s="716" t="s">
        <v>1409</v>
      </c>
      <c r="D31" s="716"/>
      <c r="E31" s="716"/>
      <c r="F31" s="505"/>
      <c r="G31" s="379"/>
      <c r="H31" s="809"/>
      <c r="I31" s="821"/>
      <c r="J31" s="799"/>
    </row>
    <row r="32" spans="1:10" s="507" customFormat="1" ht="18" customHeight="1">
      <c r="A32" s="698"/>
      <c r="B32" s="815"/>
      <c r="C32" s="716" t="s">
        <v>1410</v>
      </c>
      <c r="D32" s="716"/>
      <c r="E32" s="716"/>
      <c r="F32" s="505"/>
      <c r="G32" s="379"/>
      <c r="H32" s="810"/>
      <c r="I32" s="822"/>
      <c r="J32" s="799"/>
    </row>
    <row r="33" spans="1:10" s="507" customFormat="1" ht="18" customHeight="1">
      <c r="A33" s="698"/>
      <c r="B33" s="815"/>
      <c r="C33" s="716" t="s">
        <v>1719</v>
      </c>
      <c r="D33" s="716"/>
      <c r="E33" s="716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99"/>
    </row>
    <row r="34" spans="1:10" s="507" customFormat="1" ht="18" customHeight="1">
      <c r="A34" s="698"/>
      <c r="B34" s="815"/>
      <c r="C34" s="723" t="s">
        <v>1418</v>
      </c>
      <c r="D34" s="723"/>
      <c r="E34" s="723"/>
      <c r="F34" s="505"/>
      <c r="G34" s="379"/>
      <c r="H34" s="560"/>
      <c r="I34" s="563">
        <f>I30+I33</f>
        <v>281583.44780000002</v>
      </c>
      <c r="J34" s="799"/>
    </row>
    <row r="35" spans="1:10" s="507" customFormat="1" ht="18" customHeight="1">
      <c r="A35" s="698"/>
      <c r="B35" s="815"/>
      <c r="C35" s="723" t="s">
        <v>24</v>
      </c>
      <c r="D35" s="723"/>
      <c r="E35" s="723"/>
      <c r="F35" s="505"/>
      <c r="G35" s="394"/>
      <c r="H35" s="562"/>
      <c r="I35" s="565">
        <f>I34+I29</f>
        <v>3097417.9258000003</v>
      </c>
      <c r="J35" s="799"/>
    </row>
    <row r="36" spans="1:10" s="511" customFormat="1" ht="18" customHeight="1">
      <c r="A36" s="698">
        <v>3</v>
      </c>
      <c r="B36" s="700" t="s">
        <v>1721</v>
      </c>
      <c r="C36" s="701" t="s">
        <v>1722</v>
      </c>
      <c r="D36" s="700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712">
        <f>ROUND(I45*0.8,0)</f>
        <v>507560</v>
      </c>
    </row>
    <row r="37" spans="1:10" s="511" customFormat="1" ht="18" customHeight="1">
      <c r="A37" s="698"/>
      <c r="B37" s="700"/>
      <c r="C37" s="701"/>
      <c r="D37" s="700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712"/>
    </row>
    <row r="38" spans="1:10" s="511" customFormat="1" ht="18" customHeight="1">
      <c r="A38" s="698"/>
      <c r="B38" s="700"/>
      <c r="C38" s="701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712"/>
    </row>
    <row r="39" spans="1:10" s="511" customFormat="1" ht="18" customHeight="1">
      <c r="A39" s="698"/>
      <c r="B39" s="700"/>
      <c r="C39" s="723" t="s">
        <v>1406</v>
      </c>
      <c r="D39" s="723"/>
      <c r="E39" s="723"/>
      <c r="F39" s="378"/>
      <c r="G39" s="513"/>
      <c r="H39" s="575"/>
      <c r="I39" s="580">
        <f>SUM(I36:I38)</f>
        <v>549500</v>
      </c>
      <c r="J39" s="712"/>
    </row>
    <row r="40" spans="1:10" s="511" customFormat="1" ht="18" customHeight="1">
      <c r="A40" s="698"/>
      <c r="B40" s="700"/>
      <c r="C40" s="700" t="s">
        <v>1408</v>
      </c>
      <c r="D40" s="700"/>
      <c r="E40" s="700"/>
      <c r="F40" s="378"/>
      <c r="G40" s="389"/>
      <c r="H40" s="819">
        <v>0.1</v>
      </c>
      <c r="I40" s="820">
        <f>I39*H40</f>
        <v>54950</v>
      </c>
      <c r="J40" s="712"/>
    </row>
    <row r="41" spans="1:10" s="511" customFormat="1" ht="18" customHeight="1">
      <c r="A41" s="698"/>
      <c r="B41" s="700"/>
      <c r="C41" s="700" t="s">
        <v>1409</v>
      </c>
      <c r="D41" s="700"/>
      <c r="E41" s="700"/>
      <c r="F41" s="378"/>
      <c r="G41" s="389"/>
      <c r="H41" s="819"/>
      <c r="I41" s="821"/>
      <c r="J41" s="712"/>
    </row>
    <row r="42" spans="1:10" s="511" customFormat="1" ht="18" customHeight="1">
      <c r="A42" s="698"/>
      <c r="B42" s="700"/>
      <c r="C42" s="700" t="s">
        <v>1410</v>
      </c>
      <c r="D42" s="700"/>
      <c r="E42" s="700"/>
      <c r="F42" s="378"/>
      <c r="G42" s="389"/>
      <c r="H42" s="819"/>
      <c r="I42" s="822"/>
      <c r="J42" s="712"/>
    </row>
    <row r="43" spans="1:10" s="511" customFormat="1" ht="18" customHeight="1">
      <c r="A43" s="698"/>
      <c r="B43" s="700"/>
      <c r="C43" s="700" t="s">
        <v>1725</v>
      </c>
      <c r="D43" s="700"/>
      <c r="E43" s="700"/>
      <c r="F43" s="378"/>
      <c r="G43" s="389"/>
      <c r="H43" s="576"/>
      <c r="I43" s="384">
        <v>30000</v>
      </c>
      <c r="J43" s="712"/>
    </row>
    <row r="44" spans="1:10" s="511" customFormat="1" ht="18" customHeight="1">
      <c r="A44" s="698"/>
      <c r="B44" s="700"/>
      <c r="C44" s="723" t="s">
        <v>1418</v>
      </c>
      <c r="D44" s="723"/>
      <c r="E44" s="723"/>
      <c r="F44" s="505"/>
      <c r="G44" s="379"/>
      <c r="H44" s="560"/>
      <c r="I44" s="565">
        <f>SUM(I40:I43)</f>
        <v>84950</v>
      </c>
      <c r="J44" s="712"/>
    </row>
    <row r="45" spans="1:10" s="511" customFormat="1" ht="18" customHeight="1">
      <c r="A45" s="698"/>
      <c r="B45" s="700"/>
      <c r="C45" s="723" t="s">
        <v>24</v>
      </c>
      <c r="D45" s="723"/>
      <c r="E45" s="723"/>
      <c r="F45" s="378"/>
      <c r="G45" s="386"/>
      <c r="H45" s="574"/>
      <c r="I45" s="580">
        <f>I39+I44</f>
        <v>634450</v>
      </c>
      <c r="J45" s="712"/>
    </row>
    <row r="46" spans="1:10" s="511" customFormat="1" ht="18" customHeight="1">
      <c r="A46" s="698">
        <v>4</v>
      </c>
      <c r="B46" s="700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712">
        <f>ROUND(I52*0.8,0)</f>
        <v>789760</v>
      </c>
    </row>
    <row r="47" spans="1:10" s="511" customFormat="1" ht="18" customHeight="1">
      <c r="A47" s="698"/>
      <c r="B47" s="700"/>
      <c r="C47" s="723" t="s">
        <v>1406</v>
      </c>
      <c r="D47" s="723"/>
      <c r="E47" s="723"/>
      <c r="F47" s="378"/>
      <c r="G47" s="513"/>
      <c r="H47" s="575"/>
      <c r="I47" s="580">
        <f>SUM(I46:I46)</f>
        <v>899000</v>
      </c>
      <c r="J47" s="712"/>
    </row>
    <row r="48" spans="1:10" s="511" customFormat="1" ht="18" customHeight="1">
      <c r="A48" s="698"/>
      <c r="B48" s="700"/>
      <c r="C48" s="700" t="s">
        <v>1408</v>
      </c>
      <c r="D48" s="700"/>
      <c r="E48" s="700"/>
      <c r="F48" s="378"/>
      <c r="G48" s="386"/>
      <c r="H48" s="558"/>
      <c r="I48" s="583">
        <v>9300</v>
      </c>
      <c r="J48" s="712"/>
    </row>
    <row r="49" spans="1:10" s="511" customFormat="1" ht="18" customHeight="1">
      <c r="A49" s="698"/>
      <c r="B49" s="700"/>
      <c r="C49" s="700" t="s">
        <v>1409</v>
      </c>
      <c r="D49" s="700"/>
      <c r="E49" s="700"/>
      <c r="F49" s="378"/>
      <c r="G49" s="386"/>
      <c r="H49" s="577"/>
      <c r="I49" s="583">
        <v>41700</v>
      </c>
      <c r="J49" s="712"/>
    </row>
    <row r="50" spans="1:10" s="511" customFormat="1" ht="18" customHeight="1">
      <c r="A50" s="698"/>
      <c r="B50" s="700"/>
      <c r="C50" s="700" t="s">
        <v>1410</v>
      </c>
      <c r="D50" s="700"/>
      <c r="E50" s="700"/>
      <c r="F50" s="378"/>
      <c r="G50" s="386"/>
      <c r="H50" s="577"/>
      <c r="I50" s="583">
        <v>37200</v>
      </c>
      <c r="J50" s="712"/>
    </row>
    <row r="51" spans="1:10" s="511" customFormat="1" ht="18" customHeight="1">
      <c r="A51" s="698"/>
      <c r="B51" s="700"/>
      <c r="C51" s="723" t="s">
        <v>1418</v>
      </c>
      <c r="D51" s="723"/>
      <c r="E51" s="723"/>
      <c r="F51" s="505"/>
      <c r="G51" s="379"/>
      <c r="H51" s="560"/>
      <c r="I51" s="565">
        <f>SUM(I48:I50)</f>
        <v>88200</v>
      </c>
      <c r="J51" s="712"/>
    </row>
    <row r="52" spans="1:10" s="511" customFormat="1" ht="18" customHeight="1">
      <c r="A52" s="817"/>
      <c r="B52" s="709"/>
      <c r="C52" s="818" t="s">
        <v>24</v>
      </c>
      <c r="D52" s="818"/>
      <c r="E52" s="818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712"/>
    </row>
    <row r="53" spans="1:10" ht="18" customHeight="1">
      <c r="A53" s="515"/>
      <c r="B53" s="515"/>
      <c r="C53" s="823" t="s">
        <v>1540</v>
      </c>
      <c r="D53" s="823"/>
      <c r="E53" s="823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29" t="s">
        <v>1727</v>
      </c>
      <c r="B1" s="829"/>
      <c r="C1" s="829"/>
      <c r="D1" s="829"/>
      <c r="E1" s="829"/>
      <c r="F1" s="829"/>
      <c r="G1" s="830"/>
      <c r="H1" s="830"/>
      <c r="I1" s="830"/>
      <c r="J1" s="830"/>
      <c r="K1" s="831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24">
        <v>1</v>
      </c>
      <c r="B3" s="824" t="s">
        <v>267</v>
      </c>
      <c r="C3" s="824" t="s">
        <v>1728</v>
      </c>
      <c r="D3" s="825" t="s">
        <v>1722</v>
      </c>
      <c r="E3" s="826" t="s">
        <v>1729</v>
      </c>
      <c r="F3" s="833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800">
        <f>ROUND(J9*0.8,0)</f>
        <v>506099</v>
      </c>
    </row>
    <row r="4" spans="1:11" s="520" customFormat="1" ht="18" customHeight="1">
      <c r="A4" s="824"/>
      <c r="B4" s="824"/>
      <c r="C4" s="824"/>
      <c r="D4" s="825"/>
      <c r="E4" s="826"/>
      <c r="F4" s="833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806"/>
    </row>
    <row r="5" spans="1:11" ht="18" customHeight="1">
      <c r="A5" s="824"/>
      <c r="B5" s="824"/>
      <c r="C5" s="824"/>
      <c r="D5" s="825"/>
      <c r="E5" s="826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806"/>
    </row>
    <row r="6" spans="1:11" ht="18" customHeight="1">
      <c r="A6" s="824"/>
      <c r="B6" s="824"/>
      <c r="C6" s="824"/>
      <c r="D6" s="825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806"/>
    </row>
    <row r="7" spans="1:11" s="525" customFormat="1" ht="18" customHeight="1">
      <c r="A7" s="824"/>
      <c r="B7" s="824"/>
      <c r="C7" s="824"/>
      <c r="D7" s="825"/>
      <c r="E7" s="827" t="s">
        <v>1424</v>
      </c>
      <c r="F7" s="827"/>
      <c r="G7" s="523"/>
      <c r="H7" s="524"/>
      <c r="I7" s="524"/>
      <c r="J7" s="535">
        <f>SUM(J3:J6)</f>
        <v>547840</v>
      </c>
      <c r="K7" s="806"/>
    </row>
    <row r="8" spans="1:11" s="525" customFormat="1" ht="18" customHeight="1">
      <c r="A8" s="824"/>
      <c r="B8" s="824"/>
      <c r="C8" s="824"/>
      <c r="D8" s="825"/>
      <c r="E8" s="827" t="s">
        <v>1603</v>
      </c>
      <c r="F8" s="827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806"/>
    </row>
    <row r="9" spans="1:11" s="525" customFormat="1" ht="18" customHeight="1">
      <c r="A9" s="824"/>
      <c r="B9" s="824"/>
      <c r="C9" s="824"/>
      <c r="D9" s="825"/>
      <c r="E9" s="827" t="s">
        <v>1428</v>
      </c>
      <c r="F9" s="827"/>
      <c r="G9" s="523"/>
      <c r="H9" s="524"/>
      <c r="I9" s="524"/>
      <c r="J9" s="532">
        <f>J7+J8</f>
        <v>632624</v>
      </c>
      <c r="K9" s="806"/>
    </row>
    <row r="10" spans="1:11" ht="18" customHeight="1">
      <c r="A10" s="824">
        <v>2</v>
      </c>
      <c r="B10" s="824" t="s">
        <v>376</v>
      </c>
      <c r="C10" s="824" t="s">
        <v>1734</v>
      </c>
      <c r="D10" s="825" t="s">
        <v>1369</v>
      </c>
      <c r="E10" s="824" t="s">
        <v>1735</v>
      </c>
      <c r="F10" s="828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800">
        <f>ROUND(J26*0.8,0)</f>
        <v>1564939</v>
      </c>
    </row>
    <row r="11" spans="1:11" ht="18" customHeight="1">
      <c r="A11" s="824"/>
      <c r="B11" s="824"/>
      <c r="C11" s="824"/>
      <c r="D11" s="825"/>
      <c r="E11" s="824"/>
      <c r="F11" s="828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806"/>
    </row>
    <row r="12" spans="1:11" ht="18" customHeight="1">
      <c r="A12" s="824"/>
      <c r="B12" s="824"/>
      <c r="C12" s="824"/>
      <c r="D12" s="825"/>
      <c r="E12" s="824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806"/>
    </row>
    <row r="13" spans="1:11" ht="18" customHeight="1">
      <c r="A13" s="824"/>
      <c r="B13" s="824"/>
      <c r="C13" s="824"/>
      <c r="D13" s="825"/>
      <c r="E13" s="824" t="s">
        <v>1738</v>
      </c>
      <c r="F13" s="828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806"/>
    </row>
    <row r="14" spans="1:11" ht="18" customHeight="1">
      <c r="A14" s="824"/>
      <c r="B14" s="824"/>
      <c r="C14" s="824"/>
      <c r="D14" s="825"/>
      <c r="E14" s="824"/>
      <c r="F14" s="828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806"/>
    </row>
    <row r="15" spans="1:11" ht="18" customHeight="1">
      <c r="A15" s="824"/>
      <c r="B15" s="824"/>
      <c r="C15" s="824"/>
      <c r="D15" s="825"/>
      <c r="E15" s="824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806"/>
    </row>
    <row r="16" spans="1:11" ht="18" customHeight="1">
      <c r="A16" s="824"/>
      <c r="B16" s="824"/>
      <c r="C16" s="824"/>
      <c r="D16" s="825"/>
      <c r="E16" s="824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806"/>
    </row>
    <row r="17" spans="1:11" ht="18" customHeight="1">
      <c r="A17" s="824"/>
      <c r="B17" s="824"/>
      <c r="C17" s="824"/>
      <c r="D17" s="825"/>
      <c r="E17" s="824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806"/>
    </row>
    <row r="18" spans="1:11" ht="18" customHeight="1">
      <c r="A18" s="824"/>
      <c r="B18" s="824"/>
      <c r="C18" s="824"/>
      <c r="D18" s="825"/>
      <c r="E18" s="824" t="s">
        <v>1743</v>
      </c>
      <c r="F18" s="828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806"/>
    </row>
    <row r="19" spans="1:11" ht="18" customHeight="1">
      <c r="A19" s="824"/>
      <c r="B19" s="824"/>
      <c r="C19" s="824"/>
      <c r="D19" s="825"/>
      <c r="E19" s="824"/>
      <c r="F19" s="828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806"/>
    </row>
    <row r="20" spans="1:11" ht="18" customHeight="1">
      <c r="A20" s="824"/>
      <c r="B20" s="824"/>
      <c r="C20" s="824"/>
      <c r="D20" s="825"/>
      <c r="E20" s="824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806"/>
    </row>
    <row r="21" spans="1:11" ht="18" customHeight="1">
      <c r="A21" s="824"/>
      <c r="B21" s="824"/>
      <c r="C21" s="824"/>
      <c r="D21" s="825"/>
      <c r="E21" s="824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806"/>
    </row>
    <row r="22" spans="1:11" ht="18" customHeight="1">
      <c r="A22" s="824"/>
      <c r="B22" s="824"/>
      <c r="C22" s="824"/>
      <c r="D22" s="825"/>
      <c r="E22" s="824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806"/>
    </row>
    <row r="23" spans="1:11" ht="18" customHeight="1">
      <c r="A23" s="824"/>
      <c r="B23" s="824"/>
      <c r="C23" s="824"/>
      <c r="D23" s="825"/>
      <c r="E23" s="824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806"/>
    </row>
    <row r="24" spans="1:11" s="525" customFormat="1" ht="18" customHeight="1">
      <c r="A24" s="824"/>
      <c r="B24" s="824"/>
      <c r="C24" s="824"/>
      <c r="D24" s="825"/>
      <c r="E24" s="827" t="s">
        <v>1424</v>
      </c>
      <c r="F24" s="827"/>
      <c r="G24" s="523"/>
      <c r="H24" s="524"/>
      <c r="I24" s="524"/>
      <c r="J24" s="532">
        <f>SUM(J10:J23)</f>
        <v>1714704</v>
      </c>
      <c r="K24" s="806"/>
    </row>
    <row r="25" spans="1:11" s="525" customFormat="1" ht="18" customHeight="1">
      <c r="A25" s="824"/>
      <c r="B25" s="824"/>
      <c r="C25" s="824"/>
      <c r="D25" s="825"/>
      <c r="E25" s="827" t="s">
        <v>1603</v>
      </c>
      <c r="F25" s="827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806"/>
    </row>
    <row r="26" spans="1:11" s="525" customFormat="1" ht="18" customHeight="1">
      <c r="A26" s="824"/>
      <c r="B26" s="824"/>
      <c r="C26" s="824"/>
      <c r="D26" s="825"/>
      <c r="E26" s="827" t="s">
        <v>1428</v>
      </c>
      <c r="F26" s="827"/>
      <c r="G26" s="523"/>
      <c r="H26" s="524"/>
      <c r="I26" s="524"/>
      <c r="J26" s="532">
        <f>J24+J25</f>
        <v>1956174</v>
      </c>
      <c r="K26" s="806"/>
    </row>
    <row r="27" spans="1:11" ht="18" customHeight="1">
      <c r="A27" s="824">
        <v>3</v>
      </c>
      <c r="B27" s="824" t="s">
        <v>1749</v>
      </c>
      <c r="C27" s="824" t="s">
        <v>1750</v>
      </c>
      <c r="D27" s="825" t="s">
        <v>1369</v>
      </c>
      <c r="E27" s="824" t="s">
        <v>1614</v>
      </c>
      <c r="F27" s="828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800">
        <f>ROUND(J31*0.8,0)</f>
        <v>565485</v>
      </c>
    </row>
    <row r="28" spans="1:11" ht="18" customHeight="1">
      <c r="A28" s="824"/>
      <c r="B28" s="824"/>
      <c r="C28" s="824"/>
      <c r="D28" s="825"/>
      <c r="E28" s="824"/>
      <c r="F28" s="828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806"/>
    </row>
    <row r="29" spans="1:11" s="525" customFormat="1" ht="18" customHeight="1">
      <c r="A29" s="824"/>
      <c r="B29" s="824"/>
      <c r="C29" s="824"/>
      <c r="D29" s="825"/>
      <c r="E29" s="827" t="s">
        <v>1424</v>
      </c>
      <c r="F29" s="827"/>
      <c r="G29" s="523"/>
      <c r="H29" s="524"/>
      <c r="I29" s="524"/>
      <c r="J29" s="532">
        <f>SUM(J27:J28)</f>
        <v>615324</v>
      </c>
      <c r="K29" s="806"/>
    </row>
    <row r="30" spans="1:11" s="525" customFormat="1" ht="18" customHeight="1">
      <c r="A30" s="824"/>
      <c r="B30" s="824"/>
      <c r="C30" s="824"/>
      <c r="D30" s="825"/>
      <c r="E30" s="827" t="s">
        <v>1603</v>
      </c>
      <c r="F30" s="827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806"/>
    </row>
    <row r="31" spans="1:11" s="525" customFormat="1" ht="18" customHeight="1">
      <c r="A31" s="824"/>
      <c r="B31" s="824"/>
      <c r="C31" s="824"/>
      <c r="D31" s="825"/>
      <c r="E31" s="827" t="s">
        <v>1428</v>
      </c>
      <c r="F31" s="827"/>
      <c r="G31" s="523"/>
      <c r="H31" s="524"/>
      <c r="I31" s="524"/>
      <c r="J31" s="532">
        <f>J29+J30</f>
        <v>706856</v>
      </c>
      <c r="K31" s="806"/>
    </row>
    <row r="32" spans="1:11" ht="18" customHeight="1">
      <c r="A32" s="824">
        <v>4</v>
      </c>
      <c r="B32" s="824" t="s">
        <v>1751</v>
      </c>
      <c r="C32" s="824" t="s">
        <v>1752</v>
      </c>
      <c r="D32" s="825" t="s">
        <v>1369</v>
      </c>
      <c r="E32" s="824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800">
        <f>ROUND(J40*0.8,0)</f>
        <v>330806</v>
      </c>
    </row>
    <row r="33" spans="1:11" ht="18" customHeight="1">
      <c r="A33" s="824"/>
      <c r="B33" s="824"/>
      <c r="C33" s="824"/>
      <c r="D33" s="825"/>
      <c r="E33" s="824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800"/>
    </row>
    <row r="34" spans="1:11" ht="18" customHeight="1">
      <c r="A34" s="824"/>
      <c r="B34" s="824"/>
      <c r="C34" s="824"/>
      <c r="D34" s="825"/>
      <c r="E34" s="824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800"/>
    </row>
    <row r="35" spans="1:11" ht="18" customHeight="1">
      <c r="A35" s="824"/>
      <c r="B35" s="824"/>
      <c r="C35" s="824"/>
      <c r="D35" s="825"/>
      <c r="E35" s="824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800"/>
    </row>
    <row r="36" spans="1:11" ht="18" customHeight="1">
      <c r="A36" s="824"/>
      <c r="B36" s="824"/>
      <c r="C36" s="824"/>
      <c r="D36" s="825"/>
      <c r="E36" s="824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800"/>
    </row>
    <row r="37" spans="1:11" ht="18" customHeight="1">
      <c r="A37" s="824"/>
      <c r="B37" s="824"/>
      <c r="C37" s="824"/>
      <c r="D37" s="825"/>
      <c r="E37" s="824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800"/>
    </row>
    <row r="38" spans="1:11" ht="18" customHeight="1">
      <c r="A38" s="824"/>
      <c r="B38" s="824"/>
      <c r="C38" s="824"/>
      <c r="D38" s="825"/>
      <c r="E38" s="827" t="s">
        <v>1424</v>
      </c>
      <c r="F38" s="827"/>
      <c r="G38" s="528"/>
      <c r="H38" s="526"/>
      <c r="I38" s="526"/>
      <c r="J38" s="535">
        <f>SUM(J32:J37)</f>
        <v>375916</v>
      </c>
      <c r="K38" s="800"/>
    </row>
    <row r="39" spans="1:11" ht="18" customHeight="1">
      <c r="A39" s="824"/>
      <c r="B39" s="824"/>
      <c r="C39" s="824"/>
      <c r="D39" s="825"/>
      <c r="E39" s="827" t="s">
        <v>1603</v>
      </c>
      <c r="F39" s="827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800"/>
    </row>
    <row r="40" spans="1:11" ht="18" customHeight="1">
      <c r="A40" s="824"/>
      <c r="B40" s="824"/>
      <c r="C40" s="824"/>
      <c r="D40" s="825"/>
      <c r="E40" s="827" t="s">
        <v>1428</v>
      </c>
      <c r="F40" s="827"/>
      <c r="G40" s="528"/>
      <c r="H40" s="526"/>
      <c r="I40" s="526"/>
      <c r="J40" s="535">
        <f>J38+J39</f>
        <v>413508</v>
      </c>
      <c r="K40" s="800"/>
    </row>
    <row r="41" spans="1:11" ht="18" customHeight="1">
      <c r="A41" s="538"/>
      <c r="B41" s="538"/>
      <c r="C41" s="538"/>
      <c r="D41" s="538"/>
      <c r="E41" s="800" t="s">
        <v>1540</v>
      </c>
      <c r="F41" s="832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34" t="s">
        <v>1802</v>
      </c>
      <c r="B1" s="835"/>
      <c r="C1" s="835"/>
      <c r="D1" s="835"/>
      <c r="E1" s="835"/>
      <c r="F1" s="835"/>
      <c r="G1" s="835"/>
      <c r="H1" s="835"/>
      <c r="I1" s="835"/>
      <c r="J1" s="835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36" t="s">
        <v>764</v>
      </c>
      <c r="B1" s="837"/>
      <c r="C1" s="837"/>
      <c r="D1" s="837"/>
      <c r="E1" s="837"/>
      <c r="F1" s="837"/>
      <c r="G1" s="837"/>
      <c r="H1" s="837"/>
      <c r="I1" s="837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38" t="s">
        <v>873</v>
      </c>
      <c r="B1" s="838"/>
      <c r="C1" s="838"/>
      <c r="D1" s="838"/>
      <c r="E1" s="838"/>
      <c r="F1" s="838"/>
      <c r="G1" s="838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39" t="s">
        <v>927</v>
      </c>
      <c r="B1" s="840"/>
      <c r="C1" s="840"/>
      <c r="D1" s="840"/>
      <c r="E1" s="840"/>
      <c r="F1" s="840"/>
      <c r="G1" s="840"/>
      <c r="H1" s="840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41" t="s">
        <v>946</v>
      </c>
      <c r="B7" s="844" t="s">
        <v>947</v>
      </c>
      <c r="C7" s="844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42" t="s">
        <v>946</v>
      </c>
      <c r="B8" s="845" t="s">
        <v>947</v>
      </c>
      <c r="C8" s="845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42" t="s">
        <v>946</v>
      </c>
      <c r="B9" s="845" t="s">
        <v>947</v>
      </c>
      <c r="C9" s="845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43" t="s">
        <v>946</v>
      </c>
      <c r="B10" s="846" t="s">
        <v>947</v>
      </c>
      <c r="C10" s="846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41" t="s">
        <v>961</v>
      </c>
      <c r="B18" s="844" t="s">
        <v>962</v>
      </c>
      <c r="C18" s="844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43" t="s">
        <v>961</v>
      </c>
      <c r="B19" s="846" t="s">
        <v>962</v>
      </c>
      <c r="C19" s="846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49" t="s">
        <v>970</v>
      </c>
      <c r="B24" s="850" t="s">
        <v>971</v>
      </c>
      <c r="C24" s="850" t="s">
        <v>937</v>
      </c>
      <c r="D24" s="850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47" t="s">
        <v>940</v>
      </c>
      <c r="J24" s="257"/>
    </row>
    <row r="25" spans="1:10" s="244" customFormat="1" ht="20.100000000000001" customHeight="1">
      <c r="A25" s="843" t="s">
        <v>970</v>
      </c>
      <c r="B25" s="846" t="s">
        <v>971</v>
      </c>
      <c r="C25" s="846"/>
      <c r="D25" s="846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48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41" t="s">
        <v>551</v>
      </c>
      <c r="B27" s="844" t="s">
        <v>971</v>
      </c>
      <c r="C27" s="844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41">
        <v>500000</v>
      </c>
      <c r="I27" s="258" t="s">
        <v>935</v>
      </c>
      <c r="J27" s="251"/>
    </row>
    <row r="28" spans="1:10" s="244" customFormat="1" ht="20.100000000000001" customHeight="1">
      <c r="A28" s="842"/>
      <c r="B28" s="845" t="s">
        <v>971</v>
      </c>
      <c r="C28" s="845"/>
      <c r="D28" s="241" t="s">
        <v>979</v>
      </c>
      <c r="E28" s="241" t="s">
        <v>980</v>
      </c>
      <c r="F28" s="240">
        <v>1</v>
      </c>
      <c r="G28" s="240">
        <v>350000</v>
      </c>
      <c r="H28" s="851"/>
      <c r="I28" s="259"/>
      <c r="J28" s="251"/>
    </row>
    <row r="29" spans="1:10" s="244" customFormat="1" ht="20.100000000000001" customHeight="1">
      <c r="A29" s="842"/>
      <c r="B29" s="845" t="s">
        <v>971</v>
      </c>
      <c r="C29" s="845"/>
      <c r="D29" s="241" t="s">
        <v>981</v>
      </c>
      <c r="E29" s="241" t="s">
        <v>982</v>
      </c>
      <c r="F29" s="240">
        <v>1</v>
      </c>
      <c r="G29" s="240">
        <v>202500</v>
      </c>
      <c r="H29" s="851"/>
      <c r="I29" s="259"/>
      <c r="J29" s="251"/>
    </row>
    <row r="30" spans="1:10" s="244" customFormat="1" ht="20.100000000000001" customHeight="1">
      <c r="A30" s="843"/>
      <c r="B30" s="846" t="s">
        <v>971</v>
      </c>
      <c r="C30" s="846"/>
      <c r="D30" s="241" t="s">
        <v>983</v>
      </c>
      <c r="E30" s="241" t="s">
        <v>984</v>
      </c>
      <c r="F30" s="240">
        <v>1</v>
      </c>
      <c r="G30" s="240">
        <v>300000</v>
      </c>
      <c r="H30" s="670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41" t="s">
        <v>986</v>
      </c>
      <c r="B33" s="844" t="s">
        <v>987</v>
      </c>
      <c r="C33" s="844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42" t="s">
        <v>986</v>
      </c>
      <c r="B34" s="845" t="s">
        <v>987</v>
      </c>
      <c r="C34" s="845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43" t="s">
        <v>986</v>
      </c>
      <c r="B35" s="846" t="s">
        <v>987</v>
      </c>
      <c r="C35" s="846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41" t="s">
        <v>993</v>
      </c>
      <c r="B40" s="844" t="s">
        <v>994</v>
      </c>
      <c r="C40" s="844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42" t="s">
        <v>993</v>
      </c>
      <c r="B41" s="845" t="s">
        <v>994</v>
      </c>
      <c r="C41" s="845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42" t="s">
        <v>993</v>
      </c>
      <c r="B42" s="845" t="s">
        <v>994</v>
      </c>
      <c r="C42" s="845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42" t="s">
        <v>993</v>
      </c>
      <c r="B43" s="845" t="s">
        <v>994</v>
      </c>
      <c r="C43" s="845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42" t="s">
        <v>993</v>
      </c>
      <c r="B44" s="845" t="s">
        <v>994</v>
      </c>
      <c r="C44" s="845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43" t="s">
        <v>993</v>
      </c>
      <c r="B45" s="846" t="s">
        <v>994</v>
      </c>
      <c r="C45" s="846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49" t="s">
        <v>1007</v>
      </c>
      <c r="B48" s="844" t="s">
        <v>1008</v>
      </c>
      <c r="C48" s="844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51"/>
      <c r="B49" s="845" t="s">
        <v>1008</v>
      </c>
      <c r="C49" s="845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51"/>
      <c r="B50" s="845" t="s">
        <v>1008</v>
      </c>
      <c r="C50" s="845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70"/>
      <c r="B51" s="846" t="s">
        <v>1008</v>
      </c>
      <c r="C51" s="846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52" t="s">
        <v>688</v>
      </c>
      <c r="B1" s="852"/>
      <c r="C1" s="852"/>
      <c r="D1" s="852"/>
      <c r="E1" s="852"/>
      <c r="F1" s="852"/>
      <c r="G1" s="852"/>
      <c r="H1" s="852"/>
      <c r="I1" s="852"/>
      <c r="J1" s="852"/>
      <c r="K1" s="852"/>
      <c r="L1" s="852"/>
      <c r="M1" s="852"/>
      <c r="N1" s="852"/>
      <c r="O1" s="852"/>
      <c r="P1" s="852"/>
      <c r="Q1" s="852"/>
      <c r="R1" s="852"/>
      <c r="S1" s="852"/>
      <c r="T1" s="852"/>
      <c r="U1" s="852"/>
      <c r="V1" s="852"/>
      <c r="W1" s="852"/>
      <c r="X1" s="852"/>
      <c r="Y1" s="852"/>
      <c r="Z1" s="852"/>
      <c r="AA1" s="852"/>
      <c r="AB1" s="852"/>
      <c r="AC1" s="852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53" t="s">
        <v>1025</v>
      </c>
      <c r="B1" s="853"/>
      <c r="C1" s="853"/>
      <c r="D1" s="853"/>
      <c r="E1" s="853"/>
      <c r="F1" s="853"/>
      <c r="G1" s="853"/>
      <c r="H1" s="853"/>
      <c r="I1" s="853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54" t="s">
        <v>1326</v>
      </c>
      <c r="B1" s="855"/>
      <c r="C1" s="855"/>
      <c r="D1" s="855"/>
      <c r="E1" s="855"/>
      <c r="F1" s="855"/>
      <c r="G1" s="855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57" t="s">
        <v>1328</v>
      </c>
      <c r="B1" s="835"/>
      <c r="C1" s="835"/>
      <c r="D1" s="835"/>
      <c r="E1" s="835"/>
      <c r="F1" s="835"/>
      <c r="G1" s="835"/>
      <c r="H1" s="835"/>
      <c r="I1" s="835"/>
      <c r="J1" s="835"/>
      <c r="K1" s="835"/>
      <c r="L1" s="835"/>
      <c r="M1" s="835"/>
      <c r="N1" s="835"/>
      <c r="O1" s="835"/>
      <c r="P1" s="835"/>
      <c r="Q1" s="835"/>
      <c r="R1" s="835"/>
      <c r="S1" s="835"/>
      <c r="T1" s="835"/>
      <c r="U1" s="835"/>
      <c r="V1" s="835"/>
      <c r="W1" s="835"/>
      <c r="X1" s="835"/>
      <c r="Y1" s="835"/>
      <c r="Z1" s="835"/>
      <c r="AA1" s="835"/>
      <c r="AB1" s="835"/>
      <c r="AC1" s="835"/>
      <c r="AD1" s="835"/>
      <c r="AE1" s="835"/>
      <c r="AF1" s="835"/>
      <c r="AG1" s="835"/>
      <c r="AH1" s="835"/>
      <c r="AI1" s="835"/>
      <c r="AJ1" s="835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58" t="s">
        <v>1336</v>
      </c>
      <c r="J2" s="858"/>
      <c r="K2" s="858"/>
      <c r="L2" s="858" t="s">
        <v>1337</v>
      </c>
      <c r="M2" s="858"/>
      <c r="N2" s="858"/>
      <c r="O2" s="858" t="s">
        <v>1338</v>
      </c>
      <c r="P2" s="858"/>
      <c r="Q2" s="858"/>
      <c r="R2" s="858" t="s">
        <v>1339</v>
      </c>
      <c r="S2" s="858"/>
      <c r="T2" s="858"/>
      <c r="U2" s="858" t="s">
        <v>1340</v>
      </c>
      <c r="V2" s="858"/>
      <c r="W2" s="858"/>
      <c r="X2" s="858" t="s">
        <v>1341</v>
      </c>
      <c r="Y2" s="858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56" t="s">
        <v>1360</v>
      </c>
      <c r="T45" s="856"/>
      <c r="U45" s="856"/>
      <c r="V45" s="856"/>
      <c r="W45" s="856"/>
      <c r="X45" s="856"/>
      <c r="Y45" s="856"/>
    </row>
    <row r="46" spans="1:36">
      <c r="S46" s="856">
        <v>42984</v>
      </c>
      <c r="T46" s="856"/>
      <c r="U46" s="856"/>
      <c r="V46" s="856"/>
      <c r="W46" s="856"/>
      <c r="X46" s="856"/>
      <c r="Y46" s="856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selection activeCell="A7" sqref="A7:XFD12"/>
    </sheetView>
  </sheetViews>
  <sheetFormatPr defaultColWidth="9" defaultRowHeight="13.5"/>
  <cols>
    <col min="1" max="1" width="10.625" style="281" customWidth="1"/>
    <col min="2" max="2" width="30.625" style="661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859" t="s">
        <v>1896</v>
      </c>
      <c r="B1" s="860"/>
      <c r="C1" s="860"/>
    </row>
    <row r="2" spans="1:3" ht="35.1" customHeight="1">
      <c r="A2" s="861" t="s">
        <v>1891</v>
      </c>
      <c r="B2" s="862"/>
      <c r="C2" s="656" t="s">
        <v>1892</v>
      </c>
    </row>
    <row r="3" spans="1:3" ht="30" customHeight="1">
      <c r="A3" s="657" t="s">
        <v>1329</v>
      </c>
      <c r="B3" s="657" t="s">
        <v>1893</v>
      </c>
      <c r="C3" s="658" t="s">
        <v>1897</v>
      </c>
    </row>
    <row r="4" spans="1:3" ht="30" customHeight="1">
      <c r="A4" s="657">
        <v>1</v>
      </c>
      <c r="B4" s="657" t="s">
        <v>1894</v>
      </c>
      <c r="C4" s="659">
        <f>扩班设备!K3</f>
        <v>408300</v>
      </c>
    </row>
    <row r="5" spans="1:3" ht="30" customHeight="1">
      <c r="A5" s="657">
        <v>2</v>
      </c>
      <c r="B5" s="657" t="s">
        <v>1898</v>
      </c>
      <c r="C5" s="659">
        <f>镇管未开办保安经费!L4</f>
        <v>-98327</v>
      </c>
    </row>
    <row r="6" spans="1:3" ht="30" customHeight="1">
      <c r="A6" s="657">
        <v>3</v>
      </c>
      <c r="B6" s="657" t="s">
        <v>1899</v>
      </c>
      <c r="C6" s="659">
        <f>补充公用经费补!AQ18</f>
        <v>7627734</v>
      </c>
    </row>
    <row r="7" spans="1:3" ht="30" customHeight="1">
      <c r="A7" s="657"/>
      <c r="B7" s="657" t="s">
        <v>1895</v>
      </c>
      <c r="C7" s="660">
        <f>SUM(C4:C6)</f>
        <v>7937707</v>
      </c>
    </row>
    <row r="8" spans="1:3" ht="30" customHeight="1"/>
    <row r="9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4"/>
  <sheetViews>
    <sheetView workbookViewId="0">
      <selection activeCell="A5" sqref="A5:XFD5"/>
    </sheetView>
  </sheetViews>
  <sheetFormatPr defaultColWidth="9" defaultRowHeight="13.5" outlineLevelRow="2"/>
  <cols>
    <col min="1" max="1" width="6.5" style="613" customWidth="1"/>
    <col min="2" max="2" width="23.75" style="613" customWidth="1"/>
    <col min="3" max="3" width="11.75" style="598" customWidth="1"/>
    <col min="4" max="4" width="12" style="613" customWidth="1"/>
    <col min="5" max="5" width="10" style="614" customWidth="1"/>
    <col min="6" max="6" width="10.75" style="614" customWidth="1"/>
    <col min="7" max="7" width="13.125" style="614" customWidth="1"/>
    <col min="8" max="8" width="9.375" style="614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863" t="s">
        <v>1828</v>
      </c>
      <c r="B1" s="863"/>
      <c r="C1" s="863"/>
      <c r="D1" s="863"/>
      <c r="E1" s="863"/>
      <c r="F1" s="863"/>
      <c r="G1" s="863"/>
      <c r="H1" s="863"/>
      <c r="I1" s="863"/>
      <c r="J1" s="864"/>
      <c r="K1" s="864"/>
      <c r="L1" s="864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161" customFormat="1" ht="39.950000000000003" customHeight="1" outlineLevel="2">
      <c r="A3" s="599">
        <v>1</v>
      </c>
      <c r="B3" s="602" t="s">
        <v>1824</v>
      </c>
      <c r="C3" s="603" t="s">
        <v>1825</v>
      </c>
      <c r="D3" s="604" t="s">
        <v>1826</v>
      </c>
      <c r="E3" s="599">
        <v>26</v>
      </c>
      <c r="F3" s="599">
        <v>14006</v>
      </c>
      <c r="G3" s="600">
        <v>8932</v>
      </c>
      <c r="H3" s="599">
        <v>4903</v>
      </c>
      <c r="I3" s="599">
        <v>221436</v>
      </c>
      <c r="J3" s="605">
        <f>-I3/12*4</f>
        <v>-73812</v>
      </c>
      <c r="K3" s="152">
        <f>-H3*5</f>
        <v>-24515</v>
      </c>
      <c r="L3" s="601">
        <f t="shared" ref="L3" si="0">J3+K3</f>
        <v>-98327</v>
      </c>
      <c r="M3" s="161" t="s">
        <v>1827</v>
      </c>
    </row>
    <row r="4" spans="1:13" s="161" customFormat="1" ht="39.950000000000003" customHeight="1" outlineLevel="1">
      <c r="A4" s="606"/>
      <c r="B4" s="607"/>
      <c r="C4" s="609" t="s">
        <v>1200</v>
      </c>
      <c r="D4" s="608"/>
      <c r="E4" s="606"/>
      <c r="F4" s="606"/>
      <c r="G4" s="612">
        <f t="shared" ref="G4:L4" si="1">SUBTOTAL(9,G3:G3)</f>
        <v>8932</v>
      </c>
      <c r="H4" s="606">
        <f t="shared" si="1"/>
        <v>4903</v>
      </c>
      <c r="I4" s="606">
        <f t="shared" si="1"/>
        <v>221436</v>
      </c>
      <c r="J4" s="610">
        <f t="shared" si="1"/>
        <v>-73812</v>
      </c>
      <c r="K4" s="592">
        <f t="shared" si="1"/>
        <v>-24515</v>
      </c>
      <c r="L4" s="611">
        <f t="shared" si="1"/>
        <v>-98327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XFA34"/>
  <sheetViews>
    <sheetView topLeftCell="A13" workbookViewId="0">
      <selection activeCell="A3" sqref="A3:XFD353"/>
    </sheetView>
  </sheetViews>
  <sheetFormatPr defaultColWidth="9" defaultRowHeight="30" customHeight="1" outlineLevelRow="3"/>
  <cols>
    <col min="1" max="1" width="4.125" style="621" customWidth="1"/>
    <col min="2" max="2" width="7" style="621" customWidth="1"/>
    <col min="3" max="3" width="10.25" style="621" customWidth="1"/>
    <col min="4" max="4" width="35.125" style="621" customWidth="1"/>
    <col min="5" max="5" width="15.875" style="621" customWidth="1"/>
    <col min="6" max="6" width="9.25" style="621" customWidth="1"/>
    <col min="7" max="7" width="11.625" style="621" customWidth="1"/>
    <col min="8" max="8" width="7.875" style="621" customWidth="1"/>
    <col min="9" max="9" width="9.5" style="621" customWidth="1"/>
    <col min="10" max="10" width="7.25" style="621" customWidth="1"/>
    <col min="11" max="11" width="12.5" style="621" customWidth="1"/>
    <col min="12" max="12" width="9.625" style="621" customWidth="1"/>
    <col min="13" max="16381" width="9" style="621"/>
    <col min="16382" max="16384" width="9" style="622"/>
  </cols>
  <sheetData>
    <row r="1" spans="1:12" s="621" customFormat="1" ht="30" customHeight="1">
      <c r="A1" s="865" t="s">
        <v>1850</v>
      </c>
      <c r="B1" s="865"/>
      <c r="C1" s="865"/>
      <c r="D1" s="865"/>
      <c r="E1" s="865"/>
      <c r="F1" s="865"/>
      <c r="G1" s="865"/>
      <c r="H1" s="865"/>
      <c r="I1" s="865"/>
      <c r="J1" s="865"/>
      <c r="K1" s="865"/>
      <c r="L1" s="865"/>
    </row>
    <row r="2" spans="1:12" s="621" customFormat="1" ht="24.95" customHeight="1">
      <c r="A2" s="623" t="s">
        <v>1</v>
      </c>
      <c r="B2" s="624" t="s">
        <v>1851</v>
      </c>
      <c r="C2" s="624" t="s">
        <v>1852</v>
      </c>
      <c r="D2" s="625" t="s">
        <v>1362</v>
      </c>
      <c r="E2" s="624" t="s">
        <v>2</v>
      </c>
      <c r="F2" s="624" t="s">
        <v>691</v>
      </c>
      <c r="G2" s="624" t="s">
        <v>692</v>
      </c>
      <c r="H2" s="624" t="s">
        <v>1853</v>
      </c>
      <c r="I2" s="626" t="s">
        <v>695</v>
      </c>
      <c r="J2" s="623" t="s">
        <v>694</v>
      </c>
      <c r="K2" s="626" t="s">
        <v>1854</v>
      </c>
      <c r="L2" s="627" t="s">
        <v>25</v>
      </c>
    </row>
    <row r="3" spans="1:12" s="621" customFormat="1" ht="24.95" customHeight="1" outlineLevel="1">
      <c r="A3" s="634"/>
      <c r="B3" s="634" t="s">
        <v>1200</v>
      </c>
      <c r="C3" s="634"/>
      <c r="D3" s="631"/>
      <c r="E3" s="630"/>
      <c r="F3" s="631"/>
      <c r="G3" s="631"/>
      <c r="H3" s="634"/>
      <c r="I3" s="633"/>
      <c r="J3" s="634"/>
      <c r="K3" s="635">
        <f>SUBTOTAL(9,K5:K33)</f>
        <v>408300</v>
      </c>
      <c r="L3" s="634"/>
    </row>
    <row r="4" spans="1:12" s="621" customFormat="1" ht="24.95" customHeight="1" outlineLevel="1">
      <c r="A4" s="634"/>
      <c r="B4" s="634"/>
      <c r="C4" s="634"/>
      <c r="D4" s="631" t="s">
        <v>1885</v>
      </c>
      <c r="E4" s="630"/>
      <c r="F4" s="631"/>
      <c r="G4" s="631"/>
      <c r="H4" s="634"/>
      <c r="I4" s="633"/>
      <c r="J4" s="634"/>
      <c r="K4" s="635">
        <f>SUBTOTAL(9,K5:K10)</f>
        <v>116200</v>
      </c>
      <c r="L4" s="634"/>
    </row>
    <row r="5" spans="1:12" s="621" customFormat="1" ht="24.95" customHeight="1" outlineLevel="3">
      <c r="A5" s="642">
        <v>1</v>
      </c>
      <c r="B5" s="642" t="s">
        <v>1886</v>
      </c>
      <c r="C5" s="642" t="s">
        <v>374</v>
      </c>
      <c r="D5" s="639" t="s">
        <v>473</v>
      </c>
      <c r="E5" s="638" t="s">
        <v>1855</v>
      </c>
      <c r="F5" s="639" t="s">
        <v>1169</v>
      </c>
      <c r="G5" s="639" t="s">
        <v>1856</v>
      </c>
      <c r="H5" s="642"/>
      <c r="I5" s="641">
        <v>400</v>
      </c>
      <c r="J5" s="642">
        <v>90</v>
      </c>
      <c r="K5" s="643">
        <f t="shared" ref="K5:K10" si="0">I5*J5</f>
        <v>36000</v>
      </c>
      <c r="L5" s="642"/>
    </row>
    <row r="6" spans="1:12" s="621" customFormat="1" ht="24.95" customHeight="1" outlineLevel="3">
      <c r="A6" s="642">
        <v>1</v>
      </c>
      <c r="B6" s="642" t="s">
        <v>1886</v>
      </c>
      <c r="C6" s="642" t="s">
        <v>374</v>
      </c>
      <c r="D6" s="639" t="s">
        <v>473</v>
      </c>
      <c r="E6" s="638" t="s">
        <v>1855</v>
      </c>
      <c r="F6" s="639" t="s">
        <v>1169</v>
      </c>
      <c r="G6" s="644" t="s">
        <v>1829</v>
      </c>
      <c r="H6" s="642"/>
      <c r="I6" s="641">
        <v>2000</v>
      </c>
      <c r="J6" s="642">
        <v>2</v>
      </c>
      <c r="K6" s="643">
        <f t="shared" si="0"/>
        <v>4000</v>
      </c>
      <c r="L6" s="642"/>
    </row>
    <row r="7" spans="1:12" s="621" customFormat="1" ht="24.95" customHeight="1" outlineLevel="3">
      <c r="A7" s="642">
        <v>1</v>
      </c>
      <c r="B7" s="642" t="s">
        <v>1886</v>
      </c>
      <c r="C7" s="642" t="s">
        <v>374</v>
      </c>
      <c r="D7" s="639" t="s">
        <v>473</v>
      </c>
      <c r="E7" s="638" t="s">
        <v>1855</v>
      </c>
      <c r="F7" s="639" t="s">
        <v>1169</v>
      </c>
      <c r="G7" s="644" t="s">
        <v>1857</v>
      </c>
      <c r="H7" s="642"/>
      <c r="I7" s="641">
        <v>3500</v>
      </c>
      <c r="J7" s="642">
        <v>2</v>
      </c>
      <c r="K7" s="643">
        <f t="shared" si="0"/>
        <v>7000</v>
      </c>
      <c r="L7" s="642"/>
    </row>
    <row r="8" spans="1:12" s="621" customFormat="1" ht="24.95" customHeight="1" outlineLevel="3">
      <c r="A8" s="642">
        <v>1</v>
      </c>
      <c r="B8" s="642" t="s">
        <v>1886</v>
      </c>
      <c r="C8" s="642" t="s">
        <v>374</v>
      </c>
      <c r="D8" s="639" t="s">
        <v>473</v>
      </c>
      <c r="E8" s="638" t="s">
        <v>1855</v>
      </c>
      <c r="F8" s="639" t="s">
        <v>1169</v>
      </c>
      <c r="G8" s="644" t="s">
        <v>1879</v>
      </c>
      <c r="H8" s="642"/>
      <c r="I8" s="641">
        <v>2000</v>
      </c>
      <c r="J8" s="642">
        <v>2</v>
      </c>
      <c r="K8" s="643">
        <f t="shared" si="0"/>
        <v>4000</v>
      </c>
      <c r="L8" s="642"/>
    </row>
    <row r="9" spans="1:12" s="621" customFormat="1" ht="24.95" customHeight="1" outlineLevel="3">
      <c r="A9" s="642">
        <v>1</v>
      </c>
      <c r="B9" s="642" t="s">
        <v>1886</v>
      </c>
      <c r="C9" s="642" t="s">
        <v>374</v>
      </c>
      <c r="D9" s="639" t="s">
        <v>473</v>
      </c>
      <c r="E9" s="638" t="s">
        <v>1855</v>
      </c>
      <c r="F9" s="639" t="s">
        <v>1172</v>
      </c>
      <c r="G9" s="644" t="s">
        <v>1880</v>
      </c>
      <c r="H9" s="642"/>
      <c r="I9" s="641">
        <v>18000</v>
      </c>
      <c r="J9" s="642">
        <v>2</v>
      </c>
      <c r="K9" s="643">
        <f t="shared" si="0"/>
        <v>36000</v>
      </c>
      <c r="L9" s="642"/>
    </row>
    <row r="10" spans="1:12" s="621" customFormat="1" ht="24.95" customHeight="1" outlineLevel="3">
      <c r="A10" s="642">
        <v>1</v>
      </c>
      <c r="B10" s="642" t="s">
        <v>1886</v>
      </c>
      <c r="C10" s="642" t="s">
        <v>374</v>
      </c>
      <c r="D10" s="639" t="s">
        <v>473</v>
      </c>
      <c r="E10" s="638" t="s">
        <v>1855</v>
      </c>
      <c r="F10" s="645" t="s">
        <v>1870</v>
      </c>
      <c r="G10" s="644" t="s">
        <v>1878</v>
      </c>
      <c r="H10" s="642"/>
      <c r="I10" s="641">
        <v>7300</v>
      </c>
      <c r="J10" s="642">
        <v>4</v>
      </c>
      <c r="K10" s="643">
        <f t="shared" si="0"/>
        <v>29200</v>
      </c>
      <c r="L10" s="642"/>
    </row>
    <row r="11" spans="1:12" s="621" customFormat="1" ht="24.95" customHeight="1" outlineLevel="1">
      <c r="A11" s="634"/>
      <c r="B11" s="634"/>
      <c r="C11" s="634"/>
      <c r="D11" s="631" t="s">
        <v>1887</v>
      </c>
      <c r="E11" s="630"/>
      <c r="F11" s="631"/>
      <c r="G11" s="631"/>
      <c r="H11" s="634"/>
      <c r="I11" s="633"/>
      <c r="J11" s="634"/>
      <c r="K11" s="635">
        <f>SUBTOTAL(9,K12:K16)</f>
        <v>35500</v>
      </c>
      <c r="L11" s="634"/>
    </row>
    <row r="12" spans="1:12" s="621" customFormat="1" ht="24.95" customHeight="1" outlineLevel="3">
      <c r="A12" s="642">
        <v>2</v>
      </c>
      <c r="B12" s="642" t="s">
        <v>1886</v>
      </c>
      <c r="C12" s="642" t="s">
        <v>379</v>
      </c>
      <c r="D12" s="639" t="s">
        <v>1888</v>
      </c>
      <c r="E12" s="638" t="s">
        <v>1855</v>
      </c>
      <c r="F12" s="639" t="s">
        <v>1169</v>
      </c>
      <c r="G12" s="639" t="s">
        <v>1856</v>
      </c>
      <c r="H12" s="642"/>
      <c r="I12" s="641">
        <v>400</v>
      </c>
      <c r="J12" s="642">
        <v>40</v>
      </c>
      <c r="K12" s="643">
        <f t="shared" ref="K12:K16" si="1">I12*J12</f>
        <v>16000</v>
      </c>
      <c r="L12" s="642"/>
    </row>
    <row r="13" spans="1:12" s="621" customFormat="1" ht="24.95" customHeight="1" outlineLevel="3">
      <c r="A13" s="642">
        <v>2</v>
      </c>
      <c r="B13" s="642" t="s">
        <v>1886</v>
      </c>
      <c r="C13" s="642" t="s">
        <v>379</v>
      </c>
      <c r="D13" s="639" t="s">
        <v>1888</v>
      </c>
      <c r="E13" s="638" t="s">
        <v>1855</v>
      </c>
      <c r="F13" s="639" t="s">
        <v>1169</v>
      </c>
      <c r="G13" s="644" t="s">
        <v>1829</v>
      </c>
      <c r="H13" s="642"/>
      <c r="I13" s="641">
        <v>2000</v>
      </c>
      <c r="J13" s="642">
        <v>1</v>
      </c>
      <c r="K13" s="643">
        <f t="shared" si="1"/>
        <v>2000</v>
      </c>
      <c r="L13" s="642"/>
    </row>
    <row r="14" spans="1:12" s="621" customFormat="1" ht="24.95" customHeight="1" outlineLevel="3">
      <c r="A14" s="642">
        <v>2</v>
      </c>
      <c r="B14" s="642" t="s">
        <v>1886</v>
      </c>
      <c r="C14" s="642" t="s">
        <v>379</v>
      </c>
      <c r="D14" s="639" t="s">
        <v>1888</v>
      </c>
      <c r="E14" s="638" t="s">
        <v>1855</v>
      </c>
      <c r="F14" s="639" t="s">
        <v>1169</v>
      </c>
      <c r="G14" s="644" t="s">
        <v>1857</v>
      </c>
      <c r="H14" s="642"/>
      <c r="I14" s="641">
        <v>3500</v>
      </c>
      <c r="J14" s="642">
        <v>1</v>
      </c>
      <c r="K14" s="643">
        <f t="shared" si="1"/>
        <v>3500</v>
      </c>
      <c r="L14" s="642"/>
    </row>
    <row r="15" spans="1:12" s="621" customFormat="1" ht="24.95" customHeight="1" outlineLevel="3">
      <c r="A15" s="642">
        <v>2</v>
      </c>
      <c r="B15" s="642" t="s">
        <v>1886</v>
      </c>
      <c r="C15" s="642" t="s">
        <v>379</v>
      </c>
      <c r="D15" s="639" t="s">
        <v>1888</v>
      </c>
      <c r="E15" s="638" t="s">
        <v>1855</v>
      </c>
      <c r="F15" s="639" t="s">
        <v>1169</v>
      </c>
      <c r="G15" s="644" t="s">
        <v>1879</v>
      </c>
      <c r="H15" s="642"/>
      <c r="I15" s="641">
        <v>2000</v>
      </c>
      <c r="J15" s="642">
        <v>1</v>
      </c>
      <c r="K15" s="643">
        <f t="shared" si="1"/>
        <v>2000</v>
      </c>
      <c r="L15" s="642"/>
    </row>
    <row r="16" spans="1:12" s="621" customFormat="1" ht="24.95" customHeight="1" outlineLevel="3">
      <c r="A16" s="642">
        <v>2</v>
      </c>
      <c r="B16" s="642" t="s">
        <v>1886</v>
      </c>
      <c r="C16" s="642" t="s">
        <v>379</v>
      </c>
      <c r="D16" s="639" t="s">
        <v>1888</v>
      </c>
      <c r="E16" s="638" t="s">
        <v>1855</v>
      </c>
      <c r="F16" s="639" t="s">
        <v>1172</v>
      </c>
      <c r="G16" s="644" t="s">
        <v>1881</v>
      </c>
      <c r="H16" s="642"/>
      <c r="I16" s="641">
        <v>12000</v>
      </c>
      <c r="J16" s="642">
        <v>1</v>
      </c>
      <c r="K16" s="643">
        <f t="shared" si="1"/>
        <v>12000</v>
      </c>
      <c r="L16" s="642"/>
    </row>
    <row r="17" spans="1:12" s="621" customFormat="1" ht="24.95" customHeight="1" outlineLevel="1">
      <c r="A17" s="628"/>
      <c r="B17" s="628"/>
      <c r="C17" s="628"/>
      <c r="D17" s="629" t="s">
        <v>1889</v>
      </c>
      <c r="E17" s="630"/>
      <c r="F17" s="646"/>
      <c r="G17" s="647"/>
      <c r="H17" s="632"/>
      <c r="I17" s="648"/>
      <c r="J17" s="649"/>
      <c r="K17" s="635">
        <f>SUBTOTAL(9,K18:K33)</f>
        <v>256600</v>
      </c>
      <c r="L17" s="631"/>
    </row>
    <row r="18" spans="1:12" s="621" customFormat="1" ht="24.95" customHeight="1" outlineLevel="3">
      <c r="A18" s="636">
        <v>3</v>
      </c>
      <c r="B18" s="636" t="s">
        <v>1886</v>
      </c>
      <c r="C18" s="636" t="s">
        <v>382</v>
      </c>
      <c r="D18" s="637" t="s">
        <v>484</v>
      </c>
      <c r="E18" s="638" t="s">
        <v>1855</v>
      </c>
      <c r="F18" s="650" t="s">
        <v>1169</v>
      </c>
      <c r="G18" s="645" t="s">
        <v>1858</v>
      </c>
      <c r="H18" s="640" t="s">
        <v>1859</v>
      </c>
      <c r="I18" s="651">
        <v>650</v>
      </c>
      <c r="J18" s="652">
        <v>15</v>
      </c>
      <c r="K18" s="643">
        <f t="shared" ref="K18:K33" si="2">I18*J18</f>
        <v>9750</v>
      </c>
      <c r="L18" s="639"/>
    </row>
    <row r="19" spans="1:12" s="621" customFormat="1" ht="24.95" customHeight="1" outlineLevel="3">
      <c r="A19" s="636">
        <v>3</v>
      </c>
      <c r="B19" s="636" t="s">
        <v>1886</v>
      </c>
      <c r="C19" s="636" t="s">
        <v>382</v>
      </c>
      <c r="D19" s="637" t="s">
        <v>484</v>
      </c>
      <c r="E19" s="638" t="s">
        <v>1855</v>
      </c>
      <c r="F19" s="650" t="s">
        <v>1169</v>
      </c>
      <c r="G19" s="645" t="s">
        <v>1860</v>
      </c>
      <c r="H19" s="640" t="s">
        <v>1859</v>
      </c>
      <c r="I19" s="651">
        <v>650</v>
      </c>
      <c r="J19" s="652">
        <v>15</v>
      </c>
      <c r="K19" s="643">
        <f t="shared" si="2"/>
        <v>9750</v>
      </c>
      <c r="L19" s="639"/>
    </row>
    <row r="20" spans="1:12" s="621" customFormat="1" ht="24.95" customHeight="1" outlineLevel="3">
      <c r="A20" s="636">
        <v>3</v>
      </c>
      <c r="B20" s="636" t="s">
        <v>1886</v>
      </c>
      <c r="C20" s="636" t="s">
        <v>382</v>
      </c>
      <c r="D20" s="637" t="s">
        <v>484</v>
      </c>
      <c r="E20" s="638" t="s">
        <v>1855</v>
      </c>
      <c r="F20" s="650" t="s">
        <v>1169</v>
      </c>
      <c r="G20" s="645" t="s">
        <v>1882</v>
      </c>
      <c r="H20" s="645" t="s">
        <v>1883</v>
      </c>
      <c r="I20" s="651">
        <v>380</v>
      </c>
      <c r="J20" s="652">
        <v>90</v>
      </c>
      <c r="K20" s="643">
        <f t="shared" si="2"/>
        <v>34200</v>
      </c>
      <c r="L20" s="639"/>
    </row>
    <row r="21" spans="1:12" s="621" customFormat="1" ht="24.95" customHeight="1" outlineLevel="3">
      <c r="A21" s="636">
        <v>3</v>
      </c>
      <c r="B21" s="636" t="s">
        <v>1886</v>
      </c>
      <c r="C21" s="636" t="s">
        <v>382</v>
      </c>
      <c r="D21" s="637" t="s">
        <v>484</v>
      </c>
      <c r="E21" s="638" t="s">
        <v>1855</v>
      </c>
      <c r="F21" s="650" t="s">
        <v>1169</v>
      </c>
      <c r="G21" s="645" t="s">
        <v>1861</v>
      </c>
      <c r="H21" s="645" t="s">
        <v>1862</v>
      </c>
      <c r="I21" s="653">
        <v>2400</v>
      </c>
      <c r="J21" s="652">
        <v>3</v>
      </c>
      <c r="K21" s="643">
        <f t="shared" si="2"/>
        <v>7200</v>
      </c>
      <c r="L21" s="639"/>
    </row>
    <row r="22" spans="1:12" s="621" customFormat="1" ht="24.95" customHeight="1" outlineLevel="3">
      <c r="A22" s="636">
        <v>3</v>
      </c>
      <c r="B22" s="636" t="s">
        <v>1886</v>
      </c>
      <c r="C22" s="636" t="s">
        <v>382</v>
      </c>
      <c r="D22" s="637" t="s">
        <v>484</v>
      </c>
      <c r="E22" s="638" t="s">
        <v>1855</v>
      </c>
      <c r="F22" s="650" t="s">
        <v>1169</v>
      </c>
      <c r="G22" s="645" t="s">
        <v>1863</v>
      </c>
      <c r="H22" s="645" t="s">
        <v>1864</v>
      </c>
      <c r="I22" s="651">
        <v>700</v>
      </c>
      <c r="J22" s="652">
        <v>3</v>
      </c>
      <c r="K22" s="643">
        <f t="shared" si="2"/>
        <v>2100</v>
      </c>
      <c r="L22" s="639"/>
    </row>
    <row r="23" spans="1:12" s="621" customFormat="1" ht="24.95" customHeight="1" outlineLevel="3">
      <c r="A23" s="636">
        <v>3</v>
      </c>
      <c r="B23" s="636" t="s">
        <v>1886</v>
      </c>
      <c r="C23" s="636" t="s">
        <v>382</v>
      </c>
      <c r="D23" s="637" t="s">
        <v>484</v>
      </c>
      <c r="E23" s="638" t="s">
        <v>1855</v>
      </c>
      <c r="F23" s="650" t="s">
        <v>1169</v>
      </c>
      <c r="G23" s="645" t="s">
        <v>1865</v>
      </c>
      <c r="H23" s="645" t="s">
        <v>1866</v>
      </c>
      <c r="I23" s="651">
        <v>6000</v>
      </c>
      <c r="J23" s="652">
        <v>3</v>
      </c>
      <c r="K23" s="643">
        <f t="shared" si="2"/>
        <v>18000</v>
      </c>
      <c r="L23" s="639"/>
    </row>
    <row r="24" spans="1:12" s="621" customFormat="1" ht="24.95" customHeight="1" outlineLevel="3">
      <c r="A24" s="636">
        <v>3</v>
      </c>
      <c r="B24" s="636" t="s">
        <v>1886</v>
      </c>
      <c r="C24" s="636" t="s">
        <v>382</v>
      </c>
      <c r="D24" s="637" t="s">
        <v>484</v>
      </c>
      <c r="E24" s="638" t="s">
        <v>1855</v>
      </c>
      <c r="F24" s="650" t="s">
        <v>1169</v>
      </c>
      <c r="G24" s="645" t="s">
        <v>1876</v>
      </c>
      <c r="H24" s="645"/>
      <c r="I24" s="651">
        <v>1600</v>
      </c>
      <c r="J24" s="652">
        <v>2</v>
      </c>
      <c r="K24" s="643">
        <f t="shared" si="2"/>
        <v>3200</v>
      </c>
      <c r="L24" s="639"/>
    </row>
    <row r="25" spans="1:12" s="621" customFormat="1" ht="24.95" customHeight="1" outlineLevel="3">
      <c r="A25" s="636">
        <v>3</v>
      </c>
      <c r="B25" s="636" t="s">
        <v>1886</v>
      </c>
      <c r="C25" s="636" t="s">
        <v>382</v>
      </c>
      <c r="D25" s="637" t="s">
        <v>484</v>
      </c>
      <c r="E25" s="638" t="s">
        <v>1855</v>
      </c>
      <c r="F25" s="650" t="s">
        <v>1169</v>
      </c>
      <c r="G25" s="645" t="s">
        <v>1884</v>
      </c>
      <c r="H25" s="645"/>
      <c r="I25" s="651">
        <v>700</v>
      </c>
      <c r="J25" s="652">
        <v>1</v>
      </c>
      <c r="K25" s="643">
        <f t="shared" si="2"/>
        <v>700</v>
      </c>
      <c r="L25" s="639"/>
    </row>
    <row r="26" spans="1:12" s="621" customFormat="1" ht="24.95" customHeight="1" outlineLevel="3">
      <c r="A26" s="636">
        <v>3</v>
      </c>
      <c r="B26" s="636" t="s">
        <v>1886</v>
      </c>
      <c r="C26" s="636" t="s">
        <v>382</v>
      </c>
      <c r="D26" s="637" t="s">
        <v>484</v>
      </c>
      <c r="E26" s="638" t="s">
        <v>1855</v>
      </c>
      <c r="F26" s="650" t="s">
        <v>1175</v>
      </c>
      <c r="G26" s="645" t="s">
        <v>1175</v>
      </c>
      <c r="H26" s="645" t="s">
        <v>1867</v>
      </c>
      <c r="I26" s="651">
        <v>13000</v>
      </c>
      <c r="J26" s="652">
        <v>3</v>
      </c>
      <c r="K26" s="643">
        <f t="shared" si="2"/>
        <v>39000</v>
      </c>
      <c r="L26" s="639"/>
    </row>
    <row r="27" spans="1:12" s="621" customFormat="1" ht="24.95" customHeight="1" outlineLevel="3">
      <c r="A27" s="636">
        <v>3</v>
      </c>
      <c r="B27" s="636" t="s">
        <v>1886</v>
      </c>
      <c r="C27" s="636" t="s">
        <v>382</v>
      </c>
      <c r="D27" s="637" t="s">
        <v>484</v>
      </c>
      <c r="E27" s="638" t="s">
        <v>1855</v>
      </c>
      <c r="F27" s="650" t="s">
        <v>1868</v>
      </c>
      <c r="G27" s="645" t="s">
        <v>1868</v>
      </c>
      <c r="H27" s="654" t="s">
        <v>1869</v>
      </c>
      <c r="I27" s="653">
        <v>9000</v>
      </c>
      <c r="J27" s="652">
        <v>3</v>
      </c>
      <c r="K27" s="643">
        <f t="shared" si="2"/>
        <v>27000</v>
      </c>
      <c r="L27" s="639"/>
    </row>
    <row r="28" spans="1:12" s="621" customFormat="1" ht="24.95" customHeight="1" outlineLevel="3">
      <c r="A28" s="636">
        <v>3</v>
      </c>
      <c r="B28" s="636" t="s">
        <v>1886</v>
      </c>
      <c r="C28" s="636" t="s">
        <v>382</v>
      </c>
      <c r="D28" s="637" t="s">
        <v>484</v>
      </c>
      <c r="E28" s="638" t="s">
        <v>1855</v>
      </c>
      <c r="F28" s="650" t="s">
        <v>1877</v>
      </c>
      <c r="G28" s="645" t="s">
        <v>1890</v>
      </c>
      <c r="H28" s="645"/>
      <c r="I28" s="651">
        <v>5000</v>
      </c>
      <c r="J28" s="652">
        <v>2</v>
      </c>
      <c r="K28" s="643">
        <f t="shared" si="2"/>
        <v>10000</v>
      </c>
      <c r="L28" s="639"/>
    </row>
    <row r="29" spans="1:12" s="621" customFormat="1" ht="24.95" customHeight="1" outlineLevel="3">
      <c r="A29" s="636">
        <v>3</v>
      </c>
      <c r="B29" s="636" t="s">
        <v>1886</v>
      </c>
      <c r="C29" s="636" t="s">
        <v>382</v>
      </c>
      <c r="D29" s="637" t="s">
        <v>484</v>
      </c>
      <c r="E29" s="638" t="s">
        <v>1855</v>
      </c>
      <c r="F29" s="645" t="s">
        <v>1870</v>
      </c>
      <c r="G29" s="645" t="s">
        <v>1871</v>
      </c>
      <c r="H29" s="645"/>
      <c r="I29" s="651">
        <v>7300</v>
      </c>
      <c r="J29" s="652">
        <v>3</v>
      </c>
      <c r="K29" s="643">
        <f t="shared" si="2"/>
        <v>21900</v>
      </c>
      <c r="L29" s="639"/>
    </row>
    <row r="30" spans="1:12" s="621" customFormat="1" ht="24.95" customHeight="1" outlineLevel="3">
      <c r="A30" s="636">
        <v>3</v>
      </c>
      <c r="B30" s="636" t="s">
        <v>1886</v>
      </c>
      <c r="C30" s="636" t="s">
        <v>382</v>
      </c>
      <c r="D30" s="637" t="s">
        <v>484</v>
      </c>
      <c r="E30" s="638" t="s">
        <v>1855</v>
      </c>
      <c r="F30" s="645" t="s">
        <v>1870</v>
      </c>
      <c r="G30" s="645" t="s">
        <v>1872</v>
      </c>
      <c r="H30" s="645"/>
      <c r="I30" s="651">
        <v>12000</v>
      </c>
      <c r="J30" s="652">
        <v>3</v>
      </c>
      <c r="K30" s="643">
        <f t="shared" si="2"/>
        <v>36000</v>
      </c>
      <c r="L30" s="639"/>
    </row>
    <row r="31" spans="1:12" s="621" customFormat="1" ht="24.95" customHeight="1" outlineLevel="3">
      <c r="A31" s="636">
        <v>3</v>
      </c>
      <c r="B31" s="636" t="s">
        <v>1886</v>
      </c>
      <c r="C31" s="636" t="s">
        <v>382</v>
      </c>
      <c r="D31" s="637" t="s">
        <v>484</v>
      </c>
      <c r="E31" s="638" t="s">
        <v>1855</v>
      </c>
      <c r="F31" s="655" t="s">
        <v>1172</v>
      </c>
      <c r="G31" s="645" t="s">
        <v>1873</v>
      </c>
      <c r="H31" s="645"/>
      <c r="I31" s="653">
        <v>10000</v>
      </c>
      <c r="J31" s="652">
        <v>3</v>
      </c>
      <c r="K31" s="643">
        <f t="shared" si="2"/>
        <v>30000</v>
      </c>
      <c r="L31" s="639"/>
    </row>
    <row r="32" spans="1:12" s="621" customFormat="1" ht="24.95" customHeight="1" outlineLevel="3">
      <c r="A32" s="636">
        <v>3</v>
      </c>
      <c r="B32" s="636" t="s">
        <v>1886</v>
      </c>
      <c r="C32" s="636" t="s">
        <v>382</v>
      </c>
      <c r="D32" s="637" t="s">
        <v>484</v>
      </c>
      <c r="E32" s="638" t="s">
        <v>1855</v>
      </c>
      <c r="F32" s="645" t="s">
        <v>1874</v>
      </c>
      <c r="G32" s="645" t="s">
        <v>1874</v>
      </c>
      <c r="H32" s="645"/>
      <c r="I32" s="653">
        <v>1200</v>
      </c>
      <c r="J32" s="652">
        <v>3</v>
      </c>
      <c r="K32" s="643">
        <f t="shared" si="2"/>
        <v>3600</v>
      </c>
      <c r="L32" s="639"/>
    </row>
    <row r="33" spans="1:12" s="621" customFormat="1" ht="24.95" customHeight="1" outlineLevel="3">
      <c r="A33" s="636">
        <v>3</v>
      </c>
      <c r="B33" s="636" t="s">
        <v>1886</v>
      </c>
      <c r="C33" s="636" t="s">
        <v>382</v>
      </c>
      <c r="D33" s="637" t="s">
        <v>484</v>
      </c>
      <c r="E33" s="638" t="s">
        <v>1855</v>
      </c>
      <c r="F33" s="645" t="s">
        <v>1875</v>
      </c>
      <c r="G33" s="645" t="s">
        <v>1875</v>
      </c>
      <c r="H33" s="645"/>
      <c r="I33" s="653">
        <v>1400</v>
      </c>
      <c r="J33" s="652">
        <v>3</v>
      </c>
      <c r="K33" s="643">
        <f t="shared" si="2"/>
        <v>4200</v>
      </c>
      <c r="L33" s="639"/>
    </row>
    <row r="34" spans="1:12" s="621" customFormat="1" ht="30" customHeight="1">
      <c r="K34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AQ19"/>
  <sheetViews>
    <sheetView workbookViewId="0">
      <selection activeCell="A19" sqref="A19:XFD19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66" t="s">
        <v>1830</v>
      </c>
      <c r="B1" s="867"/>
      <c r="C1" s="867"/>
      <c r="D1" s="867"/>
      <c r="E1" s="867"/>
      <c r="F1" s="867"/>
      <c r="G1" s="867"/>
      <c r="H1" s="867"/>
      <c r="I1" s="867"/>
      <c r="J1" s="867"/>
      <c r="K1" s="867"/>
      <c r="L1" s="867"/>
      <c r="M1" s="867"/>
      <c r="N1" s="867"/>
      <c r="O1" s="867"/>
      <c r="P1" s="867"/>
      <c r="Q1" s="867"/>
      <c r="R1" s="867"/>
      <c r="S1" s="867"/>
      <c r="T1" s="867"/>
      <c r="U1" s="867"/>
      <c r="V1" s="867"/>
      <c r="W1" s="867"/>
      <c r="X1" s="867"/>
      <c r="Y1" s="867"/>
      <c r="Z1" s="867"/>
      <c r="AA1" s="867"/>
      <c r="AB1" s="867"/>
      <c r="AC1" s="867"/>
      <c r="AD1" s="867"/>
      <c r="AE1" s="867"/>
      <c r="AF1" s="867"/>
      <c r="AG1" s="867"/>
      <c r="AH1" s="867"/>
      <c r="AI1" s="867"/>
      <c r="AJ1" s="867"/>
      <c r="AK1" s="867"/>
      <c r="AL1" s="867"/>
      <c r="AM1" s="867"/>
      <c r="AN1" s="867"/>
      <c r="AO1" s="868"/>
      <c r="AP1" s="868"/>
      <c r="AQ1" s="868"/>
    </row>
    <row r="2" spans="1:43">
      <c r="A2" s="869" t="s">
        <v>594</v>
      </c>
      <c r="B2" s="869" t="s">
        <v>595</v>
      </c>
      <c r="C2" s="869" t="s">
        <v>596</v>
      </c>
      <c r="D2" s="869" t="s">
        <v>1831</v>
      </c>
      <c r="E2" s="869" t="s">
        <v>597</v>
      </c>
      <c r="F2" s="869"/>
      <c r="G2" s="869"/>
      <c r="H2" s="869"/>
      <c r="I2" s="869"/>
      <c r="J2" s="869" t="s">
        <v>1832</v>
      </c>
      <c r="K2" s="869"/>
      <c r="L2" s="869"/>
      <c r="M2" s="869"/>
      <c r="N2" s="869"/>
      <c r="O2" s="692" t="s">
        <v>1833</v>
      </c>
      <c r="P2" s="692"/>
      <c r="Q2" s="692"/>
      <c r="R2" s="692"/>
      <c r="S2" s="692"/>
      <c r="T2" s="692" t="s">
        <v>598</v>
      </c>
      <c r="U2" s="692"/>
      <c r="V2" s="692"/>
      <c r="W2" s="692"/>
      <c r="X2" s="692"/>
      <c r="Y2" s="692" t="s">
        <v>599</v>
      </c>
      <c r="Z2" s="692"/>
      <c r="AA2" s="692"/>
      <c r="AB2" s="692"/>
      <c r="AC2" s="692"/>
      <c r="AD2" s="869" t="s">
        <v>1834</v>
      </c>
      <c r="AE2" s="869"/>
      <c r="AF2" s="869"/>
      <c r="AG2" s="869"/>
      <c r="AH2" s="869"/>
      <c r="AI2" s="869"/>
      <c r="AJ2" s="869"/>
      <c r="AK2" s="869"/>
      <c r="AL2" s="869"/>
      <c r="AM2" s="869"/>
      <c r="AN2" s="870">
        <v>0.6</v>
      </c>
      <c r="AO2" s="872" t="s">
        <v>1835</v>
      </c>
      <c r="AP2" s="873" t="s">
        <v>1848</v>
      </c>
      <c r="AQ2" s="874" t="s">
        <v>1849</v>
      </c>
    </row>
    <row r="3" spans="1:43" ht="33.75">
      <c r="A3" s="869"/>
      <c r="B3" s="869"/>
      <c r="C3" s="869"/>
      <c r="D3" s="869"/>
      <c r="E3" s="616" t="s">
        <v>600</v>
      </c>
      <c r="F3" s="616" t="s">
        <v>601</v>
      </c>
      <c r="G3" s="616" t="s">
        <v>602</v>
      </c>
      <c r="H3" s="616" t="s">
        <v>603</v>
      </c>
      <c r="I3" s="615" t="s">
        <v>24</v>
      </c>
      <c r="J3" s="616" t="s">
        <v>600</v>
      </c>
      <c r="K3" s="616" t="s">
        <v>601</v>
      </c>
      <c r="L3" s="616" t="s">
        <v>602</v>
      </c>
      <c r="M3" s="616" t="s">
        <v>603</v>
      </c>
      <c r="N3" s="615" t="s">
        <v>24</v>
      </c>
      <c r="O3" s="616" t="s">
        <v>600</v>
      </c>
      <c r="P3" s="616" t="s">
        <v>601</v>
      </c>
      <c r="Q3" s="616" t="s">
        <v>602</v>
      </c>
      <c r="R3" s="616" t="s">
        <v>603</v>
      </c>
      <c r="S3" s="615" t="s">
        <v>24</v>
      </c>
      <c r="T3" s="616" t="s">
        <v>600</v>
      </c>
      <c r="U3" s="616" t="s">
        <v>601</v>
      </c>
      <c r="V3" s="616" t="s">
        <v>602</v>
      </c>
      <c r="W3" s="616" t="s">
        <v>603</v>
      </c>
      <c r="X3" s="615" t="s">
        <v>24</v>
      </c>
      <c r="Y3" s="616" t="s">
        <v>600</v>
      </c>
      <c r="Z3" s="616" t="s">
        <v>601</v>
      </c>
      <c r="AA3" s="616" t="s">
        <v>602</v>
      </c>
      <c r="AB3" s="616" t="s">
        <v>603</v>
      </c>
      <c r="AC3" s="615" t="s">
        <v>24</v>
      </c>
      <c r="AD3" s="616" t="s">
        <v>604</v>
      </c>
      <c r="AE3" s="616" t="s">
        <v>605</v>
      </c>
      <c r="AF3" s="616" t="s">
        <v>606</v>
      </c>
      <c r="AG3" s="616" t="s">
        <v>607</v>
      </c>
      <c r="AH3" s="616" t="s">
        <v>608</v>
      </c>
      <c r="AI3" s="616" t="s">
        <v>609</v>
      </c>
      <c r="AJ3" s="616" t="s">
        <v>1836</v>
      </c>
      <c r="AK3" s="616" t="s">
        <v>614</v>
      </c>
      <c r="AL3" s="616" t="s">
        <v>1837</v>
      </c>
      <c r="AM3" s="615" t="s">
        <v>531</v>
      </c>
      <c r="AN3" s="871"/>
      <c r="AO3" s="871"/>
      <c r="AP3" s="871"/>
      <c r="AQ3" s="875"/>
    </row>
    <row r="4" spans="1:43" ht="15" customHeight="1">
      <c r="A4" s="141" t="s">
        <v>542</v>
      </c>
      <c r="B4" s="240" t="s">
        <v>482</v>
      </c>
      <c r="C4" s="240" t="s">
        <v>1838</v>
      </c>
      <c r="D4" s="617">
        <v>2</v>
      </c>
      <c r="E4" s="165">
        <v>3</v>
      </c>
      <c r="F4" s="165">
        <v>3</v>
      </c>
      <c r="G4" s="165">
        <v>27</v>
      </c>
      <c r="H4" s="165">
        <v>3</v>
      </c>
      <c r="I4" s="144">
        <f t="shared" ref="I4:I17" si="0">SUM(E4:H4)</f>
        <v>36</v>
      </c>
      <c r="J4" s="617">
        <v>2</v>
      </c>
      <c r="K4" s="617">
        <v>0</v>
      </c>
      <c r="L4" s="617">
        <v>0</v>
      </c>
      <c r="M4" s="617">
        <v>0</v>
      </c>
      <c r="N4" s="144">
        <f t="shared" ref="N4:N17" si="1">SUM(J4:M4)</f>
        <v>2</v>
      </c>
      <c r="O4" s="144">
        <f>E4+J4</f>
        <v>5</v>
      </c>
      <c r="P4" s="144">
        <f t="shared" ref="P4:R17" si="2">F4+K4</f>
        <v>3</v>
      </c>
      <c r="Q4" s="144">
        <f t="shared" si="2"/>
        <v>27</v>
      </c>
      <c r="R4" s="144">
        <f t="shared" si="2"/>
        <v>3</v>
      </c>
      <c r="S4" s="144">
        <f t="shared" ref="S4:S17" si="3">SUM(O4:R4)</f>
        <v>38</v>
      </c>
      <c r="T4" s="620">
        <v>6</v>
      </c>
      <c r="U4" s="620">
        <v>3</v>
      </c>
      <c r="V4" s="620">
        <v>25.583333333333332</v>
      </c>
      <c r="W4" s="620">
        <v>2.6666666666666665</v>
      </c>
      <c r="X4" s="144">
        <f t="shared" ref="X4:X17" si="4">SUM(T4:W4)</f>
        <v>37.249999999999993</v>
      </c>
      <c r="Y4" s="617">
        <v>6</v>
      </c>
      <c r="Z4" s="617">
        <v>3</v>
      </c>
      <c r="AA4" s="617">
        <v>25.583333333333332</v>
      </c>
      <c r="AB4" s="617">
        <v>2.6666666666666665</v>
      </c>
      <c r="AC4" s="144">
        <f t="shared" ref="AC4:AC17" si="5">SUM(Y4:AB4)</f>
        <v>37.249999999999993</v>
      </c>
      <c r="AD4" s="144">
        <f t="shared" ref="AD4:AD17" si="6">(Y4*6017+Z4*5250+AA4*5194+AB4*4250)*12</f>
        <v>2352782</v>
      </c>
      <c r="AE4" s="144">
        <f t="shared" ref="AE4:AE17" si="7">AC4*4320</f>
        <v>160919.99999999997</v>
      </c>
      <c r="AF4" s="144">
        <f t="shared" ref="AF4:AF17" si="8">AC4*6000</f>
        <v>223499.99999999997</v>
      </c>
      <c r="AG4" s="144">
        <f t="shared" ref="AG4:AG17" si="9">AC4*2400</f>
        <v>89399.999999999985</v>
      </c>
      <c r="AH4" s="144">
        <f t="shared" ref="AH4:AH17" si="10">AC4*8800</f>
        <v>327799.99999999994</v>
      </c>
      <c r="AI4" s="144">
        <f t="shared" ref="AI4:AI17" si="11">AC4*800</f>
        <v>29799.999999999993</v>
      </c>
      <c r="AJ4" s="144">
        <f t="shared" ref="AJ4:AJ17" si="12">D4*50*200</f>
        <v>20000</v>
      </c>
      <c r="AK4" s="144">
        <f t="shared" ref="AK4:AK17" si="13">AC4*960</f>
        <v>35759.999999999993</v>
      </c>
      <c r="AL4" s="144">
        <f t="shared" ref="AL4:AL17" si="14">ROUND((AD4+AH4+AI4+AJ4)*0.35756,2)</f>
        <v>976275.39</v>
      </c>
      <c r="AM4" s="144">
        <f t="shared" ref="AM4:AM17" si="15">SUM(AD4:AL4)</f>
        <v>4216237.3899999997</v>
      </c>
      <c r="AN4" s="618">
        <f t="shared" ref="AN4:AN17" si="16">ROUND(AM4*0.6,0)</f>
        <v>2529742</v>
      </c>
      <c r="AO4" s="618"/>
      <c r="AP4" s="618">
        <f t="shared" ref="AP4:AP17" si="17">AN4+AO4</f>
        <v>2529742</v>
      </c>
      <c r="AQ4" s="618">
        <f t="shared" ref="AQ4:AQ17" si="18">ROUND(AM4*0.2,0)</f>
        <v>843247</v>
      </c>
    </row>
    <row r="5" spans="1:43" ht="15" customHeight="1">
      <c r="A5" s="141" t="s">
        <v>542</v>
      </c>
      <c r="B5" s="240" t="s">
        <v>1840</v>
      </c>
      <c r="C5" s="240" t="s">
        <v>1838</v>
      </c>
      <c r="D5" s="617">
        <v>2</v>
      </c>
      <c r="E5" s="165">
        <v>4</v>
      </c>
      <c r="F5" s="165">
        <v>3</v>
      </c>
      <c r="G5" s="165">
        <v>28</v>
      </c>
      <c r="H5" s="165">
        <v>3</v>
      </c>
      <c r="I5" s="144">
        <f t="shared" si="0"/>
        <v>38</v>
      </c>
      <c r="J5" s="617">
        <v>12</v>
      </c>
      <c r="K5" s="617">
        <v>0</v>
      </c>
      <c r="L5" s="617">
        <v>0</v>
      </c>
      <c r="M5" s="617">
        <v>0</v>
      </c>
      <c r="N5" s="144">
        <f t="shared" si="1"/>
        <v>12</v>
      </c>
      <c r="O5" s="144">
        <f t="shared" ref="O5:O17" si="19">E5+J5</f>
        <v>16</v>
      </c>
      <c r="P5" s="144">
        <f t="shared" si="2"/>
        <v>3</v>
      </c>
      <c r="Q5" s="144">
        <f t="shared" si="2"/>
        <v>28</v>
      </c>
      <c r="R5" s="144">
        <f t="shared" si="2"/>
        <v>3</v>
      </c>
      <c r="S5" s="144">
        <f t="shared" si="3"/>
        <v>50</v>
      </c>
      <c r="T5" s="617">
        <v>11.333333333333334</v>
      </c>
      <c r="U5" s="617">
        <v>3</v>
      </c>
      <c r="V5" s="617">
        <v>27</v>
      </c>
      <c r="W5" s="617">
        <v>3</v>
      </c>
      <c r="X5" s="144">
        <f t="shared" si="4"/>
        <v>44.333333333333336</v>
      </c>
      <c r="Y5" s="144">
        <v>11.333333333333334</v>
      </c>
      <c r="Z5" s="144">
        <v>3</v>
      </c>
      <c r="AA5" s="144">
        <v>27</v>
      </c>
      <c r="AB5" s="144">
        <v>3</v>
      </c>
      <c r="AC5" s="144">
        <f t="shared" si="5"/>
        <v>44.333333333333336</v>
      </c>
      <c r="AD5" s="144">
        <f t="shared" si="6"/>
        <v>2843168</v>
      </c>
      <c r="AE5" s="144">
        <f t="shared" si="7"/>
        <v>191520</v>
      </c>
      <c r="AF5" s="144">
        <f t="shared" si="8"/>
        <v>266000</v>
      </c>
      <c r="AG5" s="144">
        <f t="shared" si="9"/>
        <v>106400</v>
      </c>
      <c r="AH5" s="144">
        <f t="shared" si="10"/>
        <v>390133.33333333337</v>
      </c>
      <c r="AI5" s="144">
        <f t="shared" si="11"/>
        <v>35466.666666666672</v>
      </c>
      <c r="AJ5" s="144">
        <f t="shared" si="12"/>
        <v>20000</v>
      </c>
      <c r="AK5" s="144">
        <f t="shared" si="13"/>
        <v>42560</v>
      </c>
      <c r="AL5" s="144">
        <f t="shared" si="14"/>
        <v>1175931.8899999999</v>
      </c>
      <c r="AM5" s="144">
        <f t="shared" si="15"/>
        <v>5071179.8899999997</v>
      </c>
      <c r="AN5" s="618">
        <f t="shared" si="16"/>
        <v>3042708</v>
      </c>
      <c r="AO5" s="618"/>
      <c r="AP5" s="618">
        <f t="shared" si="17"/>
        <v>3042708</v>
      </c>
      <c r="AQ5" s="618">
        <f t="shared" si="18"/>
        <v>1014236</v>
      </c>
    </row>
    <row r="6" spans="1:43" ht="15" customHeight="1">
      <c r="A6" s="141" t="s">
        <v>542</v>
      </c>
      <c r="B6" s="240" t="s">
        <v>1841</v>
      </c>
      <c r="C6" s="240" t="s">
        <v>1838</v>
      </c>
      <c r="D6" s="617">
        <v>2</v>
      </c>
      <c r="E6" s="165">
        <v>5</v>
      </c>
      <c r="F6" s="165">
        <v>3</v>
      </c>
      <c r="G6" s="165">
        <v>37</v>
      </c>
      <c r="H6" s="165">
        <v>4</v>
      </c>
      <c r="I6" s="144">
        <f t="shared" si="0"/>
        <v>49</v>
      </c>
      <c r="J6" s="617">
        <v>5</v>
      </c>
      <c r="K6" s="617">
        <v>1</v>
      </c>
      <c r="L6" s="617">
        <v>0.91666666666666663</v>
      </c>
      <c r="M6" s="617">
        <v>2.9166666666666665</v>
      </c>
      <c r="N6" s="144">
        <f t="shared" si="1"/>
        <v>9.8333333333333339</v>
      </c>
      <c r="O6" s="144">
        <f t="shared" si="19"/>
        <v>10</v>
      </c>
      <c r="P6" s="144">
        <f t="shared" si="2"/>
        <v>4</v>
      </c>
      <c r="Q6" s="144">
        <f t="shared" si="2"/>
        <v>37.916666666666664</v>
      </c>
      <c r="R6" s="144">
        <f t="shared" si="2"/>
        <v>6.9166666666666661</v>
      </c>
      <c r="S6" s="144">
        <f t="shared" si="3"/>
        <v>58.833333333333329</v>
      </c>
      <c r="T6" s="617">
        <v>9.6666666666666661</v>
      </c>
      <c r="U6" s="617">
        <v>5.5</v>
      </c>
      <c r="V6" s="617">
        <v>36.5</v>
      </c>
      <c r="W6" s="617">
        <v>4.833333333333333</v>
      </c>
      <c r="X6" s="144">
        <f t="shared" si="4"/>
        <v>56.5</v>
      </c>
      <c r="Y6" s="144">
        <v>9.6666666666666661</v>
      </c>
      <c r="Z6" s="144">
        <v>5.5</v>
      </c>
      <c r="AA6" s="144">
        <v>36.5</v>
      </c>
      <c r="AB6" s="144">
        <v>4.833333333333333</v>
      </c>
      <c r="AC6" s="144">
        <f t="shared" si="5"/>
        <v>56.5</v>
      </c>
      <c r="AD6" s="144">
        <f t="shared" si="6"/>
        <v>3565944</v>
      </c>
      <c r="AE6" s="144">
        <f t="shared" si="7"/>
        <v>244080</v>
      </c>
      <c r="AF6" s="144">
        <f t="shared" si="8"/>
        <v>339000</v>
      </c>
      <c r="AG6" s="144">
        <f t="shared" si="9"/>
        <v>135600</v>
      </c>
      <c r="AH6" s="144">
        <f t="shared" si="10"/>
        <v>497200</v>
      </c>
      <c r="AI6" s="144">
        <f t="shared" si="11"/>
        <v>45200</v>
      </c>
      <c r="AJ6" s="144">
        <f t="shared" si="12"/>
        <v>20000</v>
      </c>
      <c r="AK6" s="144">
        <f t="shared" si="13"/>
        <v>54240</v>
      </c>
      <c r="AL6" s="144">
        <f t="shared" si="14"/>
        <v>1476130.68</v>
      </c>
      <c r="AM6" s="144">
        <f t="shared" si="15"/>
        <v>6377394.6799999997</v>
      </c>
      <c r="AN6" s="618">
        <f t="shared" si="16"/>
        <v>3826437</v>
      </c>
      <c r="AO6" s="618"/>
      <c r="AP6" s="618">
        <f t="shared" si="17"/>
        <v>3826437</v>
      </c>
      <c r="AQ6" s="618">
        <f t="shared" si="18"/>
        <v>1275479</v>
      </c>
    </row>
    <row r="7" spans="1:43" ht="15" customHeight="1">
      <c r="A7" s="141" t="s">
        <v>542</v>
      </c>
      <c r="B7" s="240" t="s">
        <v>1842</v>
      </c>
      <c r="C7" s="240" t="s">
        <v>1838</v>
      </c>
      <c r="D7" s="617">
        <v>3</v>
      </c>
      <c r="E7" s="165">
        <v>3</v>
      </c>
      <c r="F7" s="165">
        <v>3</v>
      </c>
      <c r="G7" s="165">
        <v>25</v>
      </c>
      <c r="H7" s="165">
        <v>3</v>
      </c>
      <c r="I7" s="144">
        <f t="shared" si="0"/>
        <v>34</v>
      </c>
      <c r="J7" s="617">
        <v>3</v>
      </c>
      <c r="K7" s="617">
        <v>0</v>
      </c>
      <c r="L7" s="617">
        <v>0</v>
      </c>
      <c r="M7" s="617">
        <v>0</v>
      </c>
      <c r="N7" s="144">
        <f t="shared" si="1"/>
        <v>3</v>
      </c>
      <c r="O7" s="144">
        <f t="shared" si="19"/>
        <v>6</v>
      </c>
      <c r="P7" s="144">
        <f t="shared" si="2"/>
        <v>3</v>
      </c>
      <c r="Q7" s="144">
        <f t="shared" si="2"/>
        <v>25</v>
      </c>
      <c r="R7" s="144">
        <f t="shared" si="2"/>
        <v>3</v>
      </c>
      <c r="S7" s="144">
        <f t="shared" si="3"/>
        <v>37</v>
      </c>
      <c r="T7" s="617">
        <v>1</v>
      </c>
      <c r="U7" s="617">
        <v>4</v>
      </c>
      <c r="V7" s="617">
        <v>25.333333333333332</v>
      </c>
      <c r="W7" s="617">
        <v>2.6666666666666665</v>
      </c>
      <c r="X7" s="144">
        <f t="shared" si="4"/>
        <v>33</v>
      </c>
      <c r="Y7" s="144">
        <v>1</v>
      </c>
      <c r="Z7" s="144">
        <v>4</v>
      </c>
      <c r="AA7" s="144">
        <v>25.333333333333332</v>
      </c>
      <c r="AB7" s="144">
        <v>2.6666666666666665</v>
      </c>
      <c r="AC7" s="144">
        <f t="shared" si="5"/>
        <v>33</v>
      </c>
      <c r="AD7" s="144">
        <f t="shared" si="6"/>
        <v>2039180</v>
      </c>
      <c r="AE7" s="144">
        <f t="shared" si="7"/>
        <v>142560</v>
      </c>
      <c r="AF7" s="144">
        <f t="shared" si="8"/>
        <v>198000</v>
      </c>
      <c r="AG7" s="144">
        <f t="shared" si="9"/>
        <v>79200</v>
      </c>
      <c r="AH7" s="144">
        <f t="shared" si="10"/>
        <v>290400</v>
      </c>
      <c r="AI7" s="144">
        <f t="shared" si="11"/>
        <v>26400</v>
      </c>
      <c r="AJ7" s="144">
        <f t="shared" si="12"/>
        <v>30000</v>
      </c>
      <c r="AK7" s="144">
        <f t="shared" si="13"/>
        <v>31680</v>
      </c>
      <c r="AL7" s="144">
        <f t="shared" si="14"/>
        <v>853131.01</v>
      </c>
      <c r="AM7" s="144">
        <f t="shared" si="15"/>
        <v>3690551.01</v>
      </c>
      <c r="AN7" s="618">
        <f t="shared" si="16"/>
        <v>2214331</v>
      </c>
      <c r="AO7" s="618"/>
      <c r="AP7" s="618">
        <f t="shared" si="17"/>
        <v>2214331</v>
      </c>
      <c r="AQ7" s="618">
        <f t="shared" si="18"/>
        <v>738110</v>
      </c>
    </row>
    <row r="8" spans="1:43" ht="15" customHeight="1">
      <c r="A8" s="141" t="s">
        <v>542</v>
      </c>
      <c r="B8" s="240" t="s">
        <v>477</v>
      </c>
      <c r="C8" s="240" t="s">
        <v>1839</v>
      </c>
      <c r="D8" s="617"/>
      <c r="E8" s="165">
        <v>0</v>
      </c>
      <c r="F8" s="165">
        <v>4</v>
      </c>
      <c r="G8" s="165">
        <v>0</v>
      </c>
      <c r="H8" s="165">
        <v>5</v>
      </c>
      <c r="I8" s="144">
        <f t="shared" si="0"/>
        <v>9</v>
      </c>
      <c r="J8" s="617">
        <v>0</v>
      </c>
      <c r="K8" s="617">
        <v>0</v>
      </c>
      <c r="L8" s="617">
        <v>0</v>
      </c>
      <c r="M8" s="617">
        <v>3</v>
      </c>
      <c r="N8" s="144">
        <f t="shared" si="1"/>
        <v>3</v>
      </c>
      <c r="O8" s="144">
        <f t="shared" si="19"/>
        <v>0</v>
      </c>
      <c r="P8" s="144">
        <f t="shared" si="2"/>
        <v>4</v>
      </c>
      <c r="Q8" s="144">
        <f t="shared" si="2"/>
        <v>0</v>
      </c>
      <c r="R8" s="144">
        <f t="shared" si="2"/>
        <v>8</v>
      </c>
      <c r="S8" s="144">
        <f t="shared" si="3"/>
        <v>12</v>
      </c>
      <c r="T8" s="617">
        <v>1</v>
      </c>
      <c r="U8" s="617">
        <v>3</v>
      </c>
      <c r="V8" s="617">
        <v>0</v>
      </c>
      <c r="W8" s="617">
        <v>8</v>
      </c>
      <c r="X8" s="144">
        <f t="shared" si="4"/>
        <v>12</v>
      </c>
      <c r="Y8" s="144">
        <v>1</v>
      </c>
      <c r="Z8" s="144">
        <v>3</v>
      </c>
      <c r="AA8" s="144">
        <v>0</v>
      </c>
      <c r="AB8" s="144">
        <v>8</v>
      </c>
      <c r="AC8" s="144">
        <f t="shared" si="5"/>
        <v>12</v>
      </c>
      <c r="AD8" s="144">
        <f t="shared" si="6"/>
        <v>669204</v>
      </c>
      <c r="AE8" s="144">
        <f t="shared" si="7"/>
        <v>51840</v>
      </c>
      <c r="AF8" s="144">
        <f t="shared" si="8"/>
        <v>72000</v>
      </c>
      <c r="AG8" s="144">
        <f t="shared" si="9"/>
        <v>28800</v>
      </c>
      <c r="AH8" s="144">
        <f t="shared" si="10"/>
        <v>105600</v>
      </c>
      <c r="AI8" s="144">
        <f t="shared" si="11"/>
        <v>9600</v>
      </c>
      <c r="AJ8" s="144">
        <f t="shared" si="12"/>
        <v>0</v>
      </c>
      <c r="AK8" s="144">
        <f t="shared" si="13"/>
        <v>11520</v>
      </c>
      <c r="AL8" s="144">
        <f t="shared" si="14"/>
        <v>280471.49</v>
      </c>
      <c r="AM8" s="144">
        <f t="shared" si="15"/>
        <v>1229035.49</v>
      </c>
      <c r="AN8" s="618">
        <f t="shared" si="16"/>
        <v>737421</v>
      </c>
      <c r="AO8" s="618"/>
      <c r="AP8" s="618">
        <f t="shared" si="17"/>
        <v>737421</v>
      </c>
      <c r="AQ8" s="618">
        <f t="shared" si="18"/>
        <v>245807</v>
      </c>
    </row>
    <row r="9" spans="1:43" ht="15" customHeight="1">
      <c r="A9" s="141" t="s">
        <v>542</v>
      </c>
      <c r="B9" s="240" t="s">
        <v>924</v>
      </c>
      <c r="C9" s="240" t="s">
        <v>1839</v>
      </c>
      <c r="D9" s="617"/>
      <c r="E9" s="165">
        <v>10</v>
      </c>
      <c r="F9" s="165">
        <v>12</v>
      </c>
      <c r="G9" s="165">
        <v>0</v>
      </c>
      <c r="H9" s="165">
        <v>14</v>
      </c>
      <c r="I9" s="144">
        <f t="shared" si="0"/>
        <v>36</v>
      </c>
      <c r="J9" s="617">
        <v>0</v>
      </c>
      <c r="K9" s="617">
        <v>0</v>
      </c>
      <c r="L9" s="617">
        <v>0</v>
      </c>
      <c r="M9" s="617">
        <v>0</v>
      </c>
      <c r="N9" s="144">
        <f t="shared" si="1"/>
        <v>0</v>
      </c>
      <c r="O9" s="144">
        <f t="shared" si="19"/>
        <v>10</v>
      </c>
      <c r="P9" s="144">
        <f t="shared" si="2"/>
        <v>12</v>
      </c>
      <c r="Q9" s="144">
        <f t="shared" si="2"/>
        <v>0</v>
      </c>
      <c r="R9" s="144">
        <f t="shared" si="2"/>
        <v>14</v>
      </c>
      <c r="S9" s="144">
        <f t="shared" si="3"/>
        <v>36</v>
      </c>
      <c r="T9" s="617">
        <v>16.833333333333332</v>
      </c>
      <c r="U9" s="617">
        <v>11.583333333333334</v>
      </c>
      <c r="V9" s="617">
        <v>0</v>
      </c>
      <c r="W9" s="617">
        <v>6.666666666666667</v>
      </c>
      <c r="X9" s="144">
        <f t="shared" si="4"/>
        <v>35.083333333333329</v>
      </c>
      <c r="Y9" s="144">
        <v>16.833333333333332</v>
      </c>
      <c r="Z9" s="144">
        <v>11.583333333333334</v>
      </c>
      <c r="AA9" s="144">
        <v>0</v>
      </c>
      <c r="AB9" s="144">
        <v>6.666666666666667</v>
      </c>
      <c r="AC9" s="144">
        <f t="shared" si="5"/>
        <v>35.083333333333329</v>
      </c>
      <c r="AD9" s="144">
        <f t="shared" si="6"/>
        <v>2285184</v>
      </c>
      <c r="AE9" s="144">
        <f t="shared" si="7"/>
        <v>151559.99999999997</v>
      </c>
      <c r="AF9" s="144">
        <f t="shared" si="8"/>
        <v>210499.99999999997</v>
      </c>
      <c r="AG9" s="144">
        <f t="shared" si="9"/>
        <v>84199.999999999985</v>
      </c>
      <c r="AH9" s="144">
        <f t="shared" si="10"/>
        <v>308733.33333333331</v>
      </c>
      <c r="AI9" s="144">
        <f t="shared" si="11"/>
        <v>28066.666666666664</v>
      </c>
      <c r="AJ9" s="144">
        <f t="shared" si="12"/>
        <v>0</v>
      </c>
      <c r="AK9" s="144">
        <f t="shared" si="13"/>
        <v>33679.999999999993</v>
      </c>
      <c r="AL9" s="144">
        <f t="shared" si="14"/>
        <v>937516.6</v>
      </c>
      <c r="AM9" s="144">
        <f t="shared" si="15"/>
        <v>4039440.6</v>
      </c>
      <c r="AN9" s="618">
        <f t="shared" si="16"/>
        <v>2423664</v>
      </c>
      <c r="AO9" s="618"/>
      <c r="AP9" s="618">
        <f t="shared" si="17"/>
        <v>2423664</v>
      </c>
      <c r="AQ9" s="618">
        <f t="shared" si="18"/>
        <v>807888</v>
      </c>
    </row>
    <row r="10" spans="1:43" ht="15" customHeight="1">
      <c r="A10" s="141" t="s">
        <v>542</v>
      </c>
      <c r="B10" s="240" t="s">
        <v>1843</v>
      </c>
      <c r="C10" s="240" t="s">
        <v>1839</v>
      </c>
      <c r="D10" s="617"/>
      <c r="E10" s="165">
        <v>0</v>
      </c>
      <c r="F10" s="165">
        <v>4</v>
      </c>
      <c r="G10" s="165">
        <v>0</v>
      </c>
      <c r="H10" s="165">
        <v>4</v>
      </c>
      <c r="I10" s="144">
        <f t="shared" si="0"/>
        <v>8</v>
      </c>
      <c r="J10" s="617">
        <v>4</v>
      </c>
      <c r="K10" s="617">
        <v>2</v>
      </c>
      <c r="L10" s="617">
        <v>0</v>
      </c>
      <c r="M10" s="617">
        <v>0</v>
      </c>
      <c r="N10" s="144">
        <f t="shared" si="1"/>
        <v>6</v>
      </c>
      <c r="O10" s="144">
        <f t="shared" si="19"/>
        <v>4</v>
      </c>
      <c r="P10" s="144">
        <f t="shared" si="2"/>
        <v>6</v>
      </c>
      <c r="Q10" s="144">
        <f t="shared" si="2"/>
        <v>0</v>
      </c>
      <c r="R10" s="144">
        <f t="shared" si="2"/>
        <v>4</v>
      </c>
      <c r="S10" s="144">
        <f t="shared" si="3"/>
        <v>14</v>
      </c>
      <c r="T10" s="617">
        <v>3.0833333333333335</v>
      </c>
      <c r="U10" s="617">
        <v>2.8333333333333335</v>
      </c>
      <c r="V10" s="617">
        <v>0</v>
      </c>
      <c r="W10" s="617">
        <v>3</v>
      </c>
      <c r="X10" s="144">
        <f t="shared" si="4"/>
        <v>8.9166666666666679</v>
      </c>
      <c r="Y10" s="144">
        <v>3.0833333333333335</v>
      </c>
      <c r="Z10" s="144">
        <v>2.8333333333333335</v>
      </c>
      <c r="AA10" s="144">
        <v>0</v>
      </c>
      <c r="AB10" s="144">
        <v>3</v>
      </c>
      <c r="AC10" s="144">
        <f t="shared" si="5"/>
        <v>8.9166666666666679</v>
      </c>
      <c r="AD10" s="144">
        <f t="shared" si="6"/>
        <v>554129</v>
      </c>
      <c r="AE10" s="144">
        <f t="shared" si="7"/>
        <v>38520.000000000007</v>
      </c>
      <c r="AF10" s="144">
        <f t="shared" si="8"/>
        <v>53500.000000000007</v>
      </c>
      <c r="AG10" s="144">
        <f t="shared" si="9"/>
        <v>21400.000000000004</v>
      </c>
      <c r="AH10" s="144">
        <f t="shared" si="10"/>
        <v>78466.666666666672</v>
      </c>
      <c r="AI10" s="144">
        <f t="shared" si="11"/>
        <v>7133.3333333333339</v>
      </c>
      <c r="AJ10" s="144">
        <f t="shared" si="12"/>
        <v>0</v>
      </c>
      <c r="AK10" s="144">
        <f t="shared" si="13"/>
        <v>8560.0000000000018</v>
      </c>
      <c r="AL10" s="144">
        <f t="shared" si="14"/>
        <v>228741.5</v>
      </c>
      <c r="AM10" s="144">
        <f t="shared" si="15"/>
        <v>990450.5</v>
      </c>
      <c r="AN10" s="618">
        <f t="shared" si="16"/>
        <v>594270</v>
      </c>
      <c r="AO10" s="618"/>
      <c r="AP10" s="618">
        <f t="shared" si="17"/>
        <v>594270</v>
      </c>
      <c r="AQ10" s="618">
        <f t="shared" si="18"/>
        <v>198090</v>
      </c>
    </row>
    <row r="11" spans="1:43" ht="15" customHeight="1">
      <c r="A11" s="141" t="s">
        <v>542</v>
      </c>
      <c r="B11" s="240" t="s">
        <v>475</v>
      </c>
      <c r="C11" s="240" t="s">
        <v>1839</v>
      </c>
      <c r="D11" s="617"/>
      <c r="E11" s="165">
        <v>0</v>
      </c>
      <c r="F11" s="165">
        <v>4</v>
      </c>
      <c r="G11" s="165">
        <v>0</v>
      </c>
      <c r="H11" s="165">
        <v>5.5</v>
      </c>
      <c r="I11" s="144">
        <f t="shared" si="0"/>
        <v>9.5</v>
      </c>
      <c r="J11" s="617">
        <v>0</v>
      </c>
      <c r="K11" s="617">
        <v>0</v>
      </c>
      <c r="L11" s="617">
        <v>0</v>
      </c>
      <c r="M11" s="617">
        <v>1</v>
      </c>
      <c r="N11" s="144">
        <f t="shared" si="1"/>
        <v>1</v>
      </c>
      <c r="O11" s="144">
        <f t="shared" si="19"/>
        <v>0</v>
      </c>
      <c r="P11" s="144">
        <f t="shared" si="2"/>
        <v>4</v>
      </c>
      <c r="Q11" s="144">
        <f t="shared" si="2"/>
        <v>0</v>
      </c>
      <c r="R11" s="144">
        <f t="shared" si="2"/>
        <v>6.5</v>
      </c>
      <c r="S11" s="144">
        <f t="shared" si="3"/>
        <v>10.5</v>
      </c>
      <c r="T11" s="617">
        <v>0</v>
      </c>
      <c r="U11" s="617">
        <v>2</v>
      </c>
      <c r="V11" s="617">
        <v>0</v>
      </c>
      <c r="W11" s="617">
        <v>6</v>
      </c>
      <c r="X11" s="144">
        <f t="shared" si="4"/>
        <v>8</v>
      </c>
      <c r="Y11" s="144">
        <v>0</v>
      </c>
      <c r="Z11" s="144">
        <v>2</v>
      </c>
      <c r="AA11" s="144">
        <v>0</v>
      </c>
      <c r="AB11" s="144">
        <v>6</v>
      </c>
      <c r="AC11" s="144">
        <f t="shared" si="5"/>
        <v>8</v>
      </c>
      <c r="AD11" s="144">
        <f t="shared" si="6"/>
        <v>432000</v>
      </c>
      <c r="AE11" s="144">
        <f t="shared" si="7"/>
        <v>34560</v>
      </c>
      <c r="AF11" s="144">
        <f t="shared" si="8"/>
        <v>48000</v>
      </c>
      <c r="AG11" s="144">
        <f t="shared" si="9"/>
        <v>19200</v>
      </c>
      <c r="AH11" s="144">
        <f t="shared" si="10"/>
        <v>70400</v>
      </c>
      <c r="AI11" s="144">
        <f t="shared" si="11"/>
        <v>6400</v>
      </c>
      <c r="AJ11" s="144">
        <f t="shared" si="12"/>
        <v>0</v>
      </c>
      <c r="AK11" s="144">
        <f t="shared" si="13"/>
        <v>7680</v>
      </c>
      <c r="AL11" s="144">
        <f t="shared" si="14"/>
        <v>181926.53</v>
      </c>
      <c r="AM11" s="144">
        <f t="shared" si="15"/>
        <v>800166.53</v>
      </c>
      <c r="AN11" s="618">
        <f t="shared" si="16"/>
        <v>480100</v>
      </c>
      <c r="AO11" s="618"/>
      <c r="AP11" s="618">
        <f t="shared" si="17"/>
        <v>480100</v>
      </c>
      <c r="AQ11" s="618">
        <f t="shared" si="18"/>
        <v>160033</v>
      </c>
    </row>
    <row r="12" spans="1:43" ht="15" customHeight="1">
      <c r="A12" s="141" t="s">
        <v>542</v>
      </c>
      <c r="B12" s="240" t="s">
        <v>922</v>
      </c>
      <c r="C12" s="240" t="s">
        <v>1839</v>
      </c>
      <c r="D12" s="617"/>
      <c r="E12" s="165">
        <v>0</v>
      </c>
      <c r="F12" s="165">
        <v>4</v>
      </c>
      <c r="G12" s="165">
        <v>0</v>
      </c>
      <c r="H12" s="165">
        <v>6</v>
      </c>
      <c r="I12" s="144">
        <f t="shared" si="0"/>
        <v>10</v>
      </c>
      <c r="J12" s="617">
        <v>1.9166666666666667</v>
      </c>
      <c r="K12" s="617">
        <v>1</v>
      </c>
      <c r="L12" s="617">
        <v>0</v>
      </c>
      <c r="M12" s="617">
        <v>0.91666666666666663</v>
      </c>
      <c r="N12" s="144">
        <f t="shared" si="1"/>
        <v>3.8333333333333335</v>
      </c>
      <c r="O12" s="144">
        <f t="shared" si="19"/>
        <v>1.9166666666666667</v>
      </c>
      <c r="P12" s="144">
        <f t="shared" si="2"/>
        <v>5</v>
      </c>
      <c r="Q12" s="144">
        <f t="shared" si="2"/>
        <v>0</v>
      </c>
      <c r="R12" s="144">
        <f t="shared" si="2"/>
        <v>6.916666666666667</v>
      </c>
      <c r="S12" s="144">
        <f t="shared" si="3"/>
        <v>13.833333333333334</v>
      </c>
      <c r="T12" s="617">
        <v>1.75</v>
      </c>
      <c r="U12" s="617">
        <v>1.5833333333333333</v>
      </c>
      <c r="V12" s="617">
        <v>0.41666666666666669</v>
      </c>
      <c r="W12" s="617">
        <v>5.416666666666667</v>
      </c>
      <c r="X12" s="144">
        <f t="shared" si="4"/>
        <v>9.1666666666666661</v>
      </c>
      <c r="Y12" s="144">
        <v>1.75</v>
      </c>
      <c r="Z12" s="144">
        <v>1.5833333333333333</v>
      </c>
      <c r="AA12" s="144">
        <v>0.41666666666666669</v>
      </c>
      <c r="AB12" s="144">
        <v>5.416666666666667</v>
      </c>
      <c r="AC12" s="144">
        <f t="shared" si="5"/>
        <v>9.1666666666666661</v>
      </c>
      <c r="AD12" s="144">
        <f t="shared" si="6"/>
        <v>528327</v>
      </c>
      <c r="AE12" s="144">
        <f t="shared" si="7"/>
        <v>39600</v>
      </c>
      <c r="AF12" s="144">
        <f t="shared" si="8"/>
        <v>55000</v>
      </c>
      <c r="AG12" s="144">
        <f t="shared" si="9"/>
        <v>22000</v>
      </c>
      <c r="AH12" s="144">
        <f t="shared" si="10"/>
        <v>80666.666666666657</v>
      </c>
      <c r="AI12" s="144">
        <f t="shared" si="11"/>
        <v>7333.333333333333</v>
      </c>
      <c r="AJ12" s="144">
        <f t="shared" si="12"/>
        <v>0</v>
      </c>
      <c r="AK12" s="144">
        <f t="shared" si="13"/>
        <v>8800</v>
      </c>
      <c r="AL12" s="144">
        <f t="shared" si="14"/>
        <v>220373.88</v>
      </c>
      <c r="AM12" s="144">
        <f t="shared" si="15"/>
        <v>962100.88</v>
      </c>
      <c r="AN12" s="618">
        <f t="shared" si="16"/>
        <v>577261</v>
      </c>
      <c r="AO12" s="618"/>
      <c r="AP12" s="618">
        <f t="shared" si="17"/>
        <v>577261</v>
      </c>
      <c r="AQ12" s="618">
        <f t="shared" si="18"/>
        <v>192420</v>
      </c>
    </row>
    <row r="13" spans="1:43" ht="15" customHeight="1">
      <c r="A13" s="141" t="s">
        <v>542</v>
      </c>
      <c r="B13" s="240" t="s">
        <v>925</v>
      </c>
      <c r="C13" s="240" t="s">
        <v>1839</v>
      </c>
      <c r="D13" s="617"/>
      <c r="E13" s="165">
        <v>0</v>
      </c>
      <c r="F13" s="165">
        <v>5</v>
      </c>
      <c r="G13" s="165">
        <v>0</v>
      </c>
      <c r="H13" s="165">
        <v>6</v>
      </c>
      <c r="I13" s="144">
        <f t="shared" si="0"/>
        <v>11</v>
      </c>
      <c r="J13" s="617">
        <v>2</v>
      </c>
      <c r="K13" s="617">
        <v>2</v>
      </c>
      <c r="L13" s="617">
        <v>0</v>
      </c>
      <c r="M13" s="617">
        <v>0</v>
      </c>
      <c r="N13" s="144">
        <f t="shared" si="1"/>
        <v>4</v>
      </c>
      <c r="O13" s="144">
        <f t="shared" si="19"/>
        <v>2</v>
      </c>
      <c r="P13" s="144">
        <f t="shared" si="2"/>
        <v>7</v>
      </c>
      <c r="Q13" s="144">
        <f t="shared" si="2"/>
        <v>0</v>
      </c>
      <c r="R13" s="144">
        <f t="shared" si="2"/>
        <v>6</v>
      </c>
      <c r="S13" s="144">
        <f t="shared" si="3"/>
        <v>15</v>
      </c>
      <c r="T13" s="617">
        <v>2</v>
      </c>
      <c r="U13" s="617">
        <v>7</v>
      </c>
      <c r="V13" s="617">
        <v>0</v>
      </c>
      <c r="W13" s="617">
        <v>6</v>
      </c>
      <c r="X13" s="144">
        <f t="shared" si="4"/>
        <v>15</v>
      </c>
      <c r="Y13" s="144">
        <v>2</v>
      </c>
      <c r="Z13" s="144">
        <v>7</v>
      </c>
      <c r="AA13" s="144">
        <v>0</v>
      </c>
      <c r="AB13" s="144">
        <v>6</v>
      </c>
      <c r="AC13" s="144">
        <f t="shared" si="5"/>
        <v>15</v>
      </c>
      <c r="AD13" s="144">
        <f t="shared" si="6"/>
        <v>891408</v>
      </c>
      <c r="AE13" s="144">
        <f t="shared" si="7"/>
        <v>64800</v>
      </c>
      <c r="AF13" s="144">
        <f t="shared" si="8"/>
        <v>90000</v>
      </c>
      <c r="AG13" s="144">
        <f t="shared" si="9"/>
        <v>36000</v>
      </c>
      <c r="AH13" s="144">
        <f t="shared" si="10"/>
        <v>132000</v>
      </c>
      <c r="AI13" s="144">
        <f t="shared" si="11"/>
        <v>12000</v>
      </c>
      <c r="AJ13" s="144">
        <f t="shared" si="12"/>
        <v>0</v>
      </c>
      <c r="AK13" s="144">
        <f t="shared" si="13"/>
        <v>14400</v>
      </c>
      <c r="AL13" s="144">
        <f t="shared" si="14"/>
        <v>370220.48</v>
      </c>
      <c r="AM13" s="144">
        <f t="shared" si="15"/>
        <v>1610828.48</v>
      </c>
      <c r="AN13" s="618">
        <f t="shared" si="16"/>
        <v>966497</v>
      </c>
      <c r="AO13" s="618"/>
      <c r="AP13" s="618">
        <f t="shared" si="17"/>
        <v>966497</v>
      </c>
      <c r="AQ13" s="618">
        <f t="shared" si="18"/>
        <v>322166</v>
      </c>
    </row>
    <row r="14" spans="1:43" ht="15" customHeight="1">
      <c r="A14" s="141" t="s">
        <v>542</v>
      </c>
      <c r="B14" s="240" t="s">
        <v>923</v>
      </c>
      <c r="C14" s="240" t="s">
        <v>1839</v>
      </c>
      <c r="D14" s="617"/>
      <c r="E14" s="165">
        <v>0</v>
      </c>
      <c r="F14" s="165">
        <v>6</v>
      </c>
      <c r="G14" s="165">
        <v>0</v>
      </c>
      <c r="H14" s="165">
        <v>6</v>
      </c>
      <c r="I14" s="144">
        <f t="shared" si="0"/>
        <v>12</v>
      </c>
      <c r="J14" s="617">
        <v>2</v>
      </c>
      <c r="K14" s="617">
        <v>5</v>
      </c>
      <c r="L14" s="617">
        <v>0</v>
      </c>
      <c r="M14" s="617">
        <v>1</v>
      </c>
      <c r="N14" s="144">
        <f t="shared" si="1"/>
        <v>8</v>
      </c>
      <c r="O14" s="144">
        <f t="shared" si="19"/>
        <v>2</v>
      </c>
      <c r="P14" s="144">
        <f t="shared" si="2"/>
        <v>11</v>
      </c>
      <c r="Q14" s="144">
        <f t="shared" si="2"/>
        <v>0</v>
      </c>
      <c r="R14" s="144">
        <f t="shared" si="2"/>
        <v>7</v>
      </c>
      <c r="S14" s="144">
        <f t="shared" si="3"/>
        <v>20</v>
      </c>
      <c r="T14" s="617">
        <v>2.8333333333333335</v>
      </c>
      <c r="U14" s="617">
        <v>10.166666666666666</v>
      </c>
      <c r="V14" s="617">
        <v>0</v>
      </c>
      <c r="W14" s="617">
        <v>6.083333333333333</v>
      </c>
      <c r="X14" s="144">
        <f t="shared" si="4"/>
        <v>19.083333333333332</v>
      </c>
      <c r="Y14" s="144">
        <v>2.8333333333333335</v>
      </c>
      <c r="Z14" s="144">
        <v>10.166666666666666</v>
      </c>
      <c r="AA14" s="144">
        <v>0</v>
      </c>
      <c r="AB14" s="144">
        <v>6.083333333333333</v>
      </c>
      <c r="AC14" s="144">
        <f t="shared" si="5"/>
        <v>19.083333333333332</v>
      </c>
      <c r="AD14" s="144">
        <f t="shared" si="6"/>
        <v>1155328</v>
      </c>
      <c r="AE14" s="144">
        <f t="shared" si="7"/>
        <v>82440</v>
      </c>
      <c r="AF14" s="144">
        <f t="shared" si="8"/>
        <v>114500</v>
      </c>
      <c r="AG14" s="144">
        <f t="shared" si="9"/>
        <v>45800</v>
      </c>
      <c r="AH14" s="144">
        <f t="shared" si="10"/>
        <v>167933.33333333331</v>
      </c>
      <c r="AI14" s="144">
        <f t="shared" si="11"/>
        <v>15266.666666666666</v>
      </c>
      <c r="AJ14" s="144">
        <f t="shared" si="12"/>
        <v>0</v>
      </c>
      <c r="AK14" s="144">
        <f t="shared" si="13"/>
        <v>18320</v>
      </c>
      <c r="AL14" s="144">
        <f t="shared" si="14"/>
        <v>478604.07</v>
      </c>
      <c r="AM14" s="144">
        <f t="shared" si="15"/>
        <v>2078192.07</v>
      </c>
      <c r="AN14" s="618">
        <f t="shared" si="16"/>
        <v>1246915</v>
      </c>
      <c r="AO14" s="618"/>
      <c r="AP14" s="618">
        <f t="shared" si="17"/>
        <v>1246915</v>
      </c>
      <c r="AQ14" s="618">
        <f t="shared" si="18"/>
        <v>415638</v>
      </c>
    </row>
    <row r="15" spans="1:43" ht="15" customHeight="1">
      <c r="A15" s="141" t="s">
        <v>542</v>
      </c>
      <c r="B15" s="240" t="s">
        <v>1844</v>
      </c>
      <c r="C15" s="240" t="s">
        <v>1839</v>
      </c>
      <c r="D15" s="617"/>
      <c r="E15" s="165">
        <v>0</v>
      </c>
      <c r="F15" s="165">
        <v>4</v>
      </c>
      <c r="G15" s="165">
        <v>0</v>
      </c>
      <c r="H15" s="165">
        <v>6</v>
      </c>
      <c r="I15" s="144">
        <f t="shared" si="0"/>
        <v>10</v>
      </c>
      <c r="J15" s="617">
        <v>0</v>
      </c>
      <c r="K15" s="617">
        <v>0</v>
      </c>
      <c r="L15" s="617">
        <v>0</v>
      </c>
      <c r="M15" s="617">
        <v>2</v>
      </c>
      <c r="N15" s="144">
        <f t="shared" si="1"/>
        <v>2</v>
      </c>
      <c r="O15" s="144">
        <f t="shared" si="19"/>
        <v>0</v>
      </c>
      <c r="P15" s="144">
        <f t="shared" si="2"/>
        <v>4</v>
      </c>
      <c r="Q15" s="144">
        <f t="shared" si="2"/>
        <v>0</v>
      </c>
      <c r="R15" s="144">
        <f t="shared" si="2"/>
        <v>8</v>
      </c>
      <c r="S15" s="144">
        <f t="shared" si="3"/>
        <v>12</v>
      </c>
      <c r="T15" s="617">
        <v>2.5833333333333335</v>
      </c>
      <c r="U15" s="617">
        <v>2.75</v>
      </c>
      <c r="V15" s="617">
        <v>0</v>
      </c>
      <c r="W15" s="617">
        <v>4.833333333333333</v>
      </c>
      <c r="X15" s="144">
        <f t="shared" si="4"/>
        <v>10.166666666666668</v>
      </c>
      <c r="Y15" s="144">
        <v>2.5833333333333335</v>
      </c>
      <c r="Z15" s="144">
        <v>2.75</v>
      </c>
      <c r="AA15" s="144">
        <v>0</v>
      </c>
      <c r="AB15" s="144">
        <v>4.833333333333333</v>
      </c>
      <c r="AC15" s="144">
        <f t="shared" si="5"/>
        <v>10.166666666666668</v>
      </c>
      <c r="AD15" s="144">
        <f t="shared" si="6"/>
        <v>606277</v>
      </c>
      <c r="AE15" s="144">
        <f t="shared" si="7"/>
        <v>43920.000000000007</v>
      </c>
      <c r="AF15" s="144">
        <f t="shared" si="8"/>
        <v>61000.000000000007</v>
      </c>
      <c r="AG15" s="144">
        <f t="shared" si="9"/>
        <v>24400.000000000004</v>
      </c>
      <c r="AH15" s="144">
        <f t="shared" si="10"/>
        <v>89466.666666666672</v>
      </c>
      <c r="AI15" s="144">
        <f t="shared" si="11"/>
        <v>8133.3333333333339</v>
      </c>
      <c r="AJ15" s="144">
        <f t="shared" si="12"/>
        <v>0</v>
      </c>
      <c r="AK15" s="144">
        <f t="shared" si="13"/>
        <v>9760.0000000000018</v>
      </c>
      <c r="AL15" s="144">
        <f t="shared" si="14"/>
        <v>251678.26</v>
      </c>
      <c r="AM15" s="144">
        <f t="shared" si="15"/>
        <v>1094635.26</v>
      </c>
      <c r="AN15" s="618">
        <f t="shared" si="16"/>
        <v>656781</v>
      </c>
      <c r="AO15" s="618"/>
      <c r="AP15" s="618">
        <f t="shared" si="17"/>
        <v>656781</v>
      </c>
      <c r="AQ15" s="618">
        <f t="shared" si="18"/>
        <v>218927</v>
      </c>
    </row>
    <row r="16" spans="1:43" ht="15" customHeight="1">
      <c r="A16" s="141" t="s">
        <v>542</v>
      </c>
      <c r="B16" s="240" t="s">
        <v>1845</v>
      </c>
      <c r="C16" s="240" t="s">
        <v>1838</v>
      </c>
      <c r="D16" s="617">
        <v>2</v>
      </c>
      <c r="E16" s="165">
        <v>3</v>
      </c>
      <c r="F16" s="165">
        <v>3</v>
      </c>
      <c r="G16" s="165">
        <v>22</v>
      </c>
      <c r="H16" s="165">
        <v>3</v>
      </c>
      <c r="I16" s="144">
        <f t="shared" si="0"/>
        <v>31</v>
      </c>
      <c r="J16" s="617">
        <v>6.416666666666667</v>
      </c>
      <c r="K16" s="617">
        <v>2.4166666666666665</v>
      </c>
      <c r="L16" s="617">
        <v>3</v>
      </c>
      <c r="M16" s="617">
        <v>0</v>
      </c>
      <c r="N16" s="144">
        <f t="shared" si="1"/>
        <v>11.833333333333334</v>
      </c>
      <c r="O16" s="144">
        <f t="shared" si="19"/>
        <v>9.4166666666666679</v>
      </c>
      <c r="P16" s="144">
        <f t="shared" si="2"/>
        <v>5.4166666666666661</v>
      </c>
      <c r="Q16" s="144">
        <f t="shared" si="2"/>
        <v>25</v>
      </c>
      <c r="R16" s="144">
        <f t="shared" si="2"/>
        <v>3</v>
      </c>
      <c r="S16" s="144">
        <f t="shared" si="3"/>
        <v>42.833333333333336</v>
      </c>
      <c r="T16" s="617">
        <v>12.25</v>
      </c>
      <c r="U16" s="617">
        <v>4.666666666666667</v>
      </c>
      <c r="V16" s="617">
        <v>22.166666666666668</v>
      </c>
      <c r="W16" s="617">
        <v>1.8333333333333333</v>
      </c>
      <c r="X16" s="144">
        <f t="shared" si="4"/>
        <v>40.916666666666671</v>
      </c>
      <c r="Y16" s="144">
        <v>12.25</v>
      </c>
      <c r="Z16" s="144">
        <v>4.666666666666667</v>
      </c>
      <c r="AA16" s="144">
        <v>22.166666666666668</v>
      </c>
      <c r="AB16" s="144">
        <v>1.8333333333333333</v>
      </c>
      <c r="AC16" s="144">
        <f t="shared" si="5"/>
        <v>40.916666666666671</v>
      </c>
      <c r="AD16" s="144">
        <f t="shared" si="6"/>
        <v>2653603</v>
      </c>
      <c r="AE16" s="144">
        <f t="shared" si="7"/>
        <v>176760.00000000003</v>
      </c>
      <c r="AF16" s="144">
        <f t="shared" si="8"/>
        <v>245500.00000000003</v>
      </c>
      <c r="AG16" s="144">
        <f t="shared" si="9"/>
        <v>98200.000000000015</v>
      </c>
      <c r="AH16" s="144">
        <f t="shared" si="10"/>
        <v>360066.66666666669</v>
      </c>
      <c r="AI16" s="144">
        <f t="shared" si="11"/>
        <v>32733.333333333336</v>
      </c>
      <c r="AJ16" s="144">
        <f t="shared" si="12"/>
        <v>20000</v>
      </c>
      <c r="AK16" s="144">
        <f t="shared" si="13"/>
        <v>39280.000000000007</v>
      </c>
      <c r="AL16" s="144">
        <f t="shared" si="14"/>
        <v>1096423.06</v>
      </c>
      <c r="AM16" s="144">
        <f t="shared" si="15"/>
        <v>4722566.0600000005</v>
      </c>
      <c r="AN16" s="618">
        <f t="shared" si="16"/>
        <v>2833540</v>
      </c>
      <c r="AO16" s="618"/>
      <c r="AP16" s="618">
        <f t="shared" si="17"/>
        <v>2833540</v>
      </c>
      <c r="AQ16" s="618">
        <f t="shared" si="18"/>
        <v>944513</v>
      </c>
    </row>
    <row r="17" spans="1:43" ht="15" customHeight="1">
      <c r="A17" s="141" t="s">
        <v>542</v>
      </c>
      <c r="B17" s="240" t="s">
        <v>1846</v>
      </c>
      <c r="C17" s="240" t="s">
        <v>1838</v>
      </c>
      <c r="D17" s="617">
        <v>1</v>
      </c>
      <c r="E17" s="165">
        <v>1</v>
      </c>
      <c r="F17" s="165">
        <v>1</v>
      </c>
      <c r="G17" s="165">
        <v>9</v>
      </c>
      <c r="H17" s="165">
        <v>1</v>
      </c>
      <c r="I17" s="144">
        <f t="shared" si="0"/>
        <v>12</v>
      </c>
      <c r="J17" s="617">
        <v>2</v>
      </c>
      <c r="K17" s="617">
        <v>2</v>
      </c>
      <c r="L17" s="617">
        <v>4</v>
      </c>
      <c r="M17" s="617">
        <v>1</v>
      </c>
      <c r="N17" s="144">
        <f t="shared" si="1"/>
        <v>9</v>
      </c>
      <c r="O17" s="144">
        <f t="shared" si="19"/>
        <v>3</v>
      </c>
      <c r="P17" s="144">
        <f t="shared" si="2"/>
        <v>3</v>
      </c>
      <c r="Q17" s="144">
        <f t="shared" si="2"/>
        <v>13</v>
      </c>
      <c r="R17" s="144">
        <f t="shared" si="2"/>
        <v>2</v>
      </c>
      <c r="S17" s="144">
        <f t="shared" si="3"/>
        <v>21</v>
      </c>
      <c r="T17" s="617">
        <v>2.3333333333333335</v>
      </c>
      <c r="U17" s="617">
        <v>2</v>
      </c>
      <c r="V17" s="617">
        <v>5.666666666666667</v>
      </c>
      <c r="W17" s="617">
        <v>1</v>
      </c>
      <c r="X17" s="144">
        <f t="shared" si="4"/>
        <v>11</v>
      </c>
      <c r="Y17" s="144">
        <v>2.3333333333333335</v>
      </c>
      <c r="Z17" s="144">
        <v>2</v>
      </c>
      <c r="AA17" s="144">
        <v>5.666666666666667</v>
      </c>
      <c r="AB17" s="144">
        <v>1</v>
      </c>
      <c r="AC17" s="144">
        <f t="shared" si="5"/>
        <v>11</v>
      </c>
      <c r="AD17" s="144">
        <f t="shared" si="6"/>
        <v>698668</v>
      </c>
      <c r="AE17" s="144">
        <f t="shared" si="7"/>
        <v>47520</v>
      </c>
      <c r="AF17" s="144">
        <f t="shared" si="8"/>
        <v>66000</v>
      </c>
      <c r="AG17" s="144">
        <f t="shared" si="9"/>
        <v>26400</v>
      </c>
      <c r="AH17" s="144">
        <f t="shared" si="10"/>
        <v>96800</v>
      </c>
      <c r="AI17" s="144">
        <f t="shared" si="11"/>
        <v>8800</v>
      </c>
      <c r="AJ17" s="144">
        <f t="shared" si="12"/>
        <v>10000</v>
      </c>
      <c r="AK17" s="144">
        <f t="shared" si="13"/>
        <v>10560</v>
      </c>
      <c r="AL17" s="144">
        <f t="shared" si="14"/>
        <v>291149.67</v>
      </c>
      <c r="AM17" s="144">
        <f t="shared" si="15"/>
        <v>1255897.67</v>
      </c>
      <c r="AN17" s="618">
        <f t="shared" si="16"/>
        <v>753539</v>
      </c>
      <c r="AO17" s="618"/>
      <c r="AP17" s="618">
        <f t="shared" si="17"/>
        <v>753539</v>
      </c>
      <c r="AQ17" s="618">
        <f t="shared" si="18"/>
        <v>251180</v>
      </c>
    </row>
    <row r="18" spans="1:43" ht="15" customHeight="1">
      <c r="A18" s="619"/>
      <c r="B18" s="619" t="s">
        <v>1847</v>
      </c>
      <c r="C18" s="619"/>
      <c r="D18" s="146">
        <f>SUM(D4:D17)</f>
        <v>12</v>
      </c>
      <c r="E18" s="146">
        <f t="shared" ref="E18:AQ18" si="20">SUM(E4:E17)</f>
        <v>29</v>
      </c>
      <c r="F18" s="146">
        <f t="shared" si="20"/>
        <v>59</v>
      </c>
      <c r="G18" s="146">
        <f t="shared" si="20"/>
        <v>148</v>
      </c>
      <c r="H18" s="146">
        <f t="shared" si="20"/>
        <v>69.5</v>
      </c>
      <c r="I18" s="146">
        <f t="shared" si="20"/>
        <v>305.5</v>
      </c>
      <c r="J18" s="146">
        <f t="shared" si="20"/>
        <v>40.333333333333336</v>
      </c>
      <c r="K18" s="146">
        <f t="shared" si="20"/>
        <v>15.416666666666666</v>
      </c>
      <c r="L18" s="146">
        <f t="shared" si="20"/>
        <v>7.9166666666666661</v>
      </c>
      <c r="M18" s="146">
        <f t="shared" si="20"/>
        <v>11.833333333333332</v>
      </c>
      <c r="N18" s="146">
        <f t="shared" si="20"/>
        <v>75.5</v>
      </c>
      <c r="O18" s="146">
        <f t="shared" si="20"/>
        <v>69.333333333333329</v>
      </c>
      <c r="P18" s="146">
        <f t="shared" si="20"/>
        <v>74.416666666666671</v>
      </c>
      <c r="Q18" s="146">
        <f t="shared" si="20"/>
        <v>155.91666666666666</v>
      </c>
      <c r="R18" s="146">
        <f t="shared" si="20"/>
        <v>81.333333333333329</v>
      </c>
      <c r="S18" s="146">
        <f t="shared" si="20"/>
        <v>380.99999999999994</v>
      </c>
      <c r="T18" s="146">
        <f t="shared" si="20"/>
        <v>72.666666666666671</v>
      </c>
      <c r="U18" s="146">
        <f t="shared" si="20"/>
        <v>63.083333333333336</v>
      </c>
      <c r="V18" s="146">
        <f t="shared" si="20"/>
        <v>142.66666666666666</v>
      </c>
      <c r="W18" s="146">
        <f t="shared" si="20"/>
        <v>62</v>
      </c>
      <c r="X18" s="146">
        <f t="shared" si="20"/>
        <v>340.41666666666663</v>
      </c>
      <c r="Y18" s="146">
        <f t="shared" si="20"/>
        <v>72.666666666666671</v>
      </c>
      <c r="Z18" s="146">
        <f t="shared" si="20"/>
        <v>63.083333333333336</v>
      </c>
      <c r="AA18" s="146">
        <f t="shared" si="20"/>
        <v>142.66666666666666</v>
      </c>
      <c r="AB18" s="146">
        <f t="shared" si="20"/>
        <v>62</v>
      </c>
      <c r="AC18" s="146">
        <f t="shared" si="20"/>
        <v>340.41666666666663</v>
      </c>
      <c r="AD18" s="146">
        <f t="shared" si="20"/>
        <v>21275202</v>
      </c>
      <c r="AE18" s="146">
        <f t="shared" si="20"/>
        <v>1470600</v>
      </c>
      <c r="AF18" s="146">
        <f t="shared" si="20"/>
        <v>2042500</v>
      </c>
      <c r="AG18" s="146">
        <f t="shared" si="20"/>
        <v>817000</v>
      </c>
      <c r="AH18" s="146">
        <f t="shared" si="20"/>
        <v>2995666.6666666665</v>
      </c>
      <c r="AI18" s="146">
        <f t="shared" si="20"/>
        <v>272333.33333333331</v>
      </c>
      <c r="AJ18" s="146">
        <f t="shared" si="20"/>
        <v>120000</v>
      </c>
      <c r="AK18" s="146">
        <f t="shared" si="20"/>
        <v>326800</v>
      </c>
      <c r="AL18" s="146">
        <f t="shared" si="20"/>
        <v>8818574.5099999998</v>
      </c>
      <c r="AM18" s="146">
        <f t="shared" si="20"/>
        <v>38138676.510000005</v>
      </c>
      <c r="AN18" s="146">
        <f t="shared" si="20"/>
        <v>22883206</v>
      </c>
      <c r="AO18" s="146">
        <f t="shared" si="20"/>
        <v>0</v>
      </c>
      <c r="AP18" s="146">
        <f t="shared" si="20"/>
        <v>22883206</v>
      </c>
      <c r="AQ18" s="146">
        <f t="shared" si="20"/>
        <v>7627734</v>
      </c>
    </row>
    <row r="19" spans="1:43">
      <c r="AM19" s="145"/>
      <c r="AN19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37</vt:i4>
      </vt:variant>
      <vt:variant>
        <vt:lpstr>命名范围</vt:lpstr>
      </vt:variant>
      <vt:variant>
        <vt:i4>41</vt:i4>
      </vt:variant>
    </vt:vector>
  </HeadingPairs>
  <TitlesOfParts>
    <vt:vector size="78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颛桥镇汇总</vt:lpstr>
      <vt:lpstr>镇管未开办保安经费</vt:lpstr>
      <vt:lpstr>扩班设备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镇管未开办保安经费!Print_Area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2023-06-29T00:41:07Z</cp:lastPrinted>
  <dcterms:created xsi:type="dcterms:W3CDTF">2022-11-10T02:18:00Z</dcterms:created>
  <dcterms:modified xsi:type="dcterms:W3CDTF">2023-07-03T02:06:24Z</dcterms:modified>
</cp:coreProperties>
</file>