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qj\资金\2023年资金拨付\公示\"/>
    </mc:Choice>
  </mc:AlternateContent>
  <bookViews>
    <workbookView xWindow="-120" yWindow="-120" windowWidth="21840" windowHeight="13140"/>
  </bookViews>
  <sheets>
    <sheet name="最终 (2)" sheetId="7" r:id="rId1"/>
    <sheet name="最终" sheetId="6" r:id="rId2"/>
  </sheets>
  <definedNames>
    <definedName name="_xlnm._FilterDatabase" localSheetId="1" hidden="1">最终!$A$2:$N$107</definedName>
    <definedName name="_xlnm._FilterDatabase" localSheetId="0" hidden="1">'最终 (2)'!$A$2:$L$100</definedName>
    <definedName name="_xlnm.Print_Titles" localSheetId="1">最终!$2:$3</definedName>
    <definedName name="_xlnm.Print_Titles" localSheetId="0">'最终 (2)'!$2:$3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7" l="1"/>
  <c r="E38" i="7"/>
  <c r="H38" i="7"/>
  <c r="J38" i="7" l="1"/>
  <c r="G99" i="7"/>
  <c r="G100" i="7" s="1"/>
  <c r="K96" i="7"/>
  <c r="J96" i="7"/>
  <c r="I96" i="7"/>
  <c r="H96" i="7"/>
  <c r="F96" i="7"/>
  <c r="E96" i="7"/>
  <c r="D96" i="7"/>
  <c r="M95" i="7"/>
  <c r="G95" i="7"/>
  <c r="M94" i="7"/>
  <c r="G94" i="7"/>
  <c r="M93" i="7"/>
  <c r="G93" i="7"/>
  <c r="M92" i="7"/>
  <c r="G92" i="7"/>
  <c r="M91" i="7"/>
  <c r="G91" i="7"/>
  <c r="G90" i="7"/>
  <c r="K89" i="7"/>
  <c r="J89" i="7"/>
  <c r="I89" i="7"/>
  <c r="H89" i="7"/>
  <c r="F89" i="7"/>
  <c r="D89" i="7"/>
  <c r="M88" i="7"/>
  <c r="K87" i="7"/>
  <c r="J87" i="7"/>
  <c r="I87" i="7"/>
  <c r="H87" i="7"/>
  <c r="F87" i="7"/>
  <c r="E87" i="7"/>
  <c r="E90" i="7" s="1"/>
  <c r="D87" i="7"/>
  <c r="D90" i="7" s="1"/>
  <c r="M86" i="7"/>
  <c r="G86" i="7"/>
  <c r="E85" i="7"/>
  <c r="M84" i="7"/>
  <c r="G84" i="7"/>
  <c r="K82" i="7"/>
  <c r="J82" i="7"/>
  <c r="I82" i="7"/>
  <c r="H82" i="7"/>
  <c r="F82" i="7"/>
  <c r="E82" i="7"/>
  <c r="D82" i="7"/>
  <c r="M81" i="7"/>
  <c r="G81" i="7"/>
  <c r="M80" i="7"/>
  <c r="G80" i="7"/>
  <c r="M79" i="7"/>
  <c r="G79" i="7"/>
  <c r="K78" i="7"/>
  <c r="J78" i="7"/>
  <c r="I78" i="7"/>
  <c r="H78" i="7"/>
  <c r="F78" i="7"/>
  <c r="E78" i="7"/>
  <c r="D78" i="7"/>
  <c r="M77" i="7"/>
  <c r="G77" i="7"/>
  <c r="K75" i="7"/>
  <c r="J75" i="7"/>
  <c r="I75" i="7"/>
  <c r="H75" i="7"/>
  <c r="F75" i="7"/>
  <c r="E75" i="7"/>
  <c r="D75" i="7"/>
  <c r="M74" i="7"/>
  <c r="G74" i="7"/>
  <c r="K71" i="7"/>
  <c r="J71" i="7"/>
  <c r="I71" i="7"/>
  <c r="H71" i="7"/>
  <c r="F71" i="7"/>
  <c r="E71" i="7"/>
  <c r="D71" i="7"/>
  <c r="M70" i="7"/>
  <c r="G70" i="7"/>
  <c r="M69" i="7"/>
  <c r="G69" i="7"/>
  <c r="K68" i="7"/>
  <c r="J68" i="7"/>
  <c r="I68" i="7"/>
  <c r="H68" i="7"/>
  <c r="F68" i="7"/>
  <c r="E68" i="7"/>
  <c r="D68" i="7"/>
  <c r="M67" i="7"/>
  <c r="G67" i="7"/>
  <c r="M66" i="7"/>
  <c r="G66" i="7"/>
  <c r="M65" i="7"/>
  <c r="G65" i="7"/>
  <c r="M64" i="7"/>
  <c r="G64" i="7"/>
  <c r="K62" i="7"/>
  <c r="J62" i="7"/>
  <c r="I62" i="7"/>
  <c r="H62" i="7"/>
  <c r="F62" i="7"/>
  <c r="E62" i="7"/>
  <c r="E99" i="7" s="1"/>
  <c r="D62" i="7"/>
  <c r="M61" i="7"/>
  <c r="G61" i="7"/>
  <c r="M60" i="7"/>
  <c r="G60" i="7"/>
  <c r="M59" i="7"/>
  <c r="G59" i="7"/>
  <c r="K58" i="7"/>
  <c r="I58" i="7"/>
  <c r="H58" i="7"/>
  <c r="F58" i="7"/>
  <c r="E58" i="7"/>
  <c r="D58" i="7"/>
  <c r="M57" i="7"/>
  <c r="G57" i="7"/>
  <c r="M56" i="7"/>
  <c r="G56" i="7"/>
  <c r="M55" i="7"/>
  <c r="G55" i="7"/>
  <c r="M54" i="7"/>
  <c r="G54" i="7"/>
  <c r="M53" i="7"/>
  <c r="G53" i="7"/>
  <c r="M52" i="7"/>
  <c r="G52" i="7"/>
  <c r="M51" i="7"/>
  <c r="G51" i="7"/>
  <c r="M50" i="7"/>
  <c r="G50" i="7"/>
  <c r="M49" i="7"/>
  <c r="G49" i="7"/>
  <c r="M48" i="7"/>
  <c r="G48" i="7"/>
  <c r="M47" i="7"/>
  <c r="G47" i="7"/>
  <c r="M46" i="7"/>
  <c r="G46" i="7"/>
  <c r="M45" i="7"/>
  <c r="G45" i="7"/>
  <c r="M44" i="7"/>
  <c r="G44" i="7"/>
  <c r="M43" i="7"/>
  <c r="G43" i="7"/>
  <c r="M42" i="7"/>
  <c r="G42" i="7"/>
  <c r="M41" i="7"/>
  <c r="G41" i="7"/>
  <c r="M40" i="7"/>
  <c r="G40" i="7"/>
  <c r="M39" i="7"/>
  <c r="G39" i="7"/>
  <c r="K38" i="7"/>
  <c r="I38" i="7"/>
  <c r="F38" i="7"/>
  <c r="D38" i="7"/>
  <c r="M37" i="7"/>
  <c r="G37" i="7"/>
  <c r="M36" i="7"/>
  <c r="G36" i="7"/>
  <c r="M35" i="7"/>
  <c r="G35" i="7"/>
  <c r="M34" i="7"/>
  <c r="G34" i="7"/>
  <c r="M33" i="7"/>
  <c r="G33" i="7"/>
  <c r="M32" i="7"/>
  <c r="G32" i="7"/>
  <c r="M31" i="7"/>
  <c r="G31" i="7"/>
  <c r="M30" i="7"/>
  <c r="G30" i="7"/>
  <c r="M29" i="7"/>
  <c r="G29" i="7"/>
  <c r="M28" i="7"/>
  <c r="G28" i="7"/>
  <c r="M27" i="7"/>
  <c r="G27" i="7"/>
  <c r="M26" i="7"/>
  <c r="G26" i="7"/>
  <c r="M25" i="7"/>
  <c r="G25" i="7"/>
  <c r="M24" i="7"/>
  <c r="G24" i="7"/>
  <c r="M23" i="7"/>
  <c r="G23" i="7"/>
  <c r="M22" i="7"/>
  <c r="G22" i="7"/>
  <c r="M21" i="7"/>
  <c r="G21" i="7"/>
  <c r="M20" i="7"/>
  <c r="G20" i="7"/>
  <c r="M19" i="7"/>
  <c r="G19" i="7"/>
  <c r="M18" i="7"/>
  <c r="G18" i="7"/>
  <c r="K16" i="7"/>
  <c r="J16" i="7"/>
  <c r="I16" i="7"/>
  <c r="H16" i="7"/>
  <c r="F16" i="7"/>
  <c r="E16" i="7"/>
  <c r="D16" i="7"/>
  <c r="M15" i="7"/>
  <c r="G15" i="7"/>
  <c r="M14" i="7"/>
  <c r="G14" i="7"/>
  <c r="M13" i="7"/>
  <c r="G13" i="7"/>
  <c r="M12" i="7"/>
  <c r="G12" i="7"/>
  <c r="M11" i="7"/>
  <c r="G11" i="7"/>
  <c r="K10" i="7"/>
  <c r="J10" i="7"/>
  <c r="J98" i="7" s="1"/>
  <c r="I10" i="7"/>
  <c r="H10" i="7"/>
  <c r="H98" i="7" s="1"/>
  <c r="F10" i="7"/>
  <c r="E10" i="7"/>
  <c r="D10" i="7"/>
  <c r="M9" i="7"/>
  <c r="G9" i="7"/>
  <c r="M8" i="7"/>
  <c r="G8" i="7"/>
  <c r="M7" i="7"/>
  <c r="G7" i="7"/>
  <c r="M6" i="7"/>
  <c r="G6" i="7"/>
  <c r="M5" i="7"/>
  <c r="G5" i="7"/>
  <c r="M4" i="7"/>
  <c r="G4" i="7"/>
  <c r="Q103" i="6"/>
  <c r="Q97" i="6"/>
  <c r="Q92" i="6"/>
  <c r="Q90" i="6"/>
  <c r="Q83" i="6"/>
  <c r="Q70" i="6"/>
  <c r="Q17" i="6"/>
  <c r="H82" i="6"/>
  <c r="M82" i="6"/>
  <c r="K82" i="6"/>
  <c r="K104" i="6"/>
  <c r="K105" i="6"/>
  <c r="G107" i="6"/>
  <c r="G17" i="6"/>
  <c r="G103" i="6"/>
  <c r="G85" i="6"/>
  <c r="I106" i="6"/>
  <c r="I107" i="6" s="1"/>
  <c r="M103" i="6"/>
  <c r="L103" i="6"/>
  <c r="K103" i="6"/>
  <c r="J103" i="6"/>
  <c r="H103" i="6"/>
  <c r="F103" i="6"/>
  <c r="O102" i="6"/>
  <c r="I102" i="6"/>
  <c r="O101" i="6"/>
  <c r="I101" i="6"/>
  <c r="O100" i="6"/>
  <c r="I100" i="6"/>
  <c r="O99" i="6"/>
  <c r="I99" i="6"/>
  <c r="O98" i="6"/>
  <c r="I98" i="6"/>
  <c r="I97" i="6"/>
  <c r="M96" i="6"/>
  <c r="L96" i="6"/>
  <c r="K96" i="6"/>
  <c r="J96" i="6"/>
  <c r="H96" i="6"/>
  <c r="F96" i="6"/>
  <c r="F97" i="6" s="1"/>
  <c r="O95" i="6"/>
  <c r="M94" i="6"/>
  <c r="L94" i="6"/>
  <c r="K94" i="6"/>
  <c r="K97" i="6" s="1"/>
  <c r="J94" i="6"/>
  <c r="H94" i="6"/>
  <c r="H97" i="6" s="1"/>
  <c r="F94" i="6"/>
  <c r="O93" i="6"/>
  <c r="I93" i="6"/>
  <c r="G94" i="6" s="1"/>
  <c r="G97" i="6" s="1"/>
  <c r="O91" i="6"/>
  <c r="I91" i="6"/>
  <c r="M89" i="6"/>
  <c r="L89" i="6"/>
  <c r="K89" i="6"/>
  <c r="J89" i="6"/>
  <c r="H89" i="6"/>
  <c r="F89" i="6"/>
  <c r="O88" i="6"/>
  <c r="I88" i="6"/>
  <c r="O87" i="6"/>
  <c r="I87" i="6"/>
  <c r="O86" i="6"/>
  <c r="I86" i="6"/>
  <c r="M85" i="6"/>
  <c r="L85" i="6"/>
  <c r="L90" i="6" s="1"/>
  <c r="K85" i="6"/>
  <c r="J85" i="6"/>
  <c r="H85" i="6"/>
  <c r="F85" i="6"/>
  <c r="O84" i="6"/>
  <c r="I84" i="6"/>
  <c r="L82" i="6"/>
  <c r="J82" i="6"/>
  <c r="F82" i="6"/>
  <c r="O81" i="6"/>
  <c r="I81" i="6"/>
  <c r="M78" i="6"/>
  <c r="L78" i="6"/>
  <c r="K78" i="6"/>
  <c r="J78" i="6"/>
  <c r="H78" i="6"/>
  <c r="G78" i="6"/>
  <c r="F78" i="6"/>
  <c r="O77" i="6"/>
  <c r="I77" i="6"/>
  <c r="O76" i="6"/>
  <c r="I76" i="6"/>
  <c r="M75" i="6"/>
  <c r="L75" i="6"/>
  <c r="K75" i="6"/>
  <c r="J75" i="6"/>
  <c r="H75" i="6"/>
  <c r="F75" i="6"/>
  <c r="O74" i="6"/>
  <c r="I74" i="6"/>
  <c r="O73" i="6"/>
  <c r="I73" i="6"/>
  <c r="O72" i="6"/>
  <c r="I72" i="6"/>
  <c r="O71" i="6"/>
  <c r="I71" i="6"/>
  <c r="M69" i="6"/>
  <c r="L69" i="6"/>
  <c r="K69" i="6"/>
  <c r="J69" i="6"/>
  <c r="J106" i="6" s="1"/>
  <c r="H69" i="6"/>
  <c r="G69" i="6"/>
  <c r="F69" i="6"/>
  <c r="O68" i="6"/>
  <c r="I68" i="6"/>
  <c r="O67" i="6"/>
  <c r="I67" i="6"/>
  <c r="O66" i="6"/>
  <c r="I66" i="6"/>
  <c r="O65" i="6"/>
  <c r="I65" i="6"/>
  <c r="M64" i="6"/>
  <c r="L64" i="6"/>
  <c r="K64" i="6"/>
  <c r="J64" i="6"/>
  <c r="H64" i="6"/>
  <c r="F64" i="6"/>
  <c r="I63" i="6"/>
  <c r="O62" i="6"/>
  <c r="I62" i="6"/>
  <c r="O61" i="6"/>
  <c r="I61" i="6"/>
  <c r="O60" i="6"/>
  <c r="I60" i="6"/>
  <c r="O59" i="6"/>
  <c r="I59" i="6"/>
  <c r="O58" i="6"/>
  <c r="I58" i="6"/>
  <c r="O57" i="6"/>
  <c r="I57" i="6"/>
  <c r="O56" i="6"/>
  <c r="I56" i="6"/>
  <c r="O55" i="6"/>
  <c r="I55" i="6"/>
  <c r="O54" i="6"/>
  <c r="I54" i="6"/>
  <c r="O53" i="6"/>
  <c r="I53" i="6"/>
  <c r="O52" i="6"/>
  <c r="I52" i="6"/>
  <c r="O51" i="6"/>
  <c r="I51" i="6"/>
  <c r="O50" i="6"/>
  <c r="I50" i="6"/>
  <c r="O49" i="6"/>
  <c r="I49" i="6"/>
  <c r="O48" i="6"/>
  <c r="I48" i="6"/>
  <c r="O47" i="6"/>
  <c r="I47" i="6"/>
  <c r="O46" i="6"/>
  <c r="I46" i="6"/>
  <c r="O45" i="6"/>
  <c r="I45" i="6"/>
  <c r="O44" i="6"/>
  <c r="I44" i="6"/>
  <c r="M43" i="6"/>
  <c r="L43" i="6"/>
  <c r="K43" i="6"/>
  <c r="J43" i="6"/>
  <c r="H43" i="6"/>
  <c r="F43" i="6"/>
  <c r="O42" i="6"/>
  <c r="I42" i="6"/>
  <c r="O41" i="6"/>
  <c r="I41" i="6"/>
  <c r="O40" i="6"/>
  <c r="I40" i="6"/>
  <c r="O39" i="6"/>
  <c r="I39" i="6"/>
  <c r="O38" i="6"/>
  <c r="I38" i="6"/>
  <c r="O37" i="6"/>
  <c r="I37" i="6"/>
  <c r="O36" i="6"/>
  <c r="I36" i="6"/>
  <c r="O35" i="6"/>
  <c r="I35" i="6"/>
  <c r="O34" i="6"/>
  <c r="I34" i="6"/>
  <c r="O33" i="6"/>
  <c r="I33" i="6"/>
  <c r="O32" i="6"/>
  <c r="I32" i="6"/>
  <c r="O31" i="6"/>
  <c r="I31" i="6"/>
  <c r="O30" i="6"/>
  <c r="I30" i="6"/>
  <c r="O29" i="6"/>
  <c r="I29" i="6"/>
  <c r="O28" i="6"/>
  <c r="I28" i="6"/>
  <c r="O27" i="6"/>
  <c r="I27" i="6"/>
  <c r="O26" i="6"/>
  <c r="I26" i="6"/>
  <c r="O25" i="6"/>
  <c r="I25" i="6"/>
  <c r="O24" i="6"/>
  <c r="I24" i="6"/>
  <c r="O23" i="6"/>
  <c r="I23" i="6"/>
  <c r="O22" i="6"/>
  <c r="I22" i="6"/>
  <c r="O21" i="6"/>
  <c r="I21" i="6"/>
  <c r="O20" i="6"/>
  <c r="I20" i="6"/>
  <c r="O19" i="6"/>
  <c r="I19" i="6"/>
  <c r="O18" i="6"/>
  <c r="I18" i="6"/>
  <c r="M16" i="6"/>
  <c r="L16" i="6"/>
  <c r="K16" i="6"/>
  <c r="J16" i="6"/>
  <c r="H16" i="6"/>
  <c r="H104" i="6" s="1"/>
  <c r="F16" i="6"/>
  <c r="O15" i="6"/>
  <c r="I15" i="6"/>
  <c r="O14" i="6"/>
  <c r="I14" i="6"/>
  <c r="O13" i="6"/>
  <c r="I13" i="6"/>
  <c r="O12" i="6"/>
  <c r="I12" i="6"/>
  <c r="O11" i="6"/>
  <c r="I11" i="6"/>
  <c r="M10" i="6"/>
  <c r="L10" i="6"/>
  <c r="L17" i="6" s="1"/>
  <c r="K10" i="6"/>
  <c r="J10" i="6"/>
  <c r="J17" i="6" s="1"/>
  <c r="H10" i="6"/>
  <c r="F10" i="6"/>
  <c r="O9" i="6"/>
  <c r="I9" i="6"/>
  <c r="O8" i="6"/>
  <c r="I8" i="6"/>
  <c r="O7" i="6"/>
  <c r="I7" i="6"/>
  <c r="O6" i="6"/>
  <c r="I6" i="6"/>
  <c r="O5" i="6"/>
  <c r="I5" i="6"/>
  <c r="O4" i="6"/>
  <c r="I4" i="6"/>
  <c r="E98" i="7" l="1"/>
  <c r="E97" i="7"/>
  <c r="H83" i="7"/>
  <c r="H99" i="7"/>
  <c r="I76" i="7"/>
  <c r="F83" i="7"/>
  <c r="F63" i="7"/>
  <c r="J63" i="7"/>
  <c r="K90" i="7"/>
  <c r="I17" i="7"/>
  <c r="F90" i="7"/>
  <c r="D99" i="7"/>
  <c r="I90" i="7"/>
  <c r="J83" i="7"/>
  <c r="F99" i="7"/>
  <c r="J97" i="7"/>
  <c r="J100" i="7" s="1"/>
  <c r="K63" i="7"/>
  <c r="D97" i="7"/>
  <c r="F76" i="7"/>
  <c r="D83" i="7"/>
  <c r="I97" i="7"/>
  <c r="H63" i="7"/>
  <c r="J90" i="7"/>
  <c r="H17" i="7"/>
  <c r="H90" i="7"/>
  <c r="K98" i="7"/>
  <c r="I63" i="7"/>
  <c r="J76" i="7"/>
  <c r="E76" i="7"/>
  <c r="E83" i="7"/>
  <c r="K76" i="7"/>
  <c r="K99" i="7"/>
  <c r="H76" i="7"/>
  <c r="I83" i="7"/>
  <c r="D76" i="7"/>
  <c r="K83" i="7"/>
  <c r="E63" i="7"/>
  <c r="H97" i="7"/>
  <c r="D98" i="7"/>
  <c r="F98" i="7"/>
  <c r="D63" i="7"/>
  <c r="D17" i="7"/>
  <c r="F97" i="7"/>
  <c r="E17" i="7"/>
  <c r="J17" i="7"/>
  <c r="I98" i="7"/>
  <c r="I99" i="7"/>
  <c r="K97" i="7"/>
  <c r="F17" i="7"/>
  <c r="K17" i="7"/>
  <c r="J99" i="7"/>
  <c r="J104" i="6"/>
  <c r="H106" i="6"/>
  <c r="H107" i="6" s="1"/>
  <c r="M106" i="6"/>
  <c r="K83" i="6"/>
  <c r="L83" i="6"/>
  <c r="F106" i="6"/>
  <c r="J97" i="6"/>
  <c r="L97" i="6"/>
  <c r="F90" i="6"/>
  <c r="J105" i="6"/>
  <c r="J107" i="6" s="1"/>
  <c r="M90" i="6"/>
  <c r="H105" i="6"/>
  <c r="M105" i="6"/>
  <c r="M104" i="6"/>
  <c r="L106" i="6"/>
  <c r="J83" i="6"/>
  <c r="K90" i="6"/>
  <c r="M97" i="6"/>
  <c r="J70" i="6"/>
  <c r="F83" i="6"/>
  <c r="H90" i="6"/>
  <c r="F105" i="6"/>
  <c r="F104" i="6"/>
  <c r="L104" i="6"/>
  <c r="H83" i="6"/>
  <c r="M83" i="6"/>
  <c r="J90" i="6"/>
  <c r="G16" i="6"/>
  <c r="H17" i="6"/>
  <c r="G43" i="6"/>
  <c r="G10" i="6"/>
  <c r="L105" i="6"/>
  <c r="K17" i="6"/>
  <c r="G64" i="6"/>
  <c r="G75" i="6"/>
  <c r="G82" i="6"/>
  <c r="G106" i="6" s="1"/>
  <c r="G89" i="6"/>
  <c r="G92" i="6"/>
  <c r="F17" i="6"/>
  <c r="M17" i="6"/>
  <c r="F70" i="6"/>
  <c r="K70" i="6"/>
  <c r="L70" i="6"/>
  <c r="H70" i="6"/>
  <c r="M70" i="6"/>
  <c r="K106" i="6"/>
  <c r="K107" i="6" s="1"/>
  <c r="D100" i="7" l="1"/>
  <c r="K100" i="7"/>
  <c r="I100" i="7"/>
  <c r="E100" i="7"/>
  <c r="H100" i="7"/>
  <c r="F100" i="7"/>
  <c r="M107" i="6"/>
  <c r="G104" i="6"/>
  <c r="L107" i="6"/>
  <c r="F107" i="6"/>
  <c r="G70" i="6"/>
  <c r="G90" i="6"/>
  <c r="G83" i="6"/>
  <c r="G105" i="6"/>
</calcChain>
</file>

<file path=xl/sharedStrings.xml><?xml version="1.0" encoding="utf-8"?>
<sst xmlns="http://schemas.openxmlformats.org/spreadsheetml/2006/main" count="361" uniqueCount="197">
  <si>
    <t>街镇</t>
  </si>
  <si>
    <t>序号</t>
  </si>
  <si>
    <t>农业生产单位</t>
  </si>
  <si>
    <t>联系人</t>
  </si>
  <si>
    <t>联系电话</t>
  </si>
  <si>
    <t>有机肥</t>
  </si>
  <si>
    <t>BB肥</t>
  </si>
  <si>
    <t>缓释肥</t>
  </si>
  <si>
    <t>备注</t>
  </si>
  <si>
    <t>浦锦街道</t>
  </si>
  <si>
    <t>上海浦蔬农业科技有限公司</t>
  </si>
  <si>
    <t>叶健华</t>
  </si>
  <si>
    <t>上海农娱果蔬专业合作社</t>
  </si>
  <si>
    <t>上海乐夫蔬果专业合作社</t>
  </si>
  <si>
    <t>刘卫兵</t>
  </si>
  <si>
    <t>上海宗榆蔬果专业合作社</t>
  </si>
  <si>
    <t>张建国</t>
  </si>
  <si>
    <t>上海锦丰果蔬专业合作社</t>
  </si>
  <si>
    <t>刘长义</t>
  </si>
  <si>
    <t>上海善熙果蔬农民合作社</t>
  </si>
  <si>
    <t>张玲</t>
  </si>
  <si>
    <t>蔬菜小计</t>
  </si>
  <si>
    <t>上海亮苗稻米专业合作社</t>
  </si>
  <si>
    <t>孙志良</t>
  </si>
  <si>
    <t>上海杰运粮食专业合作社</t>
  </si>
  <si>
    <t>孙国良</t>
  </si>
  <si>
    <t>上海冯氏果蔬专业合作社</t>
  </si>
  <si>
    <t>上海农创粮食专业合作社</t>
  </si>
  <si>
    <t>马云生</t>
  </si>
  <si>
    <t>上海锦河农业发展有限公司</t>
  </si>
  <si>
    <t>崔恒锁</t>
  </si>
  <si>
    <t>粮食小计</t>
  </si>
  <si>
    <t>浦锦街道合计</t>
  </si>
  <si>
    <t>浦江镇</t>
  </si>
  <si>
    <t>上海城市蔬菜产销专业合作社</t>
  </si>
  <si>
    <t>郁晨霞</t>
  </si>
  <si>
    <t>上海汇良果蔬专业合作社</t>
  </si>
  <si>
    <t>陆爱芳</t>
  </si>
  <si>
    <t>上海众德农产品专业合作社</t>
  </si>
  <si>
    <t>范弟弟</t>
  </si>
  <si>
    <t>上海康林农家乐专业合作社</t>
  </si>
  <si>
    <t>陶辉</t>
  </si>
  <si>
    <t>13044659605</t>
  </si>
  <si>
    <t>上海红义蔬果种植专业合作社</t>
  </si>
  <si>
    <t>蒋正明</t>
  </si>
  <si>
    <t>15900919585</t>
  </si>
  <si>
    <t>上海渔耕蔬果专业合作社</t>
  </si>
  <si>
    <t>陆光华</t>
  </si>
  <si>
    <t>13774407097</t>
  </si>
  <si>
    <t>上海绿众果蔬种植专业合作社</t>
  </si>
  <si>
    <t>沈杰</t>
  </si>
  <si>
    <t>上海正义园艺有限公司</t>
  </si>
  <si>
    <t>周国林</t>
  </si>
  <si>
    <t>上海丰伟果蔬专业合作社</t>
  </si>
  <si>
    <t>何娓娜</t>
  </si>
  <si>
    <t>上海谷裕蔬果专业合作社</t>
  </si>
  <si>
    <t>张霞</t>
  </si>
  <si>
    <t>上海闵汇蔬果专业合作社</t>
  </si>
  <si>
    <t>张艳</t>
  </si>
  <si>
    <t>上海陶缘果蔬专业合作社</t>
  </si>
  <si>
    <t>范丽风</t>
  </si>
  <si>
    <t>上海卫闵农产品产销专业合作社</t>
  </si>
  <si>
    <t>秦红</t>
  </si>
  <si>
    <t>18918607109</t>
  </si>
  <si>
    <t>上海康汇蔬果专业合作社</t>
  </si>
  <si>
    <t>曹红</t>
  </si>
  <si>
    <t>上海鲁奉蔬果专业合作社</t>
  </si>
  <si>
    <t>梁锦新</t>
  </si>
  <si>
    <t>上海闵行区虹桥园艺场</t>
  </si>
  <si>
    <t>叶建华</t>
  </si>
  <si>
    <t>18916223998</t>
  </si>
  <si>
    <t>上海交大农生实验实习场有限公司</t>
  </si>
  <si>
    <t>夏冬云</t>
  </si>
  <si>
    <t>13564525873</t>
  </si>
  <si>
    <t>上海航育种子有限公司</t>
  </si>
  <si>
    <t>秦春红</t>
  </si>
  <si>
    <t>上海逸灵蔬果专业合作社</t>
  </si>
  <si>
    <t>赵海文</t>
  </si>
  <si>
    <t>上海育德农艺有限公司</t>
  </si>
  <si>
    <t>翁财</t>
  </si>
  <si>
    <t>13501979638</t>
  </si>
  <si>
    <t>智耕股份有限公司</t>
  </si>
  <si>
    <t>章春琴</t>
  </si>
  <si>
    <t>15921023536</t>
  </si>
  <si>
    <t>上海申象蔬果专业合作社</t>
  </si>
  <si>
    <t>周明节</t>
  </si>
  <si>
    <t>上海烁光农业有限公司</t>
  </si>
  <si>
    <t>张慧</t>
  </si>
  <si>
    <t>上海琥鼎农业科技有限公司</t>
  </si>
  <si>
    <t>王益宽</t>
  </si>
  <si>
    <t>上海乐新农产品专业合作社</t>
  </si>
  <si>
    <t>何</t>
  </si>
  <si>
    <t>上海稻德粮食专业合作社</t>
  </si>
  <si>
    <t>屠玉芳</t>
  </si>
  <si>
    <t>13918784391</t>
  </si>
  <si>
    <t>上海秋良稻米专业合作社</t>
  </si>
  <si>
    <t>陈惠燕</t>
  </si>
  <si>
    <t>上海星东粮食专业合作社</t>
  </si>
  <si>
    <t>王林兴</t>
  </si>
  <si>
    <t>上海谷杰粮食专业合作社</t>
  </si>
  <si>
    <t>郭杰</t>
  </si>
  <si>
    <t>13564003306</t>
  </si>
  <si>
    <t>上海鲁农粮食专业合作社</t>
  </si>
  <si>
    <t>蒋玉龙</t>
  </si>
  <si>
    <t>上海鲁正粮食专业合作社</t>
  </si>
  <si>
    <t>钱梦根</t>
  </si>
  <si>
    <t>13801904199</t>
  </si>
  <si>
    <t>上海农茂粮食专业合作社</t>
  </si>
  <si>
    <t>朱茂新</t>
  </si>
  <si>
    <t>13524696717</t>
  </si>
  <si>
    <t>上海竟杰粮食专业合作社</t>
  </si>
  <si>
    <t>13764207617</t>
  </si>
  <si>
    <t>上海海帝谷物专业合作社</t>
  </si>
  <si>
    <t>王玲</t>
  </si>
  <si>
    <t>上海西郁粮食专业合作社</t>
  </si>
  <si>
    <t>诸仁英</t>
  </si>
  <si>
    <t>上海浦北粮食专业合作社</t>
  </si>
  <si>
    <t>周引良</t>
  </si>
  <si>
    <t>上海群立粮食专业合作社</t>
  </si>
  <si>
    <t>陈江芹</t>
  </si>
  <si>
    <t>上海农勤粮食农业合作社</t>
  </si>
  <si>
    <t>陈金世</t>
  </si>
  <si>
    <t>上海沿浦粮食专业合作社</t>
  </si>
  <si>
    <t>唐爱国</t>
  </si>
  <si>
    <t>上海诚爱粮食专业合作社</t>
  </si>
  <si>
    <t>陆永飞</t>
  </si>
  <si>
    <t>上海沁弘种业有限公司</t>
  </si>
  <si>
    <t>曹国兴</t>
  </si>
  <si>
    <t>上海浦丰粮食专业合作社</t>
  </si>
  <si>
    <t>许根芳</t>
  </si>
  <si>
    <t>朱佳伟</t>
  </si>
  <si>
    <t>17301781971</t>
  </si>
  <si>
    <t>上海方圆生态农业有限公司</t>
  </si>
  <si>
    <t>高湘君</t>
  </si>
  <si>
    <t>绿色认证</t>
  </si>
  <si>
    <t>上海侨嘉葡萄园发展有限公司</t>
  </si>
  <si>
    <t>沈育良</t>
  </si>
  <si>
    <t>经济作物小计</t>
  </si>
  <si>
    <t>浦江合计</t>
  </si>
  <si>
    <t>马桥镇</t>
  </si>
  <si>
    <t>漫田（上海）农业科技有限公司</t>
  </si>
  <si>
    <t>许桂平</t>
  </si>
  <si>
    <t>上海又延农业专业合作社</t>
  </si>
  <si>
    <t>曹丽平</t>
  </si>
  <si>
    <t>上海韩湘蔬菜专业合作社</t>
  </si>
  <si>
    <t>奚慧良</t>
  </si>
  <si>
    <t>黄丽平</t>
  </si>
  <si>
    <t>上海榜群果蔬种植专业合作社</t>
  </si>
  <si>
    <t>毛征补</t>
  </si>
  <si>
    <t>经作小计</t>
  </si>
  <si>
    <t>马桥合计</t>
  </si>
  <si>
    <t>吴泾镇</t>
  </si>
  <si>
    <t>上海青安农产品有限公司</t>
  </si>
  <si>
    <t>李孝青</t>
  </si>
  <si>
    <t>上海燕秀生态农业发展有限公司</t>
  </si>
  <si>
    <t>孙茂兴</t>
  </si>
  <si>
    <t>上海羊鑫果蔬专业合作社</t>
  </si>
  <si>
    <t>毛莉娜</t>
  </si>
  <si>
    <t>上海虹台农业科技有限公司</t>
  </si>
  <si>
    <r>
      <rPr>
        <sz val="11"/>
        <rFont val="宋体"/>
        <family val="3"/>
        <charset val="134"/>
      </rPr>
      <t>冯姚俊</t>
    </r>
    <r>
      <rPr>
        <sz val="11"/>
        <rFont val="Times New Roman"/>
        <family val="1"/>
      </rPr>
      <t xml:space="preserve"> </t>
    </r>
  </si>
  <si>
    <t>吴泾合计</t>
  </si>
  <si>
    <t>梅陇</t>
  </si>
  <si>
    <t>上海许泾农业专业合作社</t>
  </si>
  <si>
    <t>梅陇合计</t>
  </si>
  <si>
    <t>颛桥镇</t>
  </si>
  <si>
    <t>上海颛桥农业科技试验场</t>
  </si>
  <si>
    <t>董洁龙</t>
  </si>
  <si>
    <t>13701906386</t>
  </si>
  <si>
    <t>颛桥合计</t>
  </si>
  <si>
    <t>华漕镇</t>
  </si>
  <si>
    <t>上海浙林蔬菜专业合作社</t>
  </si>
  <si>
    <t>王加平</t>
  </si>
  <si>
    <t>上海司美丫果蔬种植专业合作社</t>
  </si>
  <si>
    <t>金旭</t>
  </si>
  <si>
    <t>上海富瑞蔬果专业合作社</t>
  </si>
  <si>
    <t>金永南</t>
  </si>
  <si>
    <t>上海清星农产品专业合作社</t>
  </si>
  <si>
    <t>马席林</t>
  </si>
  <si>
    <t>上海恒孚蔬菜种植专业合作社</t>
  </si>
  <si>
    <t>孙巍</t>
  </si>
  <si>
    <t>华漕（蔬菜）合计</t>
  </si>
  <si>
    <t>全区粮食小计</t>
  </si>
  <si>
    <t>全区蔬菜小计</t>
  </si>
  <si>
    <t>全区经作小计</t>
  </si>
  <si>
    <t>全区合计</t>
  </si>
  <si>
    <t>初审后</t>
    <phoneticPr fontId="19" type="noConversion"/>
  </si>
  <si>
    <t>化肥折纯量</t>
    <phoneticPr fontId="19" type="noConversion"/>
  </si>
  <si>
    <t>申报数（吨）</t>
    <phoneticPr fontId="19" type="noConversion"/>
  </si>
  <si>
    <t>初审后（吨）</t>
    <phoneticPr fontId="19" type="noConversion"/>
  </si>
  <si>
    <t>审核标准为：水稻（经作）有机肥≦1吨/亩，蔬菜有机肥≦2吨/亩；水稻（经作）测土配方肥×24%+缓释肥×30%≦11.5公斤/亩，蔬菜测土配方肥×45%+缓释肥×42%≦24.3公斤/亩。</t>
    <phoneticPr fontId="19" type="noConversion"/>
  </si>
  <si>
    <t>2023年补贴肥料区级审核表</t>
    <phoneticPr fontId="28" type="noConversion"/>
  </si>
  <si>
    <t>申报数（吨）</t>
    <phoneticPr fontId="28" type="noConversion"/>
  </si>
  <si>
    <t>面积
（亩）</t>
    <phoneticPr fontId="28" type="noConversion"/>
  </si>
  <si>
    <t>牟从广</t>
    <phoneticPr fontId="28" type="noConversion"/>
  </si>
  <si>
    <t>绿色认证</t>
    <phoneticPr fontId="28" type="noConversion"/>
  </si>
  <si>
    <t>无合作社为主体经作示范创建</t>
    <phoneticPr fontId="19" type="noConversion"/>
  </si>
  <si>
    <t>上海闵优果蔬种植专业合作社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</si>
</sst>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Times New Roman"/>
      <family val="1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20" fillId="2" borderId="3" xfId="0" applyNumberFormat="1" applyFont="1" applyFill="1" applyBorder="1" applyAlignment="1">
      <alignment horizontal="center" vertical="center" wrapText="1"/>
    </xf>
    <xf numFmtId="176" fontId="21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/>
    </xf>
    <xf numFmtId="176" fontId="21" fillId="2" borderId="3" xfId="0" applyNumberFormat="1" applyFont="1" applyFill="1" applyBorder="1" applyAlignment="1">
      <alignment horizontal="center" vertical="center"/>
    </xf>
    <xf numFmtId="176" fontId="22" fillId="2" borderId="3" xfId="0" applyNumberFormat="1" applyFont="1" applyFill="1" applyBorder="1" applyAlignment="1">
      <alignment horizontal="center" vertical="center"/>
    </xf>
    <xf numFmtId="176" fontId="20" fillId="2" borderId="3" xfId="0" applyNumberFormat="1" applyFont="1" applyFill="1" applyBorder="1" applyAlignment="1">
      <alignment horizontal="center" vertical="center"/>
    </xf>
    <xf numFmtId="176" fontId="23" fillId="2" borderId="3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176" fontId="12" fillId="0" borderId="0" xfId="0" applyNumberFormat="1" applyFo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4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O17" sqref="O17"/>
    </sheetView>
  </sheetViews>
  <sheetFormatPr defaultColWidth="8.875" defaultRowHeight="14.25"/>
  <cols>
    <col min="1" max="1" width="5.5" style="25" customWidth="1"/>
    <col min="2" max="2" width="5.75" style="26" customWidth="1"/>
    <col min="3" max="3" width="30.625" style="27" customWidth="1"/>
    <col min="4" max="4" width="9" style="26" customWidth="1"/>
    <col min="5" max="5" width="11.625" style="26" customWidth="1"/>
    <col min="6" max="6" width="10.5" style="26" bestFit="1" customWidth="1"/>
    <col min="7" max="7" width="8.875" style="26" hidden="1" customWidth="1"/>
    <col min="8" max="8" width="9.875" style="26" customWidth="1"/>
    <col min="9" max="9" width="9" style="26" customWidth="1"/>
    <col min="10" max="10" width="7.625" style="26" customWidth="1"/>
    <col min="11" max="11" width="8.75" style="26" customWidth="1"/>
    <col min="12" max="12" width="14.875" style="23" customWidth="1"/>
    <col min="13" max="13" width="0" style="97" hidden="1" customWidth="1"/>
    <col min="14" max="14" width="8.875" style="97"/>
    <col min="15" max="15" width="12.875" style="97" customWidth="1"/>
    <col min="16" max="16384" width="8.875" style="97"/>
  </cols>
  <sheetData>
    <row r="1" spans="1:18" ht="24.75" customHeight="1">
      <c r="A1" s="121" t="s">
        <v>190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8">
      <c r="A2" s="122" t="s">
        <v>0</v>
      </c>
      <c r="B2" s="124" t="s">
        <v>1</v>
      </c>
      <c r="C2" s="126" t="s">
        <v>2</v>
      </c>
      <c r="D2" s="128" t="s">
        <v>192</v>
      </c>
      <c r="E2" s="130" t="s">
        <v>5</v>
      </c>
      <c r="F2" s="131"/>
      <c r="G2" s="131"/>
      <c r="H2" s="122" t="s">
        <v>6</v>
      </c>
      <c r="I2" s="122"/>
      <c r="J2" s="122" t="s">
        <v>7</v>
      </c>
      <c r="K2" s="132"/>
      <c r="L2" s="128" t="s">
        <v>8</v>
      </c>
    </row>
    <row r="3" spans="1:18" ht="27" customHeight="1">
      <c r="A3" s="123"/>
      <c r="B3" s="125"/>
      <c r="C3" s="125"/>
      <c r="D3" s="129"/>
      <c r="E3" s="66" t="s">
        <v>185</v>
      </c>
      <c r="F3" s="108" t="s">
        <v>191</v>
      </c>
      <c r="G3" s="108"/>
      <c r="H3" s="56" t="s">
        <v>188</v>
      </c>
      <c r="I3" s="37" t="s">
        <v>187</v>
      </c>
      <c r="J3" s="56" t="s">
        <v>188</v>
      </c>
      <c r="K3" s="37" t="s">
        <v>187</v>
      </c>
      <c r="L3" s="128"/>
      <c r="M3" s="41" t="s">
        <v>186</v>
      </c>
      <c r="N3" s="41"/>
      <c r="O3" s="34"/>
      <c r="P3" s="34"/>
      <c r="Q3" s="34"/>
      <c r="R3" s="34"/>
    </row>
    <row r="4" spans="1:18" ht="13.5" customHeight="1">
      <c r="A4" s="133" t="s">
        <v>9</v>
      </c>
      <c r="B4" s="35">
        <v>1</v>
      </c>
      <c r="C4" s="28" t="s">
        <v>10</v>
      </c>
      <c r="D4" s="35">
        <v>185.91</v>
      </c>
      <c r="E4" s="67">
        <v>372</v>
      </c>
      <c r="F4" s="5">
        <v>490</v>
      </c>
      <c r="G4" s="5">
        <f>D4*2</f>
        <v>371.82</v>
      </c>
      <c r="H4" s="58">
        <v>1</v>
      </c>
      <c r="I4" s="42">
        <v>1</v>
      </c>
      <c r="J4" s="8"/>
      <c r="K4" s="7"/>
      <c r="L4" s="80"/>
      <c r="M4" s="97">
        <f>(H4*0.45+J4*0.42)/D4*1000</f>
        <v>2.4205260609972568</v>
      </c>
      <c r="P4" s="34"/>
      <c r="Q4" s="34"/>
      <c r="R4" s="34"/>
    </row>
    <row r="5" spans="1:18" ht="13.5">
      <c r="A5" s="134"/>
      <c r="B5" s="35">
        <v>2</v>
      </c>
      <c r="C5" s="28" t="s">
        <v>12</v>
      </c>
      <c r="D5" s="35">
        <v>219.08</v>
      </c>
      <c r="E5" s="67">
        <v>438</v>
      </c>
      <c r="F5" s="5">
        <v>458</v>
      </c>
      <c r="G5" s="5">
        <f t="shared" ref="G5:G9" si="0">D5*2</f>
        <v>438.16</v>
      </c>
      <c r="H5" s="58">
        <v>1</v>
      </c>
      <c r="I5" s="42">
        <v>1</v>
      </c>
      <c r="J5" s="8"/>
      <c r="K5" s="7"/>
      <c r="L5" s="80"/>
      <c r="M5" s="97">
        <f>(H5*0.45+J5*0.42)/D5*1000</f>
        <v>2.0540441847726854</v>
      </c>
      <c r="O5" s="98"/>
      <c r="P5" s="34"/>
      <c r="Q5" s="34"/>
      <c r="R5" s="34"/>
    </row>
    <row r="6" spans="1:18" ht="13.5">
      <c r="A6" s="134"/>
      <c r="B6" s="35">
        <v>3</v>
      </c>
      <c r="C6" s="28" t="s">
        <v>13</v>
      </c>
      <c r="D6" s="35">
        <v>35.96</v>
      </c>
      <c r="E6" s="67">
        <v>72</v>
      </c>
      <c r="F6" s="5">
        <v>160</v>
      </c>
      <c r="G6" s="5">
        <f t="shared" si="0"/>
        <v>71.92</v>
      </c>
      <c r="H6" s="57">
        <v>1.9</v>
      </c>
      <c r="I6" s="42">
        <v>2</v>
      </c>
      <c r="J6" s="8"/>
      <c r="K6" s="7"/>
      <c r="L6" s="80"/>
      <c r="M6" s="97">
        <f>(H6*0.45+J6*0.42)/D6*1000</f>
        <v>23.776418242491655</v>
      </c>
      <c r="O6" s="98"/>
      <c r="P6" s="99"/>
      <c r="Q6" s="99"/>
      <c r="R6" s="99"/>
    </row>
    <row r="7" spans="1:18" ht="13.5">
      <c r="A7" s="134"/>
      <c r="B7" s="35">
        <v>4</v>
      </c>
      <c r="C7" s="28" t="s">
        <v>15</v>
      </c>
      <c r="D7" s="35">
        <v>58.76</v>
      </c>
      <c r="E7" s="67">
        <v>118</v>
      </c>
      <c r="F7" s="5">
        <v>160</v>
      </c>
      <c r="G7" s="5">
        <f t="shared" si="0"/>
        <v>117.52</v>
      </c>
      <c r="H7" s="58">
        <v>1</v>
      </c>
      <c r="I7" s="42">
        <v>1</v>
      </c>
      <c r="J7" s="8">
        <v>1</v>
      </c>
      <c r="K7" s="7">
        <v>1</v>
      </c>
      <c r="L7" s="80"/>
      <c r="M7" s="97">
        <f>(H7*0.45+J7*0.42)/D7*1000</f>
        <v>14.805990469707284</v>
      </c>
      <c r="O7" s="98"/>
      <c r="P7" s="99"/>
      <c r="Q7" s="99"/>
      <c r="R7" s="99"/>
    </row>
    <row r="8" spans="1:18" ht="13.5">
      <c r="A8" s="134"/>
      <c r="B8" s="35">
        <v>5</v>
      </c>
      <c r="C8" s="28" t="s">
        <v>17</v>
      </c>
      <c r="D8" s="35">
        <v>72.48</v>
      </c>
      <c r="E8" s="67">
        <v>145</v>
      </c>
      <c r="F8" s="5">
        <v>220</v>
      </c>
      <c r="G8" s="5">
        <f t="shared" si="0"/>
        <v>144.96</v>
      </c>
      <c r="H8" s="64">
        <v>2</v>
      </c>
      <c r="I8" s="42">
        <v>4</v>
      </c>
      <c r="J8" s="64">
        <v>2</v>
      </c>
      <c r="K8" s="7">
        <v>3</v>
      </c>
      <c r="L8" s="80"/>
      <c r="M8" s="97">
        <f>(H8*0.45+J8*0.42)/D8*1000</f>
        <v>24.006622516556288</v>
      </c>
      <c r="O8" s="98"/>
      <c r="P8" s="99"/>
      <c r="Q8" s="99"/>
      <c r="R8" s="99"/>
    </row>
    <row r="9" spans="1:18" ht="13.5">
      <c r="A9" s="134"/>
      <c r="B9" s="35">
        <v>6</v>
      </c>
      <c r="C9" s="28" t="s">
        <v>19</v>
      </c>
      <c r="D9" s="35">
        <v>60</v>
      </c>
      <c r="E9" s="67">
        <v>120</v>
      </c>
      <c r="F9" s="5">
        <v>126</v>
      </c>
      <c r="G9" s="5">
        <f t="shared" si="0"/>
        <v>120</v>
      </c>
      <c r="H9" s="58">
        <v>1</v>
      </c>
      <c r="I9" s="42">
        <v>1</v>
      </c>
      <c r="J9" s="8"/>
      <c r="K9" s="7"/>
      <c r="L9" s="80"/>
      <c r="M9" s="97">
        <f>(H9*0.45+J9*0.45)/D9*1000</f>
        <v>7.5000000000000009</v>
      </c>
      <c r="O9" s="98"/>
      <c r="P9" s="34"/>
      <c r="Q9" s="34"/>
      <c r="R9" s="34"/>
    </row>
    <row r="10" spans="1:18" ht="18" customHeight="1">
      <c r="A10" s="134"/>
      <c r="B10" s="136" t="s">
        <v>21</v>
      </c>
      <c r="C10" s="136"/>
      <c r="D10" s="107">
        <f>SUM(D4:D9)</f>
        <v>632.18999999999994</v>
      </c>
      <c r="E10" s="68">
        <f>SUM(E4:E9)</f>
        <v>1265</v>
      </c>
      <c r="F10" s="107">
        <f>SUM(F4:F9)</f>
        <v>1614</v>
      </c>
      <c r="G10" s="107"/>
      <c r="H10" s="59">
        <f t="shared" ref="H10:K10" si="1">SUM(H4:H9)</f>
        <v>7.9</v>
      </c>
      <c r="I10" s="39">
        <f t="shared" si="1"/>
        <v>10</v>
      </c>
      <c r="J10" s="6">
        <f t="shared" si="1"/>
        <v>3</v>
      </c>
      <c r="K10" s="107">
        <f t="shared" si="1"/>
        <v>4</v>
      </c>
      <c r="L10" s="107"/>
      <c r="O10" s="98"/>
      <c r="P10" s="34"/>
      <c r="Q10" s="34"/>
      <c r="R10" s="34"/>
    </row>
    <row r="11" spans="1:18" ht="13.5">
      <c r="A11" s="134"/>
      <c r="B11" s="35">
        <v>1</v>
      </c>
      <c r="C11" s="28" t="s">
        <v>22</v>
      </c>
      <c r="D11" s="35">
        <v>255.19</v>
      </c>
      <c r="E11" s="69">
        <v>255</v>
      </c>
      <c r="F11" s="5">
        <v>255</v>
      </c>
      <c r="G11" s="5">
        <f>D11*1</f>
        <v>255.19</v>
      </c>
      <c r="H11" s="58">
        <v>2</v>
      </c>
      <c r="I11" s="42">
        <v>2</v>
      </c>
      <c r="J11" s="8">
        <v>6</v>
      </c>
      <c r="K11" s="7">
        <v>6</v>
      </c>
      <c r="L11" s="80"/>
      <c r="M11" s="97">
        <f>(H11*0.24+J11*0.3)/D11*1000</f>
        <v>8.9345193777185621</v>
      </c>
      <c r="O11" s="98"/>
      <c r="P11" s="34"/>
      <c r="Q11" s="34"/>
      <c r="R11" s="34"/>
    </row>
    <row r="12" spans="1:18" ht="13.5">
      <c r="A12" s="134"/>
      <c r="B12" s="35">
        <v>2</v>
      </c>
      <c r="C12" s="28" t="s">
        <v>24</v>
      </c>
      <c r="D12" s="35">
        <v>228.02</v>
      </c>
      <c r="E12" s="67">
        <v>228</v>
      </c>
      <c r="F12" s="5">
        <v>241</v>
      </c>
      <c r="G12" s="5">
        <f t="shared" ref="G12:G15" si="2">D12*1</f>
        <v>228.02</v>
      </c>
      <c r="H12" s="58"/>
      <c r="I12" s="42"/>
      <c r="J12" s="8">
        <v>8</v>
      </c>
      <c r="K12" s="7">
        <v>8</v>
      </c>
      <c r="L12" s="80"/>
      <c r="M12" s="97">
        <f>(H12*0.24+J12*0.3)/D12*1000</f>
        <v>10.525392509428997</v>
      </c>
      <c r="O12" s="98"/>
      <c r="P12" s="34"/>
      <c r="Q12" s="34"/>
      <c r="R12" s="34"/>
    </row>
    <row r="13" spans="1:18" ht="13.5">
      <c r="A13" s="134"/>
      <c r="B13" s="35">
        <v>3</v>
      </c>
      <c r="C13" s="28" t="s">
        <v>26</v>
      </c>
      <c r="D13" s="35">
        <v>87.6</v>
      </c>
      <c r="E13" s="67">
        <v>88</v>
      </c>
      <c r="F13" s="5">
        <v>133</v>
      </c>
      <c r="G13" s="5">
        <f t="shared" si="2"/>
        <v>87.6</v>
      </c>
      <c r="H13" s="58">
        <v>1</v>
      </c>
      <c r="I13" s="42">
        <v>1</v>
      </c>
      <c r="J13" s="64">
        <v>2.5</v>
      </c>
      <c r="K13" s="7">
        <v>3</v>
      </c>
      <c r="L13" s="80"/>
      <c r="M13" s="97">
        <f>(H13*0.24+J13*0.3)/D13*1000</f>
        <v>11.301369863013699</v>
      </c>
      <c r="O13" s="98"/>
      <c r="P13" s="34"/>
      <c r="Q13" s="34"/>
      <c r="R13" s="34"/>
    </row>
    <row r="14" spans="1:18" ht="13.5">
      <c r="A14" s="134"/>
      <c r="B14" s="35">
        <v>4</v>
      </c>
      <c r="C14" s="28" t="s">
        <v>27</v>
      </c>
      <c r="D14" s="35">
        <v>126.73</v>
      </c>
      <c r="E14" s="67">
        <v>127</v>
      </c>
      <c r="F14" s="5">
        <v>127</v>
      </c>
      <c r="G14" s="5">
        <f t="shared" si="2"/>
        <v>126.73</v>
      </c>
      <c r="H14" s="58"/>
      <c r="I14" s="42"/>
      <c r="J14" s="8">
        <v>4</v>
      </c>
      <c r="K14" s="7">
        <v>4</v>
      </c>
      <c r="L14" s="80"/>
      <c r="M14" s="97">
        <f>(H14*0.24+J14*0.3)/D14*1000</f>
        <v>9.4689497356584855</v>
      </c>
      <c r="O14" s="98"/>
    </row>
    <row r="15" spans="1:18" ht="13.5">
      <c r="A15" s="134"/>
      <c r="B15" s="35">
        <v>5</v>
      </c>
      <c r="C15" s="31" t="s">
        <v>29</v>
      </c>
      <c r="D15" s="35">
        <v>377.97</v>
      </c>
      <c r="E15" s="67">
        <v>378</v>
      </c>
      <c r="F15" s="7">
        <v>380</v>
      </c>
      <c r="G15" s="5">
        <f t="shared" si="2"/>
        <v>377.97</v>
      </c>
      <c r="H15" s="58"/>
      <c r="I15" s="42"/>
      <c r="J15" s="8">
        <v>8</v>
      </c>
      <c r="K15" s="7">
        <v>8</v>
      </c>
      <c r="L15" s="80"/>
      <c r="M15" s="97">
        <f>(H15*0.24+J15*0.3)/D15*1000</f>
        <v>6.3497102944678145</v>
      </c>
      <c r="O15" s="98"/>
    </row>
    <row r="16" spans="1:18" ht="21" customHeight="1">
      <c r="A16" s="135"/>
      <c r="B16" s="136" t="s">
        <v>31</v>
      </c>
      <c r="C16" s="136"/>
      <c r="D16" s="109">
        <f>SUM(D11:D15)</f>
        <v>1075.5100000000002</v>
      </c>
      <c r="E16" s="70">
        <f>SUM(E11:E15)</f>
        <v>1076</v>
      </c>
      <c r="F16" s="109">
        <f t="shared" ref="F16:K16" si="3">SUM(F11:F15)</f>
        <v>1136</v>
      </c>
      <c r="G16" s="109"/>
      <c r="H16" s="60">
        <f t="shared" ref="H16:I16" si="4">SUM(H11:H15)</f>
        <v>3</v>
      </c>
      <c r="I16" s="43">
        <f t="shared" si="4"/>
        <v>3</v>
      </c>
      <c r="J16" s="9">
        <f t="shared" si="3"/>
        <v>28.5</v>
      </c>
      <c r="K16" s="109">
        <f t="shared" si="3"/>
        <v>29</v>
      </c>
      <c r="L16" s="109"/>
      <c r="O16" s="98"/>
    </row>
    <row r="17" spans="1:15" ht="17.25" customHeight="1">
      <c r="A17" s="10"/>
      <c r="B17" s="137" t="s">
        <v>32</v>
      </c>
      <c r="C17" s="137"/>
      <c r="D17" s="11">
        <f>D10+D16</f>
        <v>1707.7000000000003</v>
      </c>
      <c r="E17" s="70">
        <f>SUM(E10,E16)</f>
        <v>2341</v>
      </c>
      <c r="F17" s="11">
        <f>F10+F16</f>
        <v>2750</v>
      </c>
      <c r="G17" s="11"/>
      <c r="H17" s="60">
        <f>H10+H16</f>
        <v>10.9</v>
      </c>
      <c r="I17" s="44">
        <f>I10+I16</f>
        <v>13</v>
      </c>
      <c r="J17" s="9">
        <f>J10+J16</f>
        <v>31.5</v>
      </c>
      <c r="K17" s="11">
        <f>K10+K16</f>
        <v>33</v>
      </c>
      <c r="L17" s="11"/>
      <c r="O17" s="98"/>
    </row>
    <row r="18" spans="1:15" ht="13.5">
      <c r="A18" s="118" t="s">
        <v>33</v>
      </c>
      <c r="B18" s="5">
        <v>1</v>
      </c>
      <c r="C18" s="14" t="s">
        <v>34</v>
      </c>
      <c r="D18" s="35">
        <v>762.8</v>
      </c>
      <c r="E18" s="8">
        <v>1500</v>
      </c>
      <c r="F18" s="5">
        <v>1500</v>
      </c>
      <c r="G18" s="5">
        <f>D18*2</f>
        <v>1525.6</v>
      </c>
      <c r="H18" s="58">
        <v>22</v>
      </c>
      <c r="I18" s="40">
        <v>20</v>
      </c>
      <c r="J18" s="8">
        <v>20</v>
      </c>
      <c r="K18" s="5">
        <v>20</v>
      </c>
      <c r="L18" s="80"/>
      <c r="M18" s="97" t="e">
        <f>(#REF!*0.45+#REF!*0.42)/D18*1000</f>
        <v>#REF!</v>
      </c>
    </row>
    <row r="19" spans="1:15" ht="13.5">
      <c r="A19" s="118"/>
      <c r="B19" s="5">
        <v>2</v>
      </c>
      <c r="C19" s="14" t="s">
        <v>36</v>
      </c>
      <c r="D19" s="35">
        <v>86.24</v>
      </c>
      <c r="E19" s="8">
        <v>172</v>
      </c>
      <c r="F19" s="5">
        <v>180</v>
      </c>
      <c r="G19" s="5">
        <f t="shared" ref="G19:G37" si="5">D19*2</f>
        <v>172.48</v>
      </c>
      <c r="H19" s="58">
        <v>4.5</v>
      </c>
      <c r="I19" s="40">
        <v>5</v>
      </c>
      <c r="J19" s="8"/>
      <c r="K19" s="5"/>
      <c r="L19" s="80"/>
      <c r="M19" s="97" t="e">
        <f>(#REF!*0.45+#REF!*0.42)/D19*1000</f>
        <v>#REF!</v>
      </c>
    </row>
    <row r="20" spans="1:15" ht="13.5">
      <c r="A20" s="118"/>
      <c r="B20" s="5">
        <v>5</v>
      </c>
      <c r="C20" s="14" t="s">
        <v>43</v>
      </c>
      <c r="D20" s="35">
        <v>107.6</v>
      </c>
      <c r="E20" s="8">
        <v>215</v>
      </c>
      <c r="F20" s="5">
        <v>240</v>
      </c>
      <c r="G20" s="5">
        <f t="shared" si="5"/>
        <v>215.2</v>
      </c>
      <c r="H20" s="58">
        <v>5.5</v>
      </c>
      <c r="I20" s="40">
        <v>6</v>
      </c>
      <c r="J20" s="8"/>
      <c r="K20" s="5"/>
      <c r="L20" s="80"/>
      <c r="M20" s="97" t="e">
        <f>(#REF!*0.45+#REF!*0.42)/D20*1000</f>
        <v>#REF!</v>
      </c>
    </row>
    <row r="21" spans="1:15" ht="13.5">
      <c r="A21" s="118"/>
      <c r="B21" s="5">
        <v>6</v>
      </c>
      <c r="C21" s="14" t="s">
        <v>46</v>
      </c>
      <c r="D21" s="35">
        <v>64.510000000000005</v>
      </c>
      <c r="E21" s="8">
        <v>50</v>
      </c>
      <c r="F21" s="5">
        <v>80</v>
      </c>
      <c r="G21" s="5">
        <f t="shared" si="5"/>
        <v>129.02000000000001</v>
      </c>
      <c r="H21" s="58"/>
      <c r="I21" s="40"/>
      <c r="J21" s="8"/>
      <c r="K21" s="5"/>
      <c r="L21" s="80"/>
      <c r="M21" s="97" t="e">
        <f>(#REF!*0.45+#REF!*0.42)/D21*1000</f>
        <v>#REF!</v>
      </c>
    </row>
    <row r="22" spans="1:15" ht="13.5">
      <c r="A22" s="118"/>
      <c r="B22" s="5">
        <v>7</v>
      </c>
      <c r="C22" s="14" t="s">
        <v>49</v>
      </c>
      <c r="D22" s="35">
        <v>73.89</v>
      </c>
      <c r="E22" s="8">
        <v>147</v>
      </c>
      <c r="F22" s="5">
        <v>182</v>
      </c>
      <c r="G22" s="5">
        <f t="shared" si="5"/>
        <v>147.78</v>
      </c>
      <c r="H22" s="58"/>
      <c r="I22" s="40"/>
      <c r="J22" s="8"/>
      <c r="K22" s="5"/>
      <c r="L22" s="80"/>
      <c r="M22" s="97" t="e">
        <f>(#REF!*0.45+#REF!*0.42)/D22*1000</f>
        <v>#REF!</v>
      </c>
    </row>
    <row r="23" spans="1:15" ht="13.5">
      <c r="A23" s="118"/>
      <c r="B23" s="5">
        <v>8</v>
      </c>
      <c r="C23" s="14" t="s">
        <v>51</v>
      </c>
      <c r="D23" s="35">
        <v>267.19</v>
      </c>
      <c r="E23" s="8">
        <v>534</v>
      </c>
      <c r="F23" s="5">
        <v>600</v>
      </c>
      <c r="G23" s="5">
        <f t="shared" si="5"/>
        <v>534.38</v>
      </c>
      <c r="H23" s="58">
        <v>12</v>
      </c>
      <c r="I23" s="40">
        <v>20</v>
      </c>
      <c r="J23" s="8">
        <v>2.4</v>
      </c>
      <c r="K23" s="5">
        <v>5</v>
      </c>
      <c r="L23" s="80"/>
      <c r="M23" s="97" t="e">
        <f>(#REF!*0.45+#REF!*0.42)/D23*1000</f>
        <v>#REF!</v>
      </c>
    </row>
    <row r="24" spans="1:15" ht="13.5">
      <c r="A24" s="118"/>
      <c r="B24" s="5">
        <v>9</v>
      </c>
      <c r="C24" s="14" t="s">
        <v>53</v>
      </c>
      <c r="D24" s="35">
        <v>190.92</v>
      </c>
      <c r="E24" s="8">
        <v>380</v>
      </c>
      <c r="F24" s="5">
        <v>384</v>
      </c>
      <c r="G24" s="5">
        <f t="shared" si="5"/>
        <v>381.84</v>
      </c>
      <c r="H24" s="58">
        <v>1</v>
      </c>
      <c r="I24" s="40">
        <v>8</v>
      </c>
      <c r="J24" s="8"/>
      <c r="K24" s="5">
        <v>5</v>
      </c>
      <c r="L24" s="80"/>
      <c r="M24" s="97" t="e">
        <f>(#REF!*0.45+#REF!*0.42)/D24*1000</f>
        <v>#REF!</v>
      </c>
    </row>
    <row r="25" spans="1:15" ht="13.5">
      <c r="A25" s="118"/>
      <c r="B25" s="5">
        <v>10</v>
      </c>
      <c r="C25" s="14" t="s">
        <v>55</v>
      </c>
      <c r="D25" s="35">
        <v>132.38</v>
      </c>
      <c r="E25" s="8">
        <v>264</v>
      </c>
      <c r="F25" s="5">
        <v>264</v>
      </c>
      <c r="G25" s="5">
        <f t="shared" si="5"/>
        <v>264.76</v>
      </c>
      <c r="H25" s="58">
        <v>7</v>
      </c>
      <c r="I25" s="40">
        <v>7</v>
      </c>
      <c r="J25" s="8"/>
      <c r="K25" s="5"/>
      <c r="L25" s="80"/>
      <c r="M25" s="97" t="e">
        <f>(#REF!*0.45+#REF!*0.42)/D25*1000</f>
        <v>#REF!</v>
      </c>
    </row>
    <row r="26" spans="1:15" ht="13.5">
      <c r="A26" s="118"/>
      <c r="B26" s="5">
        <v>11</v>
      </c>
      <c r="C26" s="14" t="s">
        <v>57</v>
      </c>
      <c r="D26" s="35">
        <v>75.12</v>
      </c>
      <c r="E26" s="8">
        <v>150</v>
      </c>
      <c r="F26" s="5">
        <v>152</v>
      </c>
      <c r="G26" s="5">
        <f t="shared" si="5"/>
        <v>150.24</v>
      </c>
      <c r="H26" s="58"/>
      <c r="I26" s="40">
        <v>4</v>
      </c>
      <c r="J26" s="8"/>
      <c r="K26" s="5"/>
      <c r="L26" s="80"/>
      <c r="M26" s="97" t="e">
        <f>(#REF!*0.45+#REF!*0.42)/D26*1000</f>
        <v>#REF!</v>
      </c>
    </row>
    <row r="27" spans="1:15" ht="13.5">
      <c r="A27" s="118"/>
      <c r="B27" s="5">
        <v>13</v>
      </c>
      <c r="C27" s="17" t="s">
        <v>61</v>
      </c>
      <c r="D27" s="35">
        <v>102</v>
      </c>
      <c r="E27" s="8">
        <v>204</v>
      </c>
      <c r="F27" s="12">
        <v>220</v>
      </c>
      <c r="G27" s="5">
        <f t="shared" si="5"/>
        <v>204</v>
      </c>
      <c r="H27" s="58">
        <v>5.5</v>
      </c>
      <c r="I27" s="40">
        <v>5.5</v>
      </c>
      <c r="J27" s="8"/>
      <c r="K27" s="5"/>
      <c r="L27" s="80"/>
      <c r="M27" s="97" t="e">
        <f>(#REF!*0.45+#REF!*0.42)/D27*1000</f>
        <v>#REF!</v>
      </c>
    </row>
    <row r="28" spans="1:15" s="1" customFormat="1" ht="13.5">
      <c r="A28" s="119"/>
      <c r="B28" s="5">
        <v>14</v>
      </c>
      <c r="C28" s="14" t="s">
        <v>64</v>
      </c>
      <c r="D28" s="35">
        <v>100.58</v>
      </c>
      <c r="E28" s="8">
        <v>200</v>
      </c>
      <c r="F28" s="5">
        <v>200</v>
      </c>
      <c r="G28" s="5">
        <f t="shared" si="5"/>
        <v>201.16</v>
      </c>
      <c r="H28" s="58">
        <v>5</v>
      </c>
      <c r="I28" s="40">
        <v>5</v>
      </c>
      <c r="J28" s="8"/>
      <c r="K28" s="5"/>
      <c r="L28" s="80"/>
      <c r="M28" s="97" t="e">
        <f>(#REF!*0.45+#REF!*0.42)/D28*1000</f>
        <v>#REF!</v>
      </c>
      <c r="N28" s="97"/>
    </row>
    <row r="29" spans="1:15" ht="13.5">
      <c r="A29" s="118"/>
      <c r="B29" s="5">
        <v>16</v>
      </c>
      <c r="C29" s="14" t="s">
        <v>68</v>
      </c>
      <c r="D29" s="35">
        <v>125.25</v>
      </c>
      <c r="E29" s="8">
        <v>250</v>
      </c>
      <c r="F29" s="5">
        <v>250</v>
      </c>
      <c r="G29" s="5">
        <f t="shared" si="5"/>
        <v>250.5</v>
      </c>
      <c r="H29" s="58"/>
      <c r="I29" s="40">
        <v>2</v>
      </c>
      <c r="J29" s="8"/>
      <c r="K29" s="5"/>
      <c r="L29" s="80"/>
      <c r="M29" s="97" t="e">
        <f>(#REF!*0.45+#REF!*0.42)/D29*1000</f>
        <v>#REF!</v>
      </c>
    </row>
    <row r="30" spans="1:15" s="23" customFormat="1" ht="18.75" customHeight="1">
      <c r="A30" s="118"/>
      <c r="B30" s="106">
        <v>17</v>
      </c>
      <c r="C30" s="17" t="s">
        <v>71</v>
      </c>
      <c r="D30" s="36">
        <v>50.89</v>
      </c>
      <c r="E30" s="8">
        <v>80</v>
      </c>
      <c r="F30" s="106">
        <v>140</v>
      </c>
      <c r="G30" s="5">
        <f t="shared" si="5"/>
        <v>101.78</v>
      </c>
      <c r="H30" s="58"/>
      <c r="I30" s="45"/>
      <c r="J30" s="8"/>
      <c r="K30" s="106"/>
      <c r="L30" s="80"/>
      <c r="M30" s="97" t="e">
        <f>(#REF!*0.45+#REF!*0.42)/D30*1000</f>
        <v>#REF!</v>
      </c>
      <c r="N30" s="97"/>
    </row>
    <row r="31" spans="1:15" ht="16.5" customHeight="1">
      <c r="A31" s="118"/>
      <c r="B31" s="5">
        <v>18</v>
      </c>
      <c r="C31" s="14" t="s">
        <v>74</v>
      </c>
      <c r="D31" s="35">
        <v>89</v>
      </c>
      <c r="E31" s="8">
        <v>178</v>
      </c>
      <c r="F31" s="5">
        <v>178</v>
      </c>
      <c r="G31" s="5">
        <f t="shared" si="5"/>
        <v>178</v>
      </c>
      <c r="H31" s="58"/>
      <c r="I31" s="40">
        <v>2.5</v>
      </c>
      <c r="J31" s="8"/>
      <c r="K31" s="5">
        <v>2</v>
      </c>
      <c r="L31" s="81"/>
      <c r="M31" s="97" t="e">
        <f>(#REF!*0.45+#REF!*0.42)/D31*1000</f>
        <v>#REF!</v>
      </c>
    </row>
    <row r="32" spans="1:15" ht="13.5">
      <c r="A32" s="118"/>
      <c r="B32" s="5">
        <v>19</v>
      </c>
      <c r="C32" s="14" t="s">
        <v>76</v>
      </c>
      <c r="D32" s="35">
        <v>23.72</v>
      </c>
      <c r="E32" s="8">
        <v>47</v>
      </c>
      <c r="F32" s="5">
        <v>70</v>
      </c>
      <c r="G32" s="5">
        <f t="shared" si="5"/>
        <v>47.44</v>
      </c>
      <c r="H32" s="58"/>
      <c r="I32" s="40">
        <v>1</v>
      </c>
      <c r="J32" s="8"/>
      <c r="K32" s="5"/>
      <c r="L32" s="80"/>
      <c r="M32" s="97" t="e">
        <f>(#REF!*0.45+#REF!*0.42)/D32*1000</f>
        <v>#REF!</v>
      </c>
    </row>
    <row r="33" spans="1:14" ht="13.5">
      <c r="A33" s="118"/>
      <c r="B33" s="5">
        <v>20</v>
      </c>
      <c r="C33" s="14" t="s">
        <v>78</v>
      </c>
      <c r="D33" s="35">
        <v>32.61</v>
      </c>
      <c r="E33" s="8"/>
      <c r="F33" s="5">
        <v>80</v>
      </c>
      <c r="G33" s="5">
        <f t="shared" si="5"/>
        <v>65.22</v>
      </c>
      <c r="H33" s="58"/>
      <c r="I33" s="40">
        <v>1</v>
      </c>
      <c r="J33" s="8"/>
      <c r="K33" s="5"/>
      <c r="L33" s="80"/>
      <c r="M33" s="97" t="e">
        <f>(#REF!*0.45+#REF!*0.42)/D33*1000</f>
        <v>#REF!</v>
      </c>
    </row>
    <row r="34" spans="1:14" ht="13.5">
      <c r="A34" s="118"/>
      <c r="B34" s="5">
        <v>22</v>
      </c>
      <c r="C34" s="14" t="s">
        <v>84</v>
      </c>
      <c r="D34" s="35">
        <v>50</v>
      </c>
      <c r="E34" s="8">
        <v>100</v>
      </c>
      <c r="F34" s="5">
        <v>120</v>
      </c>
      <c r="G34" s="5">
        <f t="shared" si="5"/>
        <v>100</v>
      </c>
      <c r="H34" s="58"/>
      <c r="I34" s="40">
        <v>2</v>
      </c>
      <c r="J34" s="8"/>
      <c r="K34" s="5"/>
      <c r="L34" s="80"/>
      <c r="M34" s="97" t="e">
        <f>(#REF!*0.45+#REF!*0.42)/D34*1000</f>
        <v>#REF!</v>
      </c>
    </row>
    <row r="35" spans="1:14" ht="13.5">
      <c r="A35" s="118"/>
      <c r="B35" s="5">
        <v>23</v>
      </c>
      <c r="C35" s="14" t="s">
        <v>86</v>
      </c>
      <c r="D35" s="35">
        <v>177.61</v>
      </c>
      <c r="E35" s="8">
        <v>240</v>
      </c>
      <c r="F35" s="5">
        <v>240</v>
      </c>
      <c r="G35" s="5">
        <f t="shared" si="5"/>
        <v>355.22</v>
      </c>
      <c r="H35" s="58"/>
      <c r="I35" s="40">
        <v>5</v>
      </c>
      <c r="J35" s="8"/>
      <c r="K35" s="5"/>
      <c r="L35" s="80"/>
      <c r="M35" s="97" t="e">
        <f>(#REF!*0.45+#REF!*0.42)/D35*1000</f>
        <v>#REF!</v>
      </c>
    </row>
    <row r="36" spans="1:14" ht="13.5">
      <c r="A36" s="118"/>
      <c r="B36" s="5">
        <v>24</v>
      </c>
      <c r="C36" s="14" t="s">
        <v>88</v>
      </c>
      <c r="D36" s="35">
        <v>85.17</v>
      </c>
      <c r="E36" s="8">
        <v>120</v>
      </c>
      <c r="F36" s="5">
        <v>120</v>
      </c>
      <c r="G36" s="5">
        <f t="shared" si="5"/>
        <v>170.34</v>
      </c>
      <c r="H36" s="58"/>
      <c r="I36" s="40">
        <v>4</v>
      </c>
      <c r="J36" s="8"/>
      <c r="K36" s="5"/>
      <c r="L36" s="81"/>
      <c r="M36" s="97" t="e">
        <f>(#REF!*0.45+#REF!*0.42)/D36*1000</f>
        <v>#REF!</v>
      </c>
    </row>
    <row r="37" spans="1:14" ht="13.5">
      <c r="A37" s="118"/>
      <c r="B37" s="5">
        <v>25</v>
      </c>
      <c r="C37" s="14" t="s">
        <v>196</v>
      </c>
      <c r="D37" s="35">
        <v>90</v>
      </c>
      <c r="E37" s="71">
        <v>150</v>
      </c>
      <c r="F37" s="5">
        <v>150</v>
      </c>
      <c r="G37" s="5">
        <f t="shared" si="5"/>
        <v>180</v>
      </c>
      <c r="H37" s="58"/>
      <c r="I37" s="40"/>
      <c r="J37" s="8"/>
      <c r="K37" s="5"/>
      <c r="L37" s="81"/>
      <c r="M37" s="97" t="e">
        <f>(#REF!*0.45+#REF!*0.42)/D37*1000</f>
        <v>#REF!</v>
      </c>
    </row>
    <row r="38" spans="1:14" ht="20.25" customHeight="1">
      <c r="A38" s="118"/>
      <c r="B38" s="120" t="s">
        <v>21</v>
      </c>
      <c r="C38" s="120"/>
      <c r="D38" s="107">
        <f>SUM(D18:D37)</f>
        <v>2687.48</v>
      </c>
      <c r="E38" s="73">
        <f>SUM(E18:E37)</f>
        <v>4981</v>
      </c>
      <c r="F38" s="107">
        <f>SUM(F18:F37)</f>
        <v>5350</v>
      </c>
      <c r="G38" s="107"/>
      <c r="H38" s="2">
        <f>SUM(H18:H37)</f>
        <v>62.5</v>
      </c>
      <c r="I38" s="39">
        <f>SUM(I18:I37)</f>
        <v>98</v>
      </c>
      <c r="J38" s="9">
        <f>SUM(J18:J37)</f>
        <v>22.4</v>
      </c>
      <c r="K38" s="107">
        <f>SUM(K18:K37)</f>
        <v>32</v>
      </c>
      <c r="L38" s="107"/>
    </row>
    <row r="39" spans="1:14" ht="13.5">
      <c r="A39" s="118"/>
      <c r="B39" s="5">
        <v>1</v>
      </c>
      <c r="C39" s="33" t="s">
        <v>92</v>
      </c>
      <c r="D39" s="35">
        <v>687.58</v>
      </c>
      <c r="E39" s="71">
        <v>200</v>
      </c>
      <c r="F39" s="5">
        <v>340</v>
      </c>
      <c r="G39" s="5">
        <f>D39*1</f>
        <v>687.58</v>
      </c>
      <c r="H39" s="54">
        <v>14</v>
      </c>
      <c r="I39" s="40">
        <v>14</v>
      </c>
      <c r="J39" s="54">
        <v>14</v>
      </c>
      <c r="K39" s="5">
        <v>14</v>
      </c>
      <c r="L39" s="80"/>
      <c r="M39" s="97" t="e">
        <f>(#REF!*0.24+#REF!*0.3)/D39*1000</f>
        <v>#REF!</v>
      </c>
      <c r="N39" s="116"/>
    </row>
    <row r="40" spans="1:14" ht="13.5">
      <c r="A40" s="118"/>
      <c r="B40" s="5">
        <v>2</v>
      </c>
      <c r="C40" s="33" t="s">
        <v>95</v>
      </c>
      <c r="D40" s="35">
        <v>656.11</v>
      </c>
      <c r="E40" s="71">
        <v>300</v>
      </c>
      <c r="F40" s="5">
        <v>370</v>
      </c>
      <c r="G40" s="5">
        <f t="shared" ref="G40:G57" si="6">D40*1</f>
        <v>656.11</v>
      </c>
      <c r="H40" s="54">
        <v>10</v>
      </c>
      <c r="I40" s="40">
        <v>10</v>
      </c>
      <c r="J40" s="54">
        <v>5</v>
      </c>
      <c r="K40" s="5">
        <v>12</v>
      </c>
      <c r="L40" s="80"/>
      <c r="M40" s="97" t="e">
        <f>(#REF!*0.24+#REF!*0.3)/D40*1000</f>
        <v>#REF!</v>
      </c>
      <c r="N40" s="116"/>
    </row>
    <row r="41" spans="1:14" ht="13.5">
      <c r="A41" s="118"/>
      <c r="B41" s="5">
        <v>3</v>
      </c>
      <c r="C41" s="33" t="s">
        <v>97</v>
      </c>
      <c r="D41" s="35">
        <v>863.7</v>
      </c>
      <c r="E41" s="71">
        <v>600</v>
      </c>
      <c r="F41" s="5">
        <v>600</v>
      </c>
      <c r="G41" s="5">
        <f t="shared" si="6"/>
        <v>863.7</v>
      </c>
      <c r="H41" s="54">
        <v>10</v>
      </c>
      <c r="I41" s="40">
        <v>20</v>
      </c>
      <c r="J41" s="54"/>
      <c r="K41" s="5">
        <v>15</v>
      </c>
      <c r="L41" s="80"/>
      <c r="M41" s="97" t="e">
        <f>(#REF!*0.24+#REF!*0.3)/D41*1000</f>
        <v>#REF!</v>
      </c>
      <c r="N41" s="116"/>
    </row>
    <row r="42" spans="1:14" ht="13.5">
      <c r="A42" s="118"/>
      <c r="B42" s="5">
        <v>4</v>
      </c>
      <c r="C42" s="33" t="s">
        <v>22</v>
      </c>
      <c r="D42" s="35">
        <v>399</v>
      </c>
      <c r="E42" s="71">
        <v>290</v>
      </c>
      <c r="F42" s="5">
        <v>290</v>
      </c>
      <c r="G42" s="5">
        <f t="shared" si="6"/>
        <v>399</v>
      </c>
      <c r="H42" s="54">
        <v>2</v>
      </c>
      <c r="I42" s="40">
        <v>2</v>
      </c>
      <c r="J42" s="54">
        <v>13</v>
      </c>
      <c r="K42" s="5">
        <v>13</v>
      </c>
      <c r="L42" s="80"/>
      <c r="M42" s="97" t="e">
        <f>(#REF!*0.24+#REF!*0.3)/D42*1000</f>
        <v>#REF!</v>
      </c>
      <c r="N42" s="116"/>
    </row>
    <row r="43" spans="1:14" ht="13.5">
      <c r="A43" s="118"/>
      <c r="B43" s="5">
        <v>5</v>
      </c>
      <c r="C43" s="33" t="s">
        <v>99</v>
      </c>
      <c r="D43" s="35">
        <v>1796</v>
      </c>
      <c r="E43" s="71">
        <v>945</v>
      </c>
      <c r="F43" s="5">
        <v>945</v>
      </c>
      <c r="G43" s="5">
        <f t="shared" si="6"/>
        <v>1796</v>
      </c>
      <c r="H43" s="54">
        <v>12</v>
      </c>
      <c r="I43" s="40">
        <v>12</v>
      </c>
      <c r="J43" s="117"/>
      <c r="K43" s="5">
        <v>45</v>
      </c>
      <c r="L43" s="80"/>
      <c r="M43" s="97" t="e">
        <f>(#REF!*0.24+#REF!*0.3)/D43*1000</f>
        <v>#REF!</v>
      </c>
      <c r="N43" s="116"/>
    </row>
    <row r="44" spans="1:14" ht="13.5">
      <c r="A44" s="118"/>
      <c r="B44" s="5">
        <v>6</v>
      </c>
      <c r="C44" s="33" t="s">
        <v>102</v>
      </c>
      <c r="D44" s="35">
        <v>584.72</v>
      </c>
      <c r="E44" s="71">
        <v>440</v>
      </c>
      <c r="F44" s="5">
        <v>440</v>
      </c>
      <c r="G44" s="5">
        <f t="shared" si="6"/>
        <v>584.72</v>
      </c>
      <c r="H44" s="54">
        <v>3</v>
      </c>
      <c r="I44" s="40"/>
      <c r="J44" s="54">
        <v>19</v>
      </c>
      <c r="K44" s="5">
        <v>22</v>
      </c>
      <c r="L44" s="80"/>
      <c r="M44" s="97" t="e">
        <f>(#REF!*0.24+#REF!*0.3)/D44*1000</f>
        <v>#REF!</v>
      </c>
      <c r="N44" s="116"/>
    </row>
    <row r="45" spans="1:14" ht="13.5">
      <c r="A45" s="118"/>
      <c r="B45" s="5">
        <v>7</v>
      </c>
      <c r="C45" s="33" t="s">
        <v>104</v>
      </c>
      <c r="D45" s="35">
        <v>680.53</v>
      </c>
      <c r="E45" s="71">
        <v>450</v>
      </c>
      <c r="F45" s="5">
        <v>450</v>
      </c>
      <c r="G45" s="5">
        <f t="shared" si="6"/>
        <v>680.53</v>
      </c>
      <c r="H45" s="54"/>
      <c r="I45" s="40">
        <v>15</v>
      </c>
      <c r="J45" s="54">
        <v>25</v>
      </c>
      <c r="K45" s="5">
        <v>12</v>
      </c>
      <c r="L45" s="80"/>
      <c r="M45" s="97" t="e">
        <f>(#REF!*0.24+#REF!*0.3)/D45*1000</f>
        <v>#REF!</v>
      </c>
      <c r="N45" s="116"/>
    </row>
    <row r="46" spans="1:14" ht="13.5">
      <c r="A46" s="118"/>
      <c r="B46" s="5">
        <v>8</v>
      </c>
      <c r="C46" s="33" t="s">
        <v>107</v>
      </c>
      <c r="D46" s="35">
        <v>765.65</v>
      </c>
      <c r="E46" s="71">
        <v>575</v>
      </c>
      <c r="F46" s="5">
        <v>575</v>
      </c>
      <c r="G46" s="5">
        <f t="shared" si="6"/>
        <v>765.65</v>
      </c>
      <c r="H46" s="54"/>
      <c r="I46" s="40"/>
      <c r="J46" s="54">
        <v>20</v>
      </c>
      <c r="K46" s="5">
        <v>25</v>
      </c>
      <c r="L46" s="80"/>
      <c r="M46" s="97" t="e">
        <f>(#REF!*0.24+#REF!*0.3)/D46*1000</f>
        <v>#REF!</v>
      </c>
      <c r="N46" s="116"/>
    </row>
    <row r="47" spans="1:14" ht="13.5">
      <c r="A47" s="118"/>
      <c r="B47" s="5">
        <v>9</v>
      </c>
      <c r="C47" s="33" t="s">
        <v>110</v>
      </c>
      <c r="D47" s="35">
        <v>660.5</v>
      </c>
      <c r="E47" s="71">
        <v>350</v>
      </c>
      <c r="F47" s="5">
        <v>350</v>
      </c>
      <c r="G47" s="5">
        <f t="shared" si="6"/>
        <v>660.5</v>
      </c>
      <c r="H47" s="54">
        <v>5</v>
      </c>
      <c r="I47" s="40">
        <v>10</v>
      </c>
      <c r="J47" s="54">
        <v>15</v>
      </c>
      <c r="K47" s="5">
        <v>15</v>
      </c>
      <c r="L47" s="80"/>
      <c r="M47" s="97" t="e">
        <f>(#REF!*0.24+#REF!*0.3)/D47*1000</f>
        <v>#REF!</v>
      </c>
      <c r="N47" s="116"/>
    </row>
    <row r="48" spans="1:14" ht="13.5">
      <c r="A48" s="118"/>
      <c r="B48" s="5">
        <v>10</v>
      </c>
      <c r="C48" s="33" t="s">
        <v>112</v>
      </c>
      <c r="D48" s="35">
        <v>303.25</v>
      </c>
      <c r="E48" s="71">
        <v>150</v>
      </c>
      <c r="F48" s="5">
        <v>150</v>
      </c>
      <c r="G48" s="5">
        <f t="shared" si="6"/>
        <v>303.25</v>
      </c>
      <c r="H48" s="54">
        <v>5</v>
      </c>
      <c r="I48" s="40">
        <v>7</v>
      </c>
      <c r="J48" s="54"/>
      <c r="K48" s="5">
        <v>5</v>
      </c>
      <c r="L48" s="80"/>
      <c r="M48" s="97" t="e">
        <f>(#REF!*0.24+#REF!*0.3)/D48*1000</f>
        <v>#REF!</v>
      </c>
      <c r="N48" s="116"/>
    </row>
    <row r="49" spans="1:15" ht="13.5">
      <c r="A49" s="118"/>
      <c r="B49" s="5">
        <v>11</v>
      </c>
      <c r="C49" s="33" t="s">
        <v>114</v>
      </c>
      <c r="D49" s="35">
        <v>229.76</v>
      </c>
      <c r="E49" s="71">
        <v>110</v>
      </c>
      <c r="F49" s="5">
        <v>115</v>
      </c>
      <c r="G49" s="5">
        <f t="shared" si="6"/>
        <v>229.76</v>
      </c>
      <c r="H49" s="54"/>
      <c r="I49" s="40">
        <v>5</v>
      </c>
      <c r="J49" s="54">
        <v>8</v>
      </c>
      <c r="K49" s="5">
        <v>8</v>
      </c>
      <c r="L49" s="80"/>
      <c r="M49" s="97" t="e">
        <f>(#REF!*0.24+#REF!*0.3)/D49*1000</f>
        <v>#REF!</v>
      </c>
      <c r="N49" s="116"/>
    </row>
    <row r="50" spans="1:15" ht="13.5">
      <c r="A50" s="118"/>
      <c r="B50" s="5">
        <v>12</v>
      </c>
      <c r="C50" s="33" t="s">
        <v>116</v>
      </c>
      <c r="D50" s="35">
        <v>500.25</v>
      </c>
      <c r="E50" s="71">
        <v>250</v>
      </c>
      <c r="F50" s="5">
        <v>250</v>
      </c>
      <c r="G50" s="5">
        <f t="shared" si="6"/>
        <v>500.25</v>
      </c>
      <c r="H50" s="54">
        <v>3</v>
      </c>
      <c r="I50" s="40">
        <v>3</v>
      </c>
      <c r="J50" s="54">
        <v>10</v>
      </c>
      <c r="K50" s="5">
        <v>15</v>
      </c>
      <c r="L50" s="80"/>
      <c r="M50" s="97" t="e">
        <f>(#REF!*0.24+#REF!*0.3)/D50*1000</f>
        <v>#REF!</v>
      </c>
      <c r="N50" s="116"/>
    </row>
    <row r="51" spans="1:15" ht="13.5">
      <c r="A51" s="118"/>
      <c r="B51" s="5">
        <v>13</v>
      </c>
      <c r="C51" s="33" t="s">
        <v>118</v>
      </c>
      <c r="D51" s="35">
        <v>436.66</v>
      </c>
      <c r="E51" s="71">
        <v>325</v>
      </c>
      <c r="F51" s="5">
        <v>325</v>
      </c>
      <c r="G51" s="5">
        <f t="shared" si="6"/>
        <v>436.66</v>
      </c>
      <c r="H51" s="54"/>
      <c r="I51" s="40">
        <v>10</v>
      </c>
      <c r="J51" s="54">
        <v>14</v>
      </c>
      <c r="K51" s="5">
        <v>14</v>
      </c>
      <c r="L51" s="80"/>
      <c r="M51" s="97" t="e">
        <f>(#REF!*0.24+#REF!*0.3)/D51*1000</f>
        <v>#REF!</v>
      </c>
      <c r="N51" s="116"/>
    </row>
    <row r="52" spans="1:15" ht="13.5">
      <c r="A52" s="118"/>
      <c r="B52" s="5">
        <v>14</v>
      </c>
      <c r="C52" s="33" t="s">
        <v>120</v>
      </c>
      <c r="D52" s="35">
        <v>550</v>
      </c>
      <c r="E52" s="71">
        <v>330</v>
      </c>
      <c r="F52" s="5">
        <v>330</v>
      </c>
      <c r="G52" s="5">
        <f t="shared" si="6"/>
        <v>550</v>
      </c>
      <c r="H52" s="54"/>
      <c r="I52" s="40"/>
      <c r="J52" s="54"/>
      <c r="K52" s="5">
        <v>15</v>
      </c>
      <c r="L52" s="80"/>
      <c r="M52" s="97" t="e">
        <f>(#REF!*0.24+#REF!*0.3)/D52*1000</f>
        <v>#REF!</v>
      </c>
      <c r="N52" s="116"/>
    </row>
    <row r="53" spans="1:15" ht="13.5">
      <c r="A53" s="118"/>
      <c r="B53" s="5">
        <v>15</v>
      </c>
      <c r="C53" s="33" t="s">
        <v>122</v>
      </c>
      <c r="D53" s="35">
        <v>590</v>
      </c>
      <c r="E53" s="71">
        <v>275</v>
      </c>
      <c r="F53" s="5">
        <v>275</v>
      </c>
      <c r="G53" s="5">
        <f t="shared" si="6"/>
        <v>590</v>
      </c>
      <c r="H53" s="54">
        <v>10</v>
      </c>
      <c r="I53" s="40">
        <v>11</v>
      </c>
      <c r="J53" s="54">
        <v>9</v>
      </c>
      <c r="K53" s="5">
        <v>9</v>
      </c>
      <c r="L53" s="80"/>
      <c r="M53" s="97" t="e">
        <f>(#REF!*0.24+#REF!*0.3)/D53*1000</f>
        <v>#REF!</v>
      </c>
      <c r="N53" s="116"/>
    </row>
    <row r="54" spans="1:15" ht="13.5">
      <c r="A54" s="118"/>
      <c r="B54" s="5">
        <v>16</v>
      </c>
      <c r="C54" s="33" t="s">
        <v>124</v>
      </c>
      <c r="D54" s="35">
        <v>437.99</v>
      </c>
      <c r="E54" s="71">
        <v>254</v>
      </c>
      <c r="F54" s="5">
        <v>290</v>
      </c>
      <c r="G54" s="5">
        <f t="shared" si="6"/>
        <v>437.99</v>
      </c>
      <c r="H54" s="54">
        <v>2</v>
      </c>
      <c r="I54" s="40">
        <v>4</v>
      </c>
      <c r="J54" s="54">
        <v>13</v>
      </c>
      <c r="K54" s="5">
        <v>13</v>
      </c>
      <c r="L54" s="80"/>
      <c r="M54" s="97" t="e">
        <f>(#REF!*0.24+#REF!*0.3)/D54*1000</f>
        <v>#REF!</v>
      </c>
      <c r="N54" s="116"/>
    </row>
    <row r="55" spans="1:15" ht="13.5">
      <c r="A55" s="118"/>
      <c r="B55" s="5">
        <v>17</v>
      </c>
      <c r="C55" s="33" t="s">
        <v>126</v>
      </c>
      <c r="D55" s="35">
        <v>560.25</v>
      </c>
      <c r="E55" s="71">
        <v>300</v>
      </c>
      <c r="F55" s="5">
        <v>300</v>
      </c>
      <c r="G55" s="5">
        <f t="shared" si="6"/>
        <v>560.25</v>
      </c>
      <c r="H55" s="54">
        <v>8</v>
      </c>
      <c r="I55" s="40">
        <v>10</v>
      </c>
      <c r="J55" s="54"/>
      <c r="K55" s="5">
        <v>7</v>
      </c>
      <c r="L55" s="80"/>
      <c r="M55" s="97" t="e">
        <f>(#REF!*0.24+#REF!*0.3)/D55*1000</f>
        <v>#REF!</v>
      </c>
      <c r="N55" s="116"/>
    </row>
    <row r="56" spans="1:15" ht="13.5">
      <c r="A56" s="118"/>
      <c r="B56" s="5">
        <v>18</v>
      </c>
      <c r="C56" s="33" t="s">
        <v>128</v>
      </c>
      <c r="D56" s="35">
        <v>502.88</v>
      </c>
      <c r="E56" s="71">
        <v>300</v>
      </c>
      <c r="F56" s="5">
        <v>300</v>
      </c>
      <c r="G56" s="5">
        <f t="shared" si="6"/>
        <v>502.88</v>
      </c>
      <c r="H56" s="54">
        <v>10</v>
      </c>
      <c r="I56" s="40">
        <v>10</v>
      </c>
      <c r="J56" s="54">
        <v>7</v>
      </c>
      <c r="K56" s="5">
        <v>7.5</v>
      </c>
      <c r="L56" s="80"/>
      <c r="M56" s="97" t="e">
        <f>(#REF!*0.24+#REF!*0.3)/D56*1000</f>
        <v>#REF!</v>
      </c>
      <c r="N56" s="116"/>
    </row>
    <row r="57" spans="1:15" ht="13.5">
      <c r="A57" s="118"/>
      <c r="B57" s="5">
        <v>19</v>
      </c>
      <c r="C57" s="33" t="s">
        <v>81</v>
      </c>
      <c r="D57" s="35">
        <v>110.76</v>
      </c>
      <c r="E57" s="71">
        <v>60</v>
      </c>
      <c r="F57" s="5">
        <v>60</v>
      </c>
      <c r="G57" s="5">
        <f t="shared" si="6"/>
        <v>110.76</v>
      </c>
      <c r="H57" s="54">
        <v>2</v>
      </c>
      <c r="I57" s="46">
        <v>2</v>
      </c>
      <c r="J57" s="54">
        <v>2</v>
      </c>
      <c r="K57" s="3">
        <v>2</v>
      </c>
      <c r="L57" s="80"/>
      <c r="M57" s="97" t="e">
        <f>(#REF!*0.24+#REF!*0.3)/D57*1000</f>
        <v>#REF!</v>
      </c>
      <c r="N57" s="116"/>
    </row>
    <row r="58" spans="1:15" ht="21.75" customHeight="1">
      <c r="A58" s="118"/>
      <c r="B58" s="120" t="s">
        <v>31</v>
      </c>
      <c r="C58" s="120"/>
      <c r="D58" s="107">
        <f>SUM(D39:D57)</f>
        <v>11315.59</v>
      </c>
      <c r="E58" s="74">
        <f>SUM(E39:E57)</f>
        <v>6504</v>
      </c>
      <c r="F58" s="107">
        <f>SUM(F39:F57)</f>
        <v>6755</v>
      </c>
      <c r="G58" s="107"/>
      <c r="H58" s="59">
        <f>SUM(H39:H57)</f>
        <v>96</v>
      </c>
      <c r="I58" s="39">
        <f>SUM(I39:I57)</f>
        <v>145</v>
      </c>
      <c r="J58" s="6">
        <f>SUM(J39:J57)</f>
        <v>174</v>
      </c>
      <c r="K58" s="107">
        <f>SUM(K39:K57)</f>
        <v>268.5</v>
      </c>
      <c r="L58" s="107"/>
      <c r="N58" s="103"/>
      <c r="O58" s="103"/>
    </row>
    <row r="59" spans="1:15" ht="13.5">
      <c r="A59" s="118"/>
      <c r="B59" s="5">
        <v>1</v>
      </c>
      <c r="C59" s="14" t="s">
        <v>132</v>
      </c>
      <c r="D59" s="35">
        <v>255</v>
      </c>
      <c r="E59" s="71">
        <v>250</v>
      </c>
      <c r="F59" s="5">
        <v>250</v>
      </c>
      <c r="G59" s="5">
        <f>D59*1</f>
        <v>255</v>
      </c>
      <c r="H59" s="54"/>
      <c r="I59" s="40"/>
      <c r="J59" s="4"/>
      <c r="K59" s="5"/>
      <c r="L59" s="5" t="s">
        <v>134</v>
      </c>
      <c r="M59" s="97">
        <f>(H59*0.24+J59*0.3)/D59*1000</f>
        <v>0</v>
      </c>
      <c r="O59" s="98"/>
    </row>
    <row r="60" spans="1:15" ht="13.5">
      <c r="A60" s="118"/>
      <c r="B60" s="5">
        <v>2</v>
      </c>
      <c r="C60" s="14" t="s">
        <v>135</v>
      </c>
      <c r="D60" s="35">
        <v>387.59</v>
      </c>
      <c r="E60" s="71">
        <v>387</v>
      </c>
      <c r="F60" s="115">
        <v>387</v>
      </c>
      <c r="G60" s="5">
        <f t="shared" ref="G60:G61" si="7">D60*1</f>
        <v>387.59</v>
      </c>
      <c r="H60" s="54"/>
      <c r="I60" s="40"/>
      <c r="J60" s="4"/>
      <c r="K60" s="5"/>
      <c r="L60" s="5" t="s">
        <v>134</v>
      </c>
      <c r="M60" s="97">
        <f>(H60*0.24+J60*0.3)/D60*1000</f>
        <v>0</v>
      </c>
      <c r="O60" s="98"/>
    </row>
    <row r="61" spans="1:15" ht="13.5">
      <c r="A61" s="118"/>
      <c r="B61" s="5">
        <v>3</v>
      </c>
      <c r="C61" s="14" t="s">
        <v>74</v>
      </c>
      <c r="D61" s="35">
        <v>83.2</v>
      </c>
      <c r="E61" s="71">
        <v>83</v>
      </c>
      <c r="F61" s="115">
        <v>83</v>
      </c>
      <c r="G61" s="5">
        <f t="shared" si="7"/>
        <v>83.2</v>
      </c>
      <c r="H61" s="54"/>
      <c r="I61" s="40"/>
      <c r="J61" s="4"/>
      <c r="K61" s="5"/>
      <c r="L61" s="5" t="s">
        <v>134</v>
      </c>
      <c r="M61" s="97">
        <f>(H61*0.24+J61*0.3)/D61*1000</f>
        <v>0</v>
      </c>
      <c r="O61" s="98"/>
    </row>
    <row r="62" spans="1:15" ht="21" customHeight="1">
      <c r="A62" s="118"/>
      <c r="B62" s="120" t="s">
        <v>137</v>
      </c>
      <c r="C62" s="120"/>
      <c r="D62" s="107">
        <f>SUM(D59:D61)</f>
        <v>725.79</v>
      </c>
      <c r="E62" s="68">
        <f>SUM(E59:E61)</f>
        <v>720</v>
      </c>
      <c r="F62" s="107">
        <f>SUM(F59:F61)</f>
        <v>720</v>
      </c>
      <c r="G62" s="107"/>
      <c r="H62" s="59">
        <f>SUM(H59:H61)</f>
        <v>0</v>
      </c>
      <c r="I62" s="39">
        <f>SUM(I59:I61)</f>
        <v>0</v>
      </c>
      <c r="J62" s="6">
        <f>SUM(J59:J61)</f>
        <v>0</v>
      </c>
      <c r="K62" s="107">
        <f>SUM(K59:K61)</f>
        <v>0</v>
      </c>
      <c r="L62" s="107"/>
      <c r="O62" s="98"/>
    </row>
    <row r="63" spans="1:15" ht="21" customHeight="1">
      <c r="A63" s="10"/>
      <c r="B63" s="138" t="s">
        <v>138</v>
      </c>
      <c r="C63" s="138"/>
      <c r="D63" s="111">
        <f>D62+D58+D38</f>
        <v>14728.86</v>
      </c>
      <c r="E63" s="68">
        <f>SUM(E62,E58,E38)</f>
        <v>12205</v>
      </c>
      <c r="F63" s="111">
        <f>F62+F58+F38</f>
        <v>12825</v>
      </c>
      <c r="G63" s="111"/>
      <c r="H63" s="59">
        <f>H62+H58+H38</f>
        <v>158.5</v>
      </c>
      <c r="I63" s="47">
        <f>I62+I58+I38</f>
        <v>243</v>
      </c>
      <c r="J63" s="6">
        <f>J62+J58+J38</f>
        <v>196.4</v>
      </c>
      <c r="K63" s="111">
        <f>K62+K58+K38</f>
        <v>300.5</v>
      </c>
      <c r="L63" s="111"/>
      <c r="O63" s="98"/>
    </row>
    <row r="64" spans="1:15" ht="13.5" customHeight="1">
      <c r="A64" s="133" t="s">
        <v>139</v>
      </c>
      <c r="B64" s="5">
        <v>1</v>
      </c>
      <c r="C64" s="16" t="s">
        <v>126</v>
      </c>
      <c r="D64" s="35">
        <v>595.03</v>
      </c>
      <c r="E64" s="69">
        <v>300</v>
      </c>
      <c r="F64" s="7">
        <v>300</v>
      </c>
      <c r="G64" s="7">
        <f>D64*1</f>
        <v>595.03</v>
      </c>
      <c r="H64" s="58">
        <v>10</v>
      </c>
      <c r="I64" s="48">
        <v>10</v>
      </c>
      <c r="J64" s="8">
        <v>0</v>
      </c>
      <c r="K64" s="19">
        <v>0</v>
      </c>
      <c r="L64" s="80"/>
      <c r="M64" s="97">
        <f>(H64*0.24+J64*0.3)/D64*1000</f>
        <v>4.0334100801640247</v>
      </c>
      <c r="O64" s="98"/>
    </row>
    <row r="65" spans="1:15" ht="13.5">
      <c r="A65" s="134"/>
      <c r="B65" s="5">
        <v>2</v>
      </c>
      <c r="C65" s="16" t="s">
        <v>140</v>
      </c>
      <c r="D65" s="35">
        <v>913.45</v>
      </c>
      <c r="E65" s="69">
        <v>300</v>
      </c>
      <c r="F65" s="7">
        <v>300</v>
      </c>
      <c r="G65" s="7">
        <f t="shared" ref="G65:G67" si="8">D65*1</f>
        <v>913.45</v>
      </c>
      <c r="H65" s="58">
        <v>22</v>
      </c>
      <c r="I65" s="48">
        <v>22</v>
      </c>
      <c r="J65" s="8"/>
      <c r="K65" s="19"/>
      <c r="L65" s="80"/>
      <c r="M65" s="97">
        <f>(H65*0.24+J65*0.3)/D65*1000</f>
        <v>5.7802835404236674</v>
      </c>
      <c r="O65" s="98"/>
    </row>
    <row r="66" spans="1:15" ht="13.5">
      <c r="A66" s="134"/>
      <c r="B66" s="5">
        <v>3</v>
      </c>
      <c r="C66" s="16" t="s">
        <v>142</v>
      </c>
      <c r="D66" s="35">
        <v>1155.49</v>
      </c>
      <c r="E66" s="69">
        <v>577</v>
      </c>
      <c r="F66" s="7">
        <v>577</v>
      </c>
      <c r="G66" s="7">
        <f t="shared" si="8"/>
        <v>1155.49</v>
      </c>
      <c r="H66" s="58">
        <v>35</v>
      </c>
      <c r="I66" s="48">
        <v>35</v>
      </c>
      <c r="J66" s="8">
        <v>16</v>
      </c>
      <c r="K66" s="19">
        <v>16</v>
      </c>
      <c r="L66" s="80"/>
      <c r="M66" s="97">
        <f>(H66*0.24+J66*0.3)/D66*1000</f>
        <v>11.423724999783641</v>
      </c>
      <c r="O66" s="98"/>
    </row>
    <row r="67" spans="1:15" ht="13.5">
      <c r="A67" s="134"/>
      <c r="B67" s="5">
        <v>4</v>
      </c>
      <c r="C67" s="16" t="s">
        <v>144</v>
      </c>
      <c r="D67" s="35">
        <v>97.89</v>
      </c>
      <c r="E67" s="69">
        <v>48</v>
      </c>
      <c r="F67" s="106">
        <v>48</v>
      </c>
      <c r="G67" s="7">
        <f t="shared" si="8"/>
        <v>97.89</v>
      </c>
      <c r="H67" s="61">
        <v>3</v>
      </c>
      <c r="I67" s="49">
        <v>3</v>
      </c>
      <c r="J67" s="13">
        <v>0</v>
      </c>
      <c r="K67" s="18">
        <v>0</v>
      </c>
      <c r="L67" s="80"/>
      <c r="M67" s="97">
        <f>(H67*0.24+J67*0.3)/D67*1000</f>
        <v>7.3551946061906222</v>
      </c>
      <c r="O67" s="98"/>
    </row>
    <row r="68" spans="1:15" s="103" customFormat="1" ht="13.5">
      <c r="A68" s="134"/>
      <c r="B68" s="120" t="s">
        <v>31</v>
      </c>
      <c r="C68" s="120"/>
      <c r="D68" s="107">
        <f>SUM(D64:D67)</f>
        <v>2761.86</v>
      </c>
      <c r="E68" s="68">
        <f>SUM(E64:E67)</f>
        <v>1225</v>
      </c>
      <c r="F68" s="107">
        <f t="shared" ref="F68" si="9">SUM(F64:F67)</f>
        <v>1225</v>
      </c>
      <c r="G68" s="107"/>
      <c r="H68" s="59">
        <f t="shared" ref="H68:K68" si="10">SUM(H64:H67)</f>
        <v>70</v>
      </c>
      <c r="I68" s="39">
        <f t="shared" si="10"/>
        <v>70</v>
      </c>
      <c r="J68" s="6">
        <f t="shared" si="10"/>
        <v>16</v>
      </c>
      <c r="K68" s="107">
        <f t="shared" si="10"/>
        <v>16</v>
      </c>
      <c r="L68" s="107"/>
      <c r="O68" s="98"/>
    </row>
    <row r="69" spans="1:15" ht="13.5">
      <c r="A69" s="134"/>
      <c r="B69" s="5">
        <v>1</v>
      </c>
      <c r="C69" s="16" t="s">
        <v>142</v>
      </c>
      <c r="D69" s="35">
        <v>157.79</v>
      </c>
      <c r="E69" s="69">
        <v>237</v>
      </c>
      <c r="F69" s="106">
        <v>237</v>
      </c>
      <c r="G69" s="106">
        <f>D69*2</f>
        <v>315.58</v>
      </c>
      <c r="H69" s="58">
        <v>4.5</v>
      </c>
      <c r="I69" s="48">
        <v>4.5</v>
      </c>
      <c r="J69" s="8">
        <v>4</v>
      </c>
      <c r="K69" s="19">
        <v>4</v>
      </c>
      <c r="L69" s="80"/>
      <c r="M69" s="97">
        <f>(H69*0.45+J69*0.45)/D69*1000</f>
        <v>24.241079916344511</v>
      </c>
      <c r="O69" s="98"/>
    </row>
    <row r="70" spans="1:15" ht="15" customHeight="1">
      <c r="A70" s="134"/>
      <c r="B70" s="5">
        <v>2</v>
      </c>
      <c r="C70" s="16" t="s">
        <v>144</v>
      </c>
      <c r="D70" s="35">
        <v>56.35</v>
      </c>
      <c r="E70" s="69">
        <v>84</v>
      </c>
      <c r="F70" s="7">
        <v>84</v>
      </c>
      <c r="G70" s="106">
        <f>D70*2</f>
        <v>112.7</v>
      </c>
      <c r="H70" s="58">
        <v>0</v>
      </c>
      <c r="I70" s="48">
        <v>0</v>
      </c>
      <c r="J70" s="8">
        <v>0</v>
      </c>
      <c r="K70" s="19">
        <v>0</v>
      </c>
      <c r="L70" s="80"/>
      <c r="M70" s="97">
        <f>(H70*0.45+J70*0.45)/D70*1000</f>
        <v>0</v>
      </c>
      <c r="O70" s="98"/>
    </row>
    <row r="71" spans="1:15" s="103" customFormat="1" ht="17.25" customHeight="1">
      <c r="A71" s="134"/>
      <c r="B71" s="120" t="s">
        <v>21</v>
      </c>
      <c r="C71" s="120"/>
      <c r="D71" s="107">
        <f>SUM(D69:D70)</f>
        <v>214.14</v>
      </c>
      <c r="E71" s="68">
        <f>SUM(E69:E70)</f>
        <v>321</v>
      </c>
      <c r="F71" s="107">
        <f t="shared" ref="F71" si="11">SUM(F69:F70)</f>
        <v>321</v>
      </c>
      <c r="G71" s="107"/>
      <c r="H71" s="59">
        <f t="shared" ref="H71:K71" si="12">SUM(H69:H70)</f>
        <v>4.5</v>
      </c>
      <c r="I71" s="39">
        <f t="shared" si="12"/>
        <v>4.5</v>
      </c>
      <c r="J71" s="6">
        <f t="shared" si="12"/>
        <v>4</v>
      </c>
      <c r="K71" s="107">
        <f t="shared" si="12"/>
        <v>4</v>
      </c>
      <c r="L71" s="107"/>
      <c r="O71" s="98"/>
    </row>
    <row r="72" spans="1:15" s="103" customFormat="1" ht="30" customHeight="1">
      <c r="A72" s="134"/>
      <c r="B72" s="5">
        <v>1</v>
      </c>
      <c r="C72" s="16" t="s">
        <v>142</v>
      </c>
      <c r="D72" s="19">
        <v>17.96</v>
      </c>
      <c r="E72" s="68">
        <v>0</v>
      </c>
      <c r="F72" s="106">
        <v>17</v>
      </c>
      <c r="G72" s="107"/>
      <c r="H72" s="59">
        <v>0</v>
      </c>
      <c r="I72" s="48">
        <v>0.4</v>
      </c>
      <c r="J72" s="6">
        <v>0</v>
      </c>
      <c r="K72" s="19">
        <v>0.3</v>
      </c>
      <c r="L72" s="108" t="s">
        <v>195</v>
      </c>
      <c r="O72" s="98"/>
    </row>
    <row r="73" spans="1:15" s="103" customFormat="1" ht="30" customHeight="1">
      <c r="A73" s="134"/>
      <c r="B73" s="5">
        <v>2</v>
      </c>
      <c r="C73" s="16" t="s">
        <v>147</v>
      </c>
      <c r="D73" s="19">
        <v>82.32</v>
      </c>
      <c r="E73" s="68">
        <v>0</v>
      </c>
      <c r="F73" s="7">
        <v>82</v>
      </c>
      <c r="G73" s="107"/>
      <c r="H73" s="59">
        <v>0</v>
      </c>
      <c r="I73" s="48">
        <v>2.2000000000000002</v>
      </c>
      <c r="J73" s="6">
        <v>0</v>
      </c>
      <c r="K73" s="19">
        <v>1</v>
      </c>
      <c r="L73" s="108" t="s">
        <v>195</v>
      </c>
      <c r="O73" s="98"/>
    </row>
    <row r="74" spans="1:15" s="103" customFormat="1" ht="45" customHeight="1">
      <c r="A74" s="134"/>
      <c r="B74" s="5">
        <v>3</v>
      </c>
      <c r="C74" s="16" t="s">
        <v>144</v>
      </c>
      <c r="D74" s="35">
        <v>86.65</v>
      </c>
      <c r="E74" s="75">
        <v>68</v>
      </c>
      <c r="F74" s="106">
        <v>68</v>
      </c>
      <c r="G74" s="106">
        <f t="shared" ref="G74" si="13">D74*1</f>
        <v>86.65</v>
      </c>
      <c r="H74" s="58">
        <v>0</v>
      </c>
      <c r="I74" s="48">
        <v>0</v>
      </c>
      <c r="J74" s="8">
        <v>0</v>
      </c>
      <c r="K74" s="19">
        <v>0</v>
      </c>
      <c r="L74" s="85" t="s">
        <v>194</v>
      </c>
      <c r="M74" s="97">
        <f>(H74*0.24+J74*0.3)/D74*1000</f>
        <v>0</v>
      </c>
      <c r="N74" s="97"/>
      <c r="O74" s="98"/>
    </row>
    <row r="75" spans="1:15" s="103" customFormat="1" ht="17.25" customHeight="1">
      <c r="A75" s="135"/>
      <c r="B75" s="139" t="s">
        <v>149</v>
      </c>
      <c r="C75" s="140"/>
      <c r="D75" s="107">
        <f>SUM(D74:D74)</f>
        <v>86.65</v>
      </c>
      <c r="E75" s="68">
        <f>SUM(E74:E74)</f>
        <v>68</v>
      </c>
      <c r="F75" s="107">
        <f>SUM(F72:F74)</f>
        <v>167</v>
      </c>
      <c r="G75" s="107"/>
      <c r="H75" s="59">
        <f>SUM(H74:H74)</f>
        <v>0</v>
      </c>
      <c r="I75" s="39">
        <f>SUM(I72:I74)</f>
        <v>2.6</v>
      </c>
      <c r="J75" s="6">
        <f>SUM(J74:J74)</f>
        <v>0</v>
      </c>
      <c r="K75" s="107">
        <f>SUM(K72:K74)</f>
        <v>1.3</v>
      </c>
      <c r="L75" s="107"/>
      <c r="O75" s="98"/>
    </row>
    <row r="76" spans="1:15" s="103" customFormat="1" ht="20.25" customHeight="1">
      <c r="A76" s="10"/>
      <c r="B76" s="138" t="s">
        <v>150</v>
      </c>
      <c r="C76" s="138"/>
      <c r="D76" s="111">
        <f>D68+D71+D75</f>
        <v>3062.65</v>
      </c>
      <c r="E76" s="68">
        <f>SUM(E75,E68,E71)</f>
        <v>1614</v>
      </c>
      <c r="F76" s="111">
        <f>F68+F71+F75</f>
        <v>1713</v>
      </c>
      <c r="G76" s="111"/>
      <c r="H76" s="59">
        <f>H68+H71+H75</f>
        <v>74.5</v>
      </c>
      <c r="I76" s="47">
        <f>I68+I71+I75</f>
        <v>77.099999999999994</v>
      </c>
      <c r="J76" s="6">
        <f>J68+J71+J75</f>
        <v>20</v>
      </c>
      <c r="K76" s="111">
        <f>K68+K71+K75</f>
        <v>21.3</v>
      </c>
      <c r="L76" s="111"/>
      <c r="O76" s="98"/>
    </row>
    <row r="77" spans="1:15" ht="13.5">
      <c r="A77" s="118" t="s">
        <v>151</v>
      </c>
      <c r="B77" s="5">
        <v>1</v>
      </c>
      <c r="C77" s="17" t="s">
        <v>152</v>
      </c>
      <c r="D77" s="35">
        <v>449</v>
      </c>
      <c r="E77" s="76">
        <v>350</v>
      </c>
      <c r="F77" s="106">
        <v>350</v>
      </c>
      <c r="G77" s="106">
        <f>D77*1</f>
        <v>449</v>
      </c>
      <c r="H77" s="61">
        <v>5</v>
      </c>
      <c r="I77" s="45">
        <v>5</v>
      </c>
      <c r="J77" s="13">
        <v>5</v>
      </c>
      <c r="K77" s="106">
        <v>5</v>
      </c>
      <c r="L77" s="80"/>
      <c r="M77" s="97">
        <f>(H77*0.24+J77*0.3)/D77*1000</f>
        <v>6.0133630289532292</v>
      </c>
      <c r="O77" s="98"/>
    </row>
    <row r="78" spans="1:15" s="103" customFormat="1" ht="13.5">
      <c r="A78" s="118"/>
      <c r="B78" s="123" t="s">
        <v>31</v>
      </c>
      <c r="C78" s="123"/>
      <c r="D78" s="107">
        <f>SUM(D77)</f>
        <v>449</v>
      </c>
      <c r="E78" s="68">
        <f>SUM(E77)</f>
        <v>350</v>
      </c>
      <c r="F78" s="107">
        <f t="shared" ref="F78:K78" si="14">SUM(F77)</f>
        <v>350</v>
      </c>
      <c r="G78" s="107"/>
      <c r="H78" s="59">
        <f t="shared" ref="H78:I78" si="15">SUM(H77)</f>
        <v>5</v>
      </c>
      <c r="I78" s="39">
        <f t="shared" si="15"/>
        <v>5</v>
      </c>
      <c r="J78" s="6">
        <f t="shared" si="14"/>
        <v>5</v>
      </c>
      <c r="K78" s="107">
        <f t="shared" si="14"/>
        <v>5</v>
      </c>
      <c r="L78" s="107"/>
      <c r="O78" s="98"/>
    </row>
    <row r="79" spans="1:15" ht="13.5">
      <c r="A79" s="118"/>
      <c r="B79" s="5">
        <v>1</v>
      </c>
      <c r="C79" s="17" t="s">
        <v>154</v>
      </c>
      <c r="D79" s="35">
        <v>158.03</v>
      </c>
      <c r="E79" s="76">
        <v>250</v>
      </c>
      <c r="F79" s="106">
        <v>250</v>
      </c>
      <c r="G79" s="106">
        <f>D79*2</f>
        <v>316.06</v>
      </c>
      <c r="H79" s="57">
        <v>4.5</v>
      </c>
      <c r="I79" s="45">
        <v>5</v>
      </c>
      <c r="J79" s="13">
        <v>4</v>
      </c>
      <c r="K79" s="106">
        <v>4</v>
      </c>
      <c r="L79" s="80"/>
      <c r="M79" s="97">
        <f>(H79*0.45+J79*0.45)/D79*1000</f>
        <v>24.204265012972222</v>
      </c>
      <c r="O79" s="98"/>
    </row>
    <row r="80" spans="1:15" ht="13.5">
      <c r="A80" s="118"/>
      <c r="B80" s="5">
        <v>2</v>
      </c>
      <c r="C80" s="17" t="s">
        <v>156</v>
      </c>
      <c r="D80" s="35">
        <v>14.8</v>
      </c>
      <c r="E80" s="67">
        <v>30</v>
      </c>
      <c r="F80" s="106">
        <v>40</v>
      </c>
      <c r="G80" s="106">
        <f t="shared" ref="G80:G81" si="16">D80*2</f>
        <v>29.6</v>
      </c>
      <c r="H80" s="61"/>
      <c r="I80" s="45"/>
      <c r="J80" s="13"/>
      <c r="K80" s="106"/>
      <c r="L80" s="80"/>
      <c r="M80" s="97">
        <f>(H80*0.45+J80*0.45)/D80*1000</f>
        <v>0</v>
      </c>
      <c r="O80" s="98"/>
    </row>
    <row r="81" spans="1:18" ht="13.5">
      <c r="A81" s="118"/>
      <c r="B81" s="5">
        <v>3</v>
      </c>
      <c r="C81" s="17" t="s">
        <v>158</v>
      </c>
      <c r="D81" s="35">
        <v>95.64</v>
      </c>
      <c r="E81" s="76">
        <v>120</v>
      </c>
      <c r="F81" s="106">
        <v>120</v>
      </c>
      <c r="G81" s="106">
        <f t="shared" si="16"/>
        <v>191.28</v>
      </c>
      <c r="H81" s="61"/>
      <c r="I81" s="45"/>
      <c r="J81" s="13"/>
      <c r="K81" s="106"/>
      <c r="L81" s="80"/>
      <c r="M81" s="97">
        <f>(H81*0.45+J81*0.45)/D81*1000</f>
        <v>0</v>
      </c>
      <c r="O81" s="98"/>
    </row>
    <row r="82" spans="1:18" s="103" customFormat="1" ht="14.25" customHeight="1">
      <c r="A82" s="118"/>
      <c r="B82" s="120" t="s">
        <v>21</v>
      </c>
      <c r="C82" s="120"/>
      <c r="D82" s="107">
        <f>SUM(D79:D81)</f>
        <v>268.47000000000003</v>
      </c>
      <c r="E82" s="68">
        <f>SUM(E79:E81)</f>
        <v>400</v>
      </c>
      <c r="F82" s="107">
        <f t="shared" ref="F82:K82" si="17">SUM(F79:F81)</f>
        <v>410</v>
      </c>
      <c r="G82" s="107"/>
      <c r="H82" s="59">
        <f t="shared" ref="H82:I82" si="18">SUM(H79:H81)</f>
        <v>4.5</v>
      </c>
      <c r="I82" s="39">
        <f t="shared" si="18"/>
        <v>5</v>
      </c>
      <c r="J82" s="6">
        <f t="shared" si="17"/>
        <v>4</v>
      </c>
      <c r="K82" s="107">
        <f t="shared" si="17"/>
        <v>4</v>
      </c>
      <c r="L82" s="107"/>
      <c r="O82" s="98"/>
    </row>
    <row r="83" spans="1:18" s="103" customFormat="1" ht="12" customHeight="1">
      <c r="A83" s="10"/>
      <c r="B83" s="138" t="s">
        <v>160</v>
      </c>
      <c r="C83" s="138"/>
      <c r="D83" s="111">
        <f>D82+D78</f>
        <v>717.47</v>
      </c>
      <c r="E83" s="68">
        <f>SUM(E82,E78)</f>
        <v>750</v>
      </c>
      <c r="F83" s="111">
        <f t="shared" ref="F83:K83" si="19">F82+F78</f>
        <v>760</v>
      </c>
      <c r="G83" s="111"/>
      <c r="H83" s="59">
        <f t="shared" ref="H83:I83" si="20">H82+H78</f>
        <v>9.5</v>
      </c>
      <c r="I83" s="47">
        <f t="shared" si="20"/>
        <v>10</v>
      </c>
      <c r="J83" s="6">
        <f t="shared" si="19"/>
        <v>9</v>
      </c>
      <c r="K83" s="111">
        <f t="shared" si="19"/>
        <v>9</v>
      </c>
      <c r="L83" s="111"/>
      <c r="O83" s="98"/>
    </row>
    <row r="84" spans="1:18" s="103" customFormat="1" ht="16.5" customHeight="1">
      <c r="A84" s="106" t="s">
        <v>161</v>
      </c>
      <c r="B84" s="5">
        <v>1</v>
      </c>
      <c r="C84" s="17" t="s">
        <v>162</v>
      </c>
      <c r="D84" s="35">
        <v>87.33</v>
      </c>
      <c r="E84" s="76">
        <v>120</v>
      </c>
      <c r="F84" s="5">
        <v>120</v>
      </c>
      <c r="G84" s="5">
        <f>D84*2</f>
        <v>174.66</v>
      </c>
      <c r="H84" s="54">
        <v>2</v>
      </c>
      <c r="I84" s="40">
        <v>2</v>
      </c>
      <c r="J84" s="4">
        <v>1</v>
      </c>
      <c r="K84" s="5">
        <v>1</v>
      </c>
      <c r="L84" s="110"/>
      <c r="M84" s="97">
        <f>(H84*0.45+J84*0.45)/D84*1000</f>
        <v>15.458605290278257</v>
      </c>
      <c r="N84" s="97"/>
      <c r="O84" s="98"/>
    </row>
    <row r="85" spans="1:18" s="103" customFormat="1" ht="14.25" customHeight="1">
      <c r="A85" s="20"/>
      <c r="B85" s="142" t="s">
        <v>163</v>
      </c>
      <c r="C85" s="143"/>
      <c r="D85" s="111">
        <v>87.33</v>
      </c>
      <c r="E85" s="66">
        <f>SUM(E84)</f>
        <v>120</v>
      </c>
      <c r="F85" s="111">
        <v>120</v>
      </c>
      <c r="G85" s="111"/>
      <c r="H85" s="59">
        <v>2</v>
      </c>
      <c r="I85" s="47">
        <v>2</v>
      </c>
      <c r="J85" s="6">
        <v>1</v>
      </c>
      <c r="K85" s="111">
        <v>1</v>
      </c>
      <c r="L85" s="111"/>
      <c r="O85" s="98"/>
    </row>
    <row r="86" spans="1:18" ht="13.5">
      <c r="A86" s="118" t="s">
        <v>164</v>
      </c>
      <c r="B86" s="5">
        <v>1</v>
      </c>
      <c r="C86" s="17" t="s">
        <v>165</v>
      </c>
      <c r="D86" s="35">
        <v>24.4</v>
      </c>
      <c r="E86" s="71">
        <v>45</v>
      </c>
      <c r="F86" s="21">
        <v>45</v>
      </c>
      <c r="G86" s="21">
        <f>D86*2</f>
        <v>48.8</v>
      </c>
      <c r="H86" s="62">
        <v>1.3</v>
      </c>
      <c r="I86" s="46">
        <v>1.3</v>
      </c>
      <c r="J86" s="15">
        <v>0</v>
      </c>
      <c r="K86" s="3">
        <v>0</v>
      </c>
      <c r="L86" s="82"/>
      <c r="M86" s="97">
        <f>(H86*0.45+J86*0.45)/D86*1000</f>
        <v>23.975409836065577</v>
      </c>
      <c r="O86" s="98"/>
    </row>
    <row r="87" spans="1:18" s="24" customFormat="1" ht="21" customHeight="1">
      <c r="A87" s="118"/>
      <c r="B87" s="120" t="s">
        <v>21</v>
      </c>
      <c r="C87" s="120"/>
      <c r="D87" s="108">
        <f>SUM(D86)</f>
        <v>24.4</v>
      </c>
      <c r="E87" s="77">
        <f>SUM(E86)</f>
        <v>45</v>
      </c>
      <c r="F87" s="108">
        <f t="shared" ref="F87:K87" si="21">SUM(F86)</f>
        <v>45</v>
      </c>
      <c r="G87" s="108"/>
      <c r="H87" s="56">
        <f t="shared" ref="H87:I87" si="22">SUM(H86)</f>
        <v>1.3</v>
      </c>
      <c r="I87" s="37">
        <f t="shared" si="22"/>
        <v>1.3</v>
      </c>
      <c r="J87" s="2">
        <f t="shared" si="21"/>
        <v>0</v>
      </c>
      <c r="K87" s="108">
        <f t="shared" si="21"/>
        <v>0</v>
      </c>
      <c r="L87" s="108"/>
      <c r="O87" s="98"/>
    </row>
    <row r="88" spans="1:18" ht="13.5">
      <c r="A88" s="118"/>
      <c r="B88" s="5">
        <v>1</v>
      </c>
      <c r="C88" s="17" t="s">
        <v>165</v>
      </c>
      <c r="D88" s="35">
        <v>484</v>
      </c>
      <c r="E88" s="78">
        <v>315</v>
      </c>
      <c r="F88" s="21">
        <v>315</v>
      </c>
      <c r="G88" s="21">
        <v>130</v>
      </c>
      <c r="H88" s="63">
        <v>18.7</v>
      </c>
      <c r="I88" s="50">
        <v>18.7</v>
      </c>
      <c r="J88" s="4">
        <v>0</v>
      </c>
      <c r="K88" s="5">
        <v>0</v>
      </c>
      <c r="L88" s="92"/>
      <c r="M88" s="97">
        <f>(H88*0.24+J88*0.3)/D88*1000</f>
        <v>9.2727272727272716</v>
      </c>
      <c r="O88" s="98"/>
    </row>
    <row r="89" spans="1:18" s="103" customFormat="1" ht="23.25" customHeight="1">
      <c r="A89" s="118"/>
      <c r="B89" s="136" t="s">
        <v>31</v>
      </c>
      <c r="C89" s="136"/>
      <c r="D89" s="107">
        <f>SUM(D88:D88)</f>
        <v>484</v>
      </c>
      <c r="E89" s="68">
        <v>315</v>
      </c>
      <c r="F89" s="107">
        <f>SUM(F88:F88)</f>
        <v>315</v>
      </c>
      <c r="G89" s="107"/>
      <c r="H89" s="59">
        <f>SUM(H88:H88)</f>
        <v>18.7</v>
      </c>
      <c r="I89" s="39">
        <f>SUM(I88:I88)</f>
        <v>18.7</v>
      </c>
      <c r="J89" s="6">
        <f>SUM(J88:J88)</f>
        <v>0</v>
      </c>
      <c r="K89" s="107">
        <f>SUM(K88:K88)</f>
        <v>0</v>
      </c>
      <c r="L89" s="107"/>
      <c r="O89" s="98"/>
    </row>
    <row r="90" spans="1:18" s="103" customFormat="1" ht="21.75" customHeight="1">
      <c r="A90" s="10"/>
      <c r="B90" s="138" t="s">
        <v>168</v>
      </c>
      <c r="C90" s="138"/>
      <c r="D90" s="111">
        <f>D87+D89</f>
        <v>508.4</v>
      </c>
      <c r="E90" s="111">
        <f t="shared" ref="E90:K90" si="23">E87+E89</f>
        <v>360</v>
      </c>
      <c r="F90" s="111">
        <f t="shared" si="23"/>
        <v>360</v>
      </c>
      <c r="G90" s="111">
        <f t="shared" si="23"/>
        <v>0</v>
      </c>
      <c r="H90" s="111">
        <f t="shared" si="23"/>
        <v>20</v>
      </c>
      <c r="I90" s="111">
        <f t="shared" si="23"/>
        <v>20</v>
      </c>
      <c r="J90" s="111">
        <f t="shared" si="23"/>
        <v>0</v>
      </c>
      <c r="K90" s="111">
        <f t="shared" si="23"/>
        <v>0</v>
      </c>
      <c r="L90" s="111"/>
      <c r="M90" s="83"/>
      <c r="N90" s="83"/>
      <c r="O90" s="98"/>
      <c r="P90" s="84"/>
      <c r="Q90" s="84"/>
      <c r="R90" s="84"/>
    </row>
    <row r="91" spans="1:18" ht="13.5">
      <c r="A91" s="118" t="s">
        <v>169</v>
      </c>
      <c r="B91" s="106">
        <v>1</v>
      </c>
      <c r="C91" s="17" t="s">
        <v>170</v>
      </c>
      <c r="D91" s="35">
        <v>53.21</v>
      </c>
      <c r="E91" s="72">
        <v>106</v>
      </c>
      <c r="F91" s="106">
        <v>150</v>
      </c>
      <c r="G91" s="106">
        <f>D91*2</f>
        <v>106.42</v>
      </c>
      <c r="H91" s="57">
        <v>1.4</v>
      </c>
      <c r="I91" s="45">
        <v>3</v>
      </c>
      <c r="J91" s="57">
        <v>1.4</v>
      </c>
      <c r="K91" s="106">
        <v>3</v>
      </c>
      <c r="L91" s="80"/>
      <c r="M91" s="97">
        <f>(H91*0.45+J91*0.45)/D91*1000</f>
        <v>23.679759443713589</v>
      </c>
      <c r="O91" s="98"/>
    </row>
    <row r="92" spans="1:18" ht="15.75" customHeight="1">
      <c r="A92" s="118"/>
      <c r="B92" s="106">
        <v>2</v>
      </c>
      <c r="C92" s="17" t="s">
        <v>172</v>
      </c>
      <c r="D92" s="35">
        <v>162.58000000000001</v>
      </c>
      <c r="E92" s="71">
        <v>300</v>
      </c>
      <c r="F92" s="106">
        <v>300</v>
      </c>
      <c r="G92" s="106">
        <f t="shared" ref="G92:G95" si="24">D92*2</f>
        <v>325.16000000000003</v>
      </c>
      <c r="H92" s="61"/>
      <c r="I92" s="45"/>
      <c r="J92" s="13"/>
      <c r="K92" s="106"/>
      <c r="L92" s="80"/>
      <c r="M92" s="97">
        <f>(H92*0.45+J92*0.45)/D92*1000</f>
        <v>0</v>
      </c>
      <c r="O92" s="98"/>
    </row>
    <row r="93" spans="1:18" ht="13.5">
      <c r="A93" s="118"/>
      <c r="B93" s="106">
        <v>3</v>
      </c>
      <c r="C93" s="17" t="s">
        <v>174</v>
      </c>
      <c r="D93" s="35">
        <v>90.05</v>
      </c>
      <c r="E93" s="71">
        <v>180</v>
      </c>
      <c r="F93" s="106">
        <v>180</v>
      </c>
      <c r="G93" s="106">
        <f t="shared" si="24"/>
        <v>180.1</v>
      </c>
      <c r="H93" s="8">
        <v>3</v>
      </c>
      <c r="I93" s="45">
        <v>3</v>
      </c>
      <c r="J93" s="64">
        <v>1.8</v>
      </c>
      <c r="K93" s="106">
        <v>1.9</v>
      </c>
      <c r="L93" s="80"/>
      <c r="M93" s="97">
        <f>(H93*0.45+J93*0.45)/D93*1000</f>
        <v>23.986674069961133</v>
      </c>
      <c r="O93" s="98"/>
    </row>
    <row r="94" spans="1:18" ht="13.5">
      <c r="A94" s="118"/>
      <c r="B94" s="106">
        <v>4</v>
      </c>
      <c r="C94" s="17" t="s">
        <v>176</v>
      </c>
      <c r="D94" s="35">
        <v>98</v>
      </c>
      <c r="E94" s="79">
        <v>196</v>
      </c>
      <c r="F94" s="106">
        <v>219</v>
      </c>
      <c r="G94" s="106">
        <f t="shared" si="24"/>
        <v>196</v>
      </c>
      <c r="H94" s="61">
        <v>0.5</v>
      </c>
      <c r="I94" s="45">
        <v>0.5</v>
      </c>
      <c r="J94" s="13">
        <v>0.5</v>
      </c>
      <c r="K94" s="106">
        <v>0.5</v>
      </c>
      <c r="L94" s="80"/>
      <c r="M94" s="97">
        <f>(H94*0.45+J94*0.45)/D94*1000</f>
        <v>4.591836734693878</v>
      </c>
      <c r="O94" s="98"/>
    </row>
    <row r="95" spans="1:18" ht="13.5">
      <c r="A95" s="118"/>
      <c r="B95" s="106">
        <v>5</v>
      </c>
      <c r="C95" s="17" t="s">
        <v>178</v>
      </c>
      <c r="D95" s="35">
        <v>121.21</v>
      </c>
      <c r="E95" s="71">
        <v>242</v>
      </c>
      <c r="F95" s="106">
        <v>242</v>
      </c>
      <c r="G95" s="106">
        <f t="shared" si="24"/>
        <v>242.42</v>
      </c>
      <c r="H95" s="61">
        <v>0</v>
      </c>
      <c r="I95" s="45">
        <v>0</v>
      </c>
      <c r="J95" s="13"/>
      <c r="K95" s="106"/>
      <c r="L95" s="80"/>
      <c r="M95" s="97">
        <f>(H95*0.45+J95*0.45)/D95*1000</f>
        <v>0</v>
      </c>
      <c r="O95" s="98"/>
    </row>
    <row r="96" spans="1:18" s="103" customFormat="1" ht="27.75" customHeight="1">
      <c r="A96" s="10"/>
      <c r="B96" s="147" t="s">
        <v>180</v>
      </c>
      <c r="C96" s="147"/>
      <c r="D96" s="113">
        <f>SUM(D91:D95)</f>
        <v>525.05000000000007</v>
      </c>
      <c r="E96" s="68">
        <f>SUM(E91:E95)</f>
        <v>1024</v>
      </c>
      <c r="F96" s="113">
        <f>SUM(F91:F95)</f>
        <v>1091</v>
      </c>
      <c r="G96" s="113"/>
      <c r="H96" s="56">
        <f>SUM(H91:H95)</f>
        <v>4.9000000000000004</v>
      </c>
      <c r="I96" s="38">
        <f>SUM(I91:I95)</f>
        <v>6.5</v>
      </c>
      <c r="J96" s="2">
        <f>SUM(J91:J95)</f>
        <v>3.7</v>
      </c>
      <c r="K96" s="113">
        <f>SUM(K91:K95)</f>
        <v>5.4</v>
      </c>
      <c r="L96" s="113"/>
      <c r="O96" s="98"/>
    </row>
    <row r="97" spans="1:15" s="103" customFormat="1" ht="18" customHeight="1">
      <c r="A97" s="22"/>
      <c r="B97" s="148" t="s">
        <v>181</v>
      </c>
      <c r="C97" s="148"/>
      <c r="D97" s="112">
        <f>D16+D58+D68+D78+D89</f>
        <v>16085.960000000001</v>
      </c>
      <c r="E97" s="68">
        <f>SUM(E16,E58,E68,E78,E89)</f>
        <v>9470</v>
      </c>
      <c r="F97" s="112">
        <f>F16+F58+F68+F78+F89</f>
        <v>9781</v>
      </c>
      <c r="G97" s="112"/>
      <c r="H97" s="59">
        <f>H16+H58+H68+H78+H89</f>
        <v>192.7</v>
      </c>
      <c r="I97" s="51">
        <f>I16+I58+I68+I78+I89</f>
        <v>241.7</v>
      </c>
      <c r="J97" s="6">
        <f>J16+J58+J68+J78+J89</f>
        <v>223.5</v>
      </c>
      <c r="K97" s="112">
        <f>K16+K58+K68+K78+K89</f>
        <v>318.5</v>
      </c>
      <c r="L97" s="112"/>
      <c r="O97" s="98"/>
    </row>
    <row r="98" spans="1:15" ht="18" customHeight="1">
      <c r="A98" s="22"/>
      <c r="B98" s="148" t="s">
        <v>182</v>
      </c>
      <c r="C98" s="148"/>
      <c r="D98" s="114">
        <f>D10+D38+D71+D82+D84+D86+D96</f>
        <v>4439.0599999999995</v>
      </c>
      <c r="E98" s="77">
        <f>SUM(E10,E38,E71,E82,E87,E96,E84)</f>
        <v>8156</v>
      </c>
      <c r="F98" s="114">
        <f>F10+F38+F71+F82+F84+F86+F96</f>
        <v>8951</v>
      </c>
      <c r="G98" s="114"/>
      <c r="H98" s="56">
        <f>H10+H38+H71+H82+H84+H86+H96</f>
        <v>87.600000000000009</v>
      </c>
      <c r="I98" s="52">
        <f>I10+I38+I71+I82+I85+I87+I96</f>
        <v>127.3</v>
      </c>
      <c r="J98" s="2">
        <f>J10+J38+J71+J82+J84+J86+J96</f>
        <v>38.1</v>
      </c>
      <c r="K98" s="114">
        <f>K10+K38+K71+K82+K84+K86+K96</f>
        <v>50.4</v>
      </c>
      <c r="L98" s="114"/>
      <c r="O98" s="98"/>
    </row>
    <row r="99" spans="1:15" ht="33.75" customHeight="1">
      <c r="A99" s="22"/>
      <c r="B99" s="148" t="s">
        <v>183</v>
      </c>
      <c r="C99" s="148"/>
      <c r="D99" s="114">
        <f>D62+D75</f>
        <v>812.43999999999994</v>
      </c>
      <c r="E99" s="77">
        <f>E62+E75</f>
        <v>788</v>
      </c>
      <c r="F99" s="114">
        <f t="shared" ref="F99:K99" si="25">F62+F75</f>
        <v>887</v>
      </c>
      <c r="G99" s="114">
        <f t="shared" si="25"/>
        <v>0</v>
      </c>
      <c r="H99" s="2">
        <f t="shared" si="25"/>
        <v>0</v>
      </c>
      <c r="I99" s="114">
        <f t="shared" si="25"/>
        <v>2.6</v>
      </c>
      <c r="J99" s="2">
        <f t="shared" si="25"/>
        <v>0</v>
      </c>
      <c r="K99" s="114">
        <f t="shared" si="25"/>
        <v>1.3</v>
      </c>
      <c r="L99" s="114"/>
      <c r="O99" s="98"/>
    </row>
    <row r="100" spans="1:15" ht="22.5" customHeight="1">
      <c r="A100" s="114"/>
      <c r="B100" s="145" t="s">
        <v>184</v>
      </c>
      <c r="C100" s="145"/>
      <c r="D100" s="112">
        <f>SUM(D97:D99)</f>
        <v>21337.46</v>
      </c>
      <c r="E100" s="68">
        <f>SUM(E97:E99)</f>
        <v>18414</v>
      </c>
      <c r="F100" s="112">
        <f t="shared" ref="F100:K100" si="26">SUM(F97:F99)</f>
        <v>19619</v>
      </c>
      <c r="G100" s="112">
        <f t="shared" si="26"/>
        <v>0</v>
      </c>
      <c r="H100" s="6">
        <f t="shared" si="26"/>
        <v>280.3</v>
      </c>
      <c r="I100" s="112">
        <f>SUM(I97:I99)</f>
        <v>371.6</v>
      </c>
      <c r="J100" s="6">
        <f>SUM(J97:J99)</f>
        <v>261.60000000000002</v>
      </c>
      <c r="K100" s="112">
        <f t="shared" si="26"/>
        <v>370.2</v>
      </c>
      <c r="L100" s="112"/>
      <c r="O100" s="98"/>
    </row>
    <row r="101" spans="1:15">
      <c r="G101" s="55"/>
    </row>
    <row r="102" spans="1:15" ht="30" customHeight="1">
      <c r="A102" s="146" t="s">
        <v>189</v>
      </c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</row>
    <row r="103" spans="1:15">
      <c r="E103" s="104"/>
      <c r="F103" s="104"/>
      <c r="G103" s="104"/>
      <c r="H103" s="104"/>
      <c r="I103" s="104"/>
      <c r="J103" s="104"/>
      <c r="K103" s="104"/>
    </row>
    <row r="104" spans="1:15">
      <c r="E104" s="104"/>
      <c r="F104" s="104"/>
      <c r="G104" s="104"/>
      <c r="H104" s="104"/>
      <c r="I104" s="104"/>
      <c r="J104" s="104"/>
    </row>
  </sheetData>
  <autoFilter ref="A2:L100">
    <filterColumn colId="6" showButton="0"/>
  </autoFilter>
  <mergeCells count="39">
    <mergeCell ref="B85:C85"/>
    <mergeCell ref="B100:C100"/>
    <mergeCell ref="A102:L102"/>
    <mergeCell ref="B90:C90"/>
    <mergeCell ref="A91:A95"/>
    <mergeCell ref="B96:C96"/>
    <mergeCell ref="B97:C97"/>
    <mergeCell ref="B98:C98"/>
    <mergeCell ref="B99:C99"/>
    <mergeCell ref="B10:C10"/>
    <mergeCell ref="B16:C16"/>
    <mergeCell ref="B17:C17"/>
    <mergeCell ref="A86:A89"/>
    <mergeCell ref="B87:C87"/>
    <mergeCell ref="B89:C89"/>
    <mergeCell ref="B63:C63"/>
    <mergeCell ref="A64:A75"/>
    <mergeCell ref="B68:C68"/>
    <mergeCell ref="B71:C71"/>
    <mergeCell ref="B75:C75"/>
    <mergeCell ref="B76:C76"/>
    <mergeCell ref="A77:A82"/>
    <mergeCell ref="B78:C78"/>
    <mergeCell ref="B82:C82"/>
    <mergeCell ref="B83:C83"/>
    <mergeCell ref="A18:A62"/>
    <mergeCell ref="B38:C38"/>
    <mergeCell ref="B58:C58"/>
    <mergeCell ref="B62:C62"/>
    <mergeCell ref="A1:L1"/>
    <mergeCell ref="A2:A3"/>
    <mergeCell ref="B2:B3"/>
    <mergeCell ref="C2:C3"/>
    <mergeCell ref="D2:D3"/>
    <mergeCell ref="E2:G2"/>
    <mergeCell ref="H2:I2"/>
    <mergeCell ref="J2:K2"/>
    <mergeCell ref="L2:L3"/>
    <mergeCell ref="A4:A16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77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workbookViewId="0">
      <pane xSplit="1" ySplit="3" topLeftCell="B55" activePane="bottomRight" state="frozen"/>
      <selection pane="topRight"/>
      <selection pane="bottomLeft"/>
      <selection pane="bottomRight" activeCell="N59" sqref="N59"/>
    </sheetView>
  </sheetViews>
  <sheetFormatPr defaultColWidth="8.875" defaultRowHeight="14.25"/>
  <cols>
    <col min="1" max="1" width="5.5" style="25" customWidth="1"/>
    <col min="2" max="2" width="5.75" style="26" customWidth="1"/>
    <col min="3" max="3" width="30.625" style="27" customWidth="1"/>
    <col min="4" max="4" width="8.625" style="26" customWidth="1"/>
    <col min="5" max="5" width="13" style="26" customWidth="1"/>
    <col min="6" max="6" width="9" style="26" customWidth="1"/>
    <col min="7" max="7" width="11.625" style="26" customWidth="1"/>
    <col min="8" max="8" width="10.5" style="26" bestFit="1" customWidth="1"/>
    <col min="9" max="9" width="8.875" style="26" hidden="1" customWidth="1"/>
    <col min="10" max="10" width="9.875" style="26" customWidth="1"/>
    <col min="11" max="11" width="9" style="26" customWidth="1"/>
    <col min="12" max="12" width="7.625" style="26" customWidth="1"/>
    <col min="13" max="13" width="8.75" style="26" customWidth="1"/>
    <col min="14" max="14" width="14.875" style="23" customWidth="1"/>
    <col min="15" max="15" width="0" style="97" hidden="1" customWidth="1"/>
    <col min="16" max="16" width="8.875" style="97"/>
    <col min="17" max="17" width="12.875" style="97" customWidth="1"/>
    <col min="18" max="16384" width="8.875" style="97"/>
  </cols>
  <sheetData>
    <row r="1" spans="1:20" ht="24.75" customHeight="1">
      <c r="A1" s="121" t="s">
        <v>190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20">
      <c r="A2" s="122" t="s">
        <v>0</v>
      </c>
      <c r="B2" s="124" t="s">
        <v>1</v>
      </c>
      <c r="C2" s="126" t="s">
        <v>2</v>
      </c>
      <c r="D2" s="124" t="s">
        <v>3</v>
      </c>
      <c r="E2" s="124" t="s">
        <v>4</v>
      </c>
      <c r="F2" s="128" t="s">
        <v>192</v>
      </c>
      <c r="G2" s="130" t="s">
        <v>5</v>
      </c>
      <c r="H2" s="131"/>
      <c r="I2" s="131"/>
      <c r="J2" s="122" t="s">
        <v>6</v>
      </c>
      <c r="K2" s="122"/>
      <c r="L2" s="122" t="s">
        <v>7</v>
      </c>
      <c r="M2" s="132"/>
      <c r="N2" s="128" t="s">
        <v>8</v>
      </c>
    </row>
    <row r="3" spans="1:20" ht="27" customHeight="1">
      <c r="A3" s="123"/>
      <c r="B3" s="125"/>
      <c r="C3" s="125"/>
      <c r="D3" s="125"/>
      <c r="E3" s="127"/>
      <c r="F3" s="129"/>
      <c r="G3" s="66" t="s">
        <v>185</v>
      </c>
      <c r="H3" s="86" t="s">
        <v>191</v>
      </c>
      <c r="I3" s="86"/>
      <c r="J3" s="56" t="s">
        <v>188</v>
      </c>
      <c r="K3" s="37" t="s">
        <v>187</v>
      </c>
      <c r="L3" s="56" t="s">
        <v>188</v>
      </c>
      <c r="M3" s="37" t="s">
        <v>187</v>
      </c>
      <c r="N3" s="128"/>
      <c r="O3" s="41" t="s">
        <v>186</v>
      </c>
      <c r="P3" s="41"/>
      <c r="Q3" s="34"/>
      <c r="R3" s="34"/>
      <c r="S3" s="34"/>
      <c r="T3" s="34"/>
    </row>
    <row r="4" spans="1:20" ht="13.5" customHeight="1">
      <c r="A4" s="133" t="s">
        <v>9</v>
      </c>
      <c r="B4" s="35">
        <v>1</v>
      </c>
      <c r="C4" s="28" t="s">
        <v>10</v>
      </c>
      <c r="D4" s="29" t="s">
        <v>11</v>
      </c>
      <c r="E4" s="5">
        <v>18916223998</v>
      </c>
      <c r="F4" s="35">
        <v>185.91</v>
      </c>
      <c r="G4" s="67">
        <v>372</v>
      </c>
      <c r="H4" s="5">
        <v>490</v>
      </c>
      <c r="I4" s="5">
        <f>F4*2</f>
        <v>371.82</v>
      </c>
      <c r="J4" s="58">
        <v>1</v>
      </c>
      <c r="K4" s="42">
        <v>1</v>
      </c>
      <c r="L4" s="8"/>
      <c r="M4" s="7"/>
      <c r="N4" s="80"/>
      <c r="O4" s="97">
        <f>(J4*0.45+L4*0.42)/F4*1000</f>
        <v>2.4205260609972568</v>
      </c>
      <c r="R4" s="34"/>
      <c r="S4" s="34"/>
      <c r="T4" s="34"/>
    </row>
    <row r="5" spans="1:20" ht="13.5">
      <c r="A5" s="134"/>
      <c r="B5" s="35">
        <v>2</v>
      </c>
      <c r="C5" s="28" t="s">
        <v>12</v>
      </c>
      <c r="D5" s="29" t="s">
        <v>11</v>
      </c>
      <c r="E5" s="5">
        <v>18916223998</v>
      </c>
      <c r="F5" s="35">
        <v>219.08</v>
      </c>
      <c r="G5" s="67">
        <v>438</v>
      </c>
      <c r="H5" s="5">
        <v>458</v>
      </c>
      <c r="I5" s="5">
        <f t="shared" ref="I5:I9" si="0">F5*2</f>
        <v>438.16</v>
      </c>
      <c r="J5" s="58">
        <v>1</v>
      </c>
      <c r="K5" s="42">
        <v>1</v>
      </c>
      <c r="L5" s="8"/>
      <c r="M5" s="7"/>
      <c r="N5" s="80"/>
      <c r="O5" s="97">
        <f>(J5*0.45+L5*0.42)/F5*1000</f>
        <v>2.0540441847726854</v>
      </c>
      <c r="Q5" s="98"/>
      <c r="R5" s="34"/>
      <c r="S5" s="34"/>
      <c r="T5" s="34"/>
    </row>
    <row r="6" spans="1:20" ht="13.5">
      <c r="A6" s="134"/>
      <c r="B6" s="35">
        <v>3</v>
      </c>
      <c r="C6" s="28" t="s">
        <v>13</v>
      </c>
      <c r="D6" s="29" t="s">
        <v>14</v>
      </c>
      <c r="E6" s="5">
        <v>13917601938</v>
      </c>
      <c r="F6" s="35">
        <v>35.96</v>
      </c>
      <c r="G6" s="67">
        <v>72</v>
      </c>
      <c r="H6" s="5">
        <v>160</v>
      </c>
      <c r="I6" s="5">
        <f t="shared" si="0"/>
        <v>71.92</v>
      </c>
      <c r="J6" s="57">
        <v>1.9</v>
      </c>
      <c r="K6" s="42">
        <v>2</v>
      </c>
      <c r="L6" s="8"/>
      <c r="M6" s="7"/>
      <c r="N6" s="80"/>
      <c r="O6" s="97">
        <f>(J6*0.45+L6*0.42)/F6*1000</f>
        <v>23.776418242491655</v>
      </c>
      <c r="Q6" s="98"/>
      <c r="R6" s="99"/>
      <c r="S6" s="99"/>
      <c r="T6" s="99"/>
    </row>
    <row r="7" spans="1:20" ht="13.5">
      <c r="A7" s="134"/>
      <c r="B7" s="35">
        <v>4</v>
      </c>
      <c r="C7" s="28" t="s">
        <v>15</v>
      </c>
      <c r="D7" s="29" t="s">
        <v>16</v>
      </c>
      <c r="E7" s="5">
        <v>18321691663</v>
      </c>
      <c r="F7" s="35">
        <v>58.76</v>
      </c>
      <c r="G7" s="67">
        <v>118</v>
      </c>
      <c r="H7" s="5">
        <v>160</v>
      </c>
      <c r="I7" s="5">
        <f t="shared" si="0"/>
        <v>117.52</v>
      </c>
      <c r="J7" s="58">
        <v>1</v>
      </c>
      <c r="K7" s="42">
        <v>1</v>
      </c>
      <c r="L7" s="8">
        <v>1</v>
      </c>
      <c r="M7" s="7">
        <v>1</v>
      </c>
      <c r="N7" s="80"/>
      <c r="O7" s="97">
        <f>(J7*0.45+L7*0.42)/F7*1000</f>
        <v>14.805990469707284</v>
      </c>
      <c r="Q7" s="98"/>
      <c r="R7" s="99"/>
      <c r="S7" s="99"/>
      <c r="T7" s="99"/>
    </row>
    <row r="8" spans="1:20" ht="13.5">
      <c r="A8" s="134"/>
      <c r="B8" s="35">
        <v>5</v>
      </c>
      <c r="C8" s="28" t="s">
        <v>17</v>
      </c>
      <c r="D8" s="29" t="s">
        <v>18</v>
      </c>
      <c r="E8" s="5">
        <v>15921405497</v>
      </c>
      <c r="F8" s="35">
        <v>72.48</v>
      </c>
      <c r="G8" s="67">
        <v>145</v>
      </c>
      <c r="H8" s="5">
        <v>220</v>
      </c>
      <c r="I8" s="5">
        <f t="shared" si="0"/>
        <v>144.96</v>
      </c>
      <c r="J8" s="64">
        <v>2</v>
      </c>
      <c r="K8" s="42">
        <v>4</v>
      </c>
      <c r="L8" s="64">
        <v>2</v>
      </c>
      <c r="M8" s="7">
        <v>3</v>
      </c>
      <c r="N8" s="80"/>
      <c r="O8" s="97">
        <f>(J8*0.45+L8*0.42)/F8*1000</f>
        <v>24.006622516556288</v>
      </c>
      <c r="Q8" s="98"/>
      <c r="R8" s="99"/>
      <c r="S8" s="99"/>
      <c r="T8" s="99"/>
    </row>
    <row r="9" spans="1:20" ht="13.5">
      <c r="A9" s="134"/>
      <c r="B9" s="35">
        <v>6</v>
      </c>
      <c r="C9" s="28" t="s">
        <v>19</v>
      </c>
      <c r="D9" s="29" t="s">
        <v>20</v>
      </c>
      <c r="E9" s="5">
        <v>18930330783</v>
      </c>
      <c r="F9" s="35">
        <v>60</v>
      </c>
      <c r="G9" s="67">
        <v>120</v>
      </c>
      <c r="H9" s="5">
        <v>126</v>
      </c>
      <c r="I9" s="5">
        <f t="shared" si="0"/>
        <v>120</v>
      </c>
      <c r="J9" s="58">
        <v>1</v>
      </c>
      <c r="K9" s="42">
        <v>1</v>
      </c>
      <c r="L9" s="8"/>
      <c r="M9" s="7"/>
      <c r="N9" s="80"/>
      <c r="O9" s="97">
        <f>(J9*0.45+L9*0.45)/F9*1000</f>
        <v>7.5000000000000009</v>
      </c>
      <c r="Q9" s="98"/>
      <c r="R9" s="34"/>
      <c r="S9" s="34"/>
      <c r="T9" s="34"/>
    </row>
    <row r="10" spans="1:20" ht="18" customHeight="1">
      <c r="A10" s="134"/>
      <c r="B10" s="136" t="s">
        <v>21</v>
      </c>
      <c r="C10" s="136"/>
      <c r="D10" s="136"/>
      <c r="E10" s="136"/>
      <c r="F10" s="89">
        <f>SUM(F4:F9)</f>
        <v>632.18999999999994</v>
      </c>
      <c r="G10" s="68">
        <f>SUM(G4:G9)</f>
        <v>1265</v>
      </c>
      <c r="H10" s="89">
        <f>SUM(H4:H9)</f>
        <v>1614</v>
      </c>
      <c r="I10" s="89"/>
      <c r="J10" s="59">
        <f t="shared" ref="J10:M10" si="1">SUM(J4:J9)</f>
        <v>7.9</v>
      </c>
      <c r="K10" s="39">
        <f t="shared" si="1"/>
        <v>10</v>
      </c>
      <c r="L10" s="6">
        <f t="shared" si="1"/>
        <v>3</v>
      </c>
      <c r="M10" s="89">
        <f t="shared" si="1"/>
        <v>4</v>
      </c>
      <c r="N10" s="89"/>
      <c r="Q10" s="98"/>
      <c r="R10" s="34"/>
      <c r="S10" s="34"/>
      <c r="T10" s="34"/>
    </row>
    <row r="11" spans="1:20" ht="13.5">
      <c r="A11" s="134"/>
      <c r="B11" s="35">
        <v>1</v>
      </c>
      <c r="C11" s="28" t="s">
        <v>22</v>
      </c>
      <c r="D11" s="30" t="s">
        <v>23</v>
      </c>
      <c r="E11" s="91">
        <v>13002162232</v>
      </c>
      <c r="F11" s="35">
        <v>255.19</v>
      </c>
      <c r="G11" s="69">
        <v>255</v>
      </c>
      <c r="H11" s="5">
        <v>255</v>
      </c>
      <c r="I11" s="5">
        <f>F11*1</f>
        <v>255.19</v>
      </c>
      <c r="J11" s="58">
        <v>2</v>
      </c>
      <c r="K11" s="42">
        <v>2</v>
      </c>
      <c r="L11" s="8">
        <v>6</v>
      </c>
      <c r="M11" s="7">
        <v>6</v>
      </c>
      <c r="N11" s="80"/>
      <c r="O11" s="97">
        <f>(J11*0.24+L11*0.3)/F11*1000</f>
        <v>8.9345193777185621</v>
      </c>
      <c r="Q11" s="98"/>
      <c r="R11" s="34"/>
      <c r="S11" s="34"/>
      <c r="T11" s="34"/>
    </row>
    <row r="12" spans="1:20" ht="13.5">
      <c r="A12" s="134"/>
      <c r="B12" s="35">
        <v>2</v>
      </c>
      <c r="C12" s="28" t="s">
        <v>24</v>
      </c>
      <c r="D12" s="30" t="s">
        <v>25</v>
      </c>
      <c r="E12" s="91">
        <v>13311806977</v>
      </c>
      <c r="F12" s="35">
        <v>228.02</v>
      </c>
      <c r="G12" s="67">
        <v>228</v>
      </c>
      <c r="H12" s="5">
        <v>241</v>
      </c>
      <c r="I12" s="5">
        <f t="shared" ref="I12:I15" si="2">F12*1</f>
        <v>228.02</v>
      </c>
      <c r="J12" s="58"/>
      <c r="K12" s="42"/>
      <c r="L12" s="8">
        <v>8</v>
      </c>
      <c r="M12" s="7">
        <v>8</v>
      </c>
      <c r="N12" s="80"/>
      <c r="O12" s="97">
        <f>(J12*0.24+L12*0.3)/F12*1000</f>
        <v>10.525392509428997</v>
      </c>
      <c r="Q12" s="98"/>
      <c r="R12" s="34"/>
      <c r="S12" s="34"/>
      <c r="T12" s="34"/>
    </row>
    <row r="13" spans="1:20" ht="13.5">
      <c r="A13" s="134"/>
      <c r="B13" s="35">
        <v>3</v>
      </c>
      <c r="C13" s="28" t="s">
        <v>26</v>
      </c>
      <c r="D13" s="30" t="s">
        <v>193</v>
      </c>
      <c r="E13" s="91">
        <v>13761445006</v>
      </c>
      <c r="F13" s="35">
        <v>87.6</v>
      </c>
      <c r="G13" s="67">
        <v>88</v>
      </c>
      <c r="H13" s="5">
        <v>133</v>
      </c>
      <c r="I13" s="5">
        <f t="shared" si="2"/>
        <v>87.6</v>
      </c>
      <c r="J13" s="58">
        <v>1</v>
      </c>
      <c r="K13" s="42">
        <v>1</v>
      </c>
      <c r="L13" s="64">
        <v>2.5</v>
      </c>
      <c r="M13" s="7">
        <v>3</v>
      </c>
      <c r="N13" s="80"/>
      <c r="O13" s="97">
        <f>(J13*0.24+L13*0.3)/F13*1000</f>
        <v>11.301369863013699</v>
      </c>
      <c r="Q13" s="98"/>
      <c r="R13" s="34"/>
      <c r="S13" s="34"/>
      <c r="T13" s="34"/>
    </row>
    <row r="14" spans="1:20" ht="13.5">
      <c r="A14" s="134"/>
      <c r="B14" s="35">
        <v>4</v>
      </c>
      <c r="C14" s="28" t="s">
        <v>27</v>
      </c>
      <c r="D14" s="29" t="s">
        <v>28</v>
      </c>
      <c r="E14" s="5">
        <v>18019347433</v>
      </c>
      <c r="F14" s="35">
        <v>126.73</v>
      </c>
      <c r="G14" s="67">
        <v>127</v>
      </c>
      <c r="H14" s="5">
        <v>127</v>
      </c>
      <c r="I14" s="5">
        <f t="shared" si="2"/>
        <v>126.73</v>
      </c>
      <c r="J14" s="58"/>
      <c r="K14" s="42"/>
      <c r="L14" s="8">
        <v>4</v>
      </c>
      <c r="M14" s="7">
        <v>4</v>
      </c>
      <c r="N14" s="80"/>
      <c r="O14" s="97">
        <f>(J14*0.24+L14*0.3)/F14*1000</f>
        <v>9.4689497356584855</v>
      </c>
      <c r="Q14" s="98"/>
    </row>
    <row r="15" spans="1:20" ht="13.5">
      <c r="A15" s="134"/>
      <c r="B15" s="35">
        <v>5</v>
      </c>
      <c r="C15" s="31" t="s">
        <v>29</v>
      </c>
      <c r="D15" s="36" t="s">
        <v>30</v>
      </c>
      <c r="E15" s="7">
        <v>13817152148</v>
      </c>
      <c r="F15" s="35">
        <v>377.97</v>
      </c>
      <c r="G15" s="67">
        <v>378</v>
      </c>
      <c r="H15" s="7">
        <v>380</v>
      </c>
      <c r="I15" s="5">
        <f t="shared" si="2"/>
        <v>377.97</v>
      </c>
      <c r="J15" s="58"/>
      <c r="K15" s="42"/>
      <c r="L15" s="8">
        <v>8</v>
      </c>
      <c r="M15" s="7">
        <v>8</v>
      </c>
      <c r="N15" s="80"/>
      <c r="O15" s="97">
        <f>(J15*0.24+L15*0.3)/F15*1000</f>
        <v>6.3497102944678145</v>
      </c>
      <c r="Q15" s="98"/>
    </row>
    <row r="16" spans="1:20" ht="21" customHeight="1">
      <c r="A16" s="135"/>
      <c r="B16" s="136" t="s">
        <v>31</v>
      </c>
      <c r="C16" s="136"/>
      <c r="D16" s="136"/>
      <c r="E16" s="136"/>
      <c r="F16" s="87">
        <f>SUM(F11:F15)</f>
        <v>1075.5100000000002</v>
      </c>
      <c r="G16" s="70">
        <f>SUM(G11:G15)</f>
        <v>1076</v>
      </c>
      <c r="H16" s="87">
        <f t="shared" ref="H16:M16" si="3">SUM(H11:H15)</f>
        <v>1136</v>
      </c>
      <c r="I16" s="87"/>
      <c r="J16" s="60">
        <f t="shared" ref="J16:K16" si="4">SUM(J11:J15)</f>
        <v>3</v>
      </c>
      <c r="K16" s="43">
        <f t="shared" si="4"/>
        <v>3</v>
      </c>
      <c r="L16" s="9">
        <f t="shared" si="3"/>
        <v>28.5</v>
      </c>
      <c r="M16" s="87">
        <f t="shared" si="3"/>
        <v>29</v>
      </c>
      <c r="N16" s="87"/>
      <c r="Q16" s="98"/>
    </row>
    <row r="17" spans="1:17" ht="17.25" customHeight="1">
      <c r="A17" s="10"/>
      <c r="B17" s="137" t="s">
        <v>32</v>
      </c>
      <c r="C17" s="137"/>
      <c r="D17" s="137"/>
      <c r="E17" s="137"/>
      <c r="F17" s="11">
        <f>F10+F16</f>
        <v>1707.7000000000003</v>
      </c>
      <c r="G17" s="70">
        <f>SUM(G10,G16)</f>
        <v>2341</v>
      </c>
      <c r="H17" s="11">
        <f>H10+H16</f>
        <v>2750</v>
      </c>
      <c r="I17" s="11"/>
      <c r="J17" s="60">
        <f>J10+J16</f>
        <v>10.9</v>
      </c>
      <c r="K17" s="44">
        <f>K10+K16</f>
        <v>13</v>
      </c>
      <c r="L17" s="9">
        <f>L10+L16</f>
        <v>31.5</v>
      </c>
      <c r="M17" s="11">
        <f>M10+M16</f>
        <v>33</v>
      </c>
      <c r="N17" s="11"/>
      <c r="Q17" s="98">
        <f>350*G17+L17*450+J17*150</f>
        <v>835160</v>
      </c>
    </row>
    <row r="18" spans="1:17" ht="13.5">
      <c r="A18" s="118" t="s">
        <v>33</v>
      </c>
      <c r="B18" s="5">
        <v>1</v>
      </c>
      <c r="C18" s="14" t="s">
        <v>34</v>
      </c>
      <c r="D18" s="5" t="s">
        <v>35</v>
      </c>
      <c r="E18" s="5">
        <v>13918209360</v>
      </c>
      <c r="F18" s="35">
        <v>762.8</v>
      </c>
      <c r="G18" s="71">
        <v>1500</v>
      </c>
      <c r="H18" s="5">
        <v>1500</v>
      </c>
      <c r="I18" s="5">
        <f>F18*2</f>
        <v>1525.6</v>
      </c>
      <c r="J18" s="54">
        <v>20</v>
      </c>
      <c r="K18" s="40">
        <v>20</v>
      </c>
      <c r="L18" s="4">
        <v>20</v>
      </c>
      <c r="M18" s="5">
        <v>20</v>
      </c>
      <c r="N18" s="80"/>
      <c r="O18" s="97">
        <f t="shared" ref="O18:O42" si="5">(J18*0.45+L18*0.42)/F18*1000</f>
        <v>22.810697430519138</v>
      </c>
      <c r="Q18" s="98"/>
    </row>
    <row r="19" spans="1:17" ht="13.5">
      <c r="A19" s="118"/>
      <c r="B19" s="5">
        <v>2</v>
      </c>
      <c r="C19" s="14" t="s">
        <v>36</v>
      </c>
      <c r="D19" s="5" t="s">
        <v>37</v>
      </c>
      <c r="E19" s="5">
        <v>13248130542</v>
      </c>
      <c r="F19" s="35">
        <v>86.24</v>
      </c>
      <c r="G19" s="72">
        <v>172</v>
      </c>
      <c r="H19" s="5">
        <v>180</v>
      </c>
      <c r="I19" s="5">
        <f t="shared" ref="I19:I42" si="6">F19*2</f>
        <v>172.48</v>
      </c>
      <c r="J19" s="53">
        <v>4.5999999999999996</v>
      </c>
      <c r="K19" s="40">
        <v>5</v>
      </c>
      <c r="L19" s="4"/>
      <c r="M19" s="5"/>
      <c r="N19" s="80"/>
      <c r="O19" s="97">
        <f t="shared" si="5"/>
        <v>24.002782931354357</v>
      </c>
      <c r="Q19" s="98"/>
    </row>
    <row r="20" spans="1:17" ht="13.5">
      <c r="A20" s="118"/>
      <c r="B20" s="5">
        <v>3</v>
      </c>
      <c r="C20" s="14" t="s">
        <v>38</v>
      </c>
      <c r="D20" s="5" t="s">
        <v>39</v>
      </c>
      <c r="E20" s="5">
        <v>18321172805</v>
      </c>
      <c r="F20" s="35">
        <v>199.2</v>
      </c>
      <c r="G20" s="71">
        <v>280</v>
      </c>
      <c r="H20" s="5">
        <v>280</v>
      </c>
      <c r="I20" s="5">
        <f t="shared" si="6"/>
        <v>398.4</v>
      </c>
      <c r="J20" s="4">
        <v>7</v>
      </c>
      <c r="K20" s="40">
        <v>7</v>
      </c>
      <c r="L20" s="4">
        <v>4</v>
      </c>
      <c r="M20" s="5">
        <v>4</v>
      </c>
      <c r="N20" s="80"/>
      <c r="O20" s="97">
        <f t="shared" si="5"/>
        <v>24.246987951807231</v>
      </c>
      <c r="Q20" s="98"/>
    </row>
    <row r="21" spans="1:17" ht="13.5">
      <c r="A21" s="118"/>
      <c r="B21" s="5">
        <v>4</v>
      </c>
      <c r="C21" s="14" t="s">
        <v>40</v>
      </c>
      <c r="D21" s="5" t="s">
        <v>41</v>
      </c>
      <c r="E21" s="32" t="s">
        <v>42</v>
      </c>
      <c r="F21" s="35">
        <v>50</v>
      </c>
      <c r="G21" s="71">
        <v>80</v>
      </c>
      <c r="H21" s="5">
        <v>80</v>
      </c>
      <c r="I21" s="5">
        <f t="shared" si="6"/>
        <v>100</v>
      </c>
      <c r="J21" s="54">
        <v>2</v>
      </c>
      <c r="K21" s="40">
        <v>2</v>
      </c>
      <c r="L21" s="4"/>
      <c r="M21" s="5"/>
      <c r="N21" s="80"/>
      <c r="O21" s="97">
        <f t="shared" si="5"/>
        <v>18.000000000000004</v>
      </c>
      <c r="Q21" s="98"/>
    </row>
    <row r="22" spans="1:17" ht="13.5">
      <c r="A22" s="118"/>
      <c r="B22" s="5">
        <v>5</v>
      </c>
      <c r="C22" s="14" t="s">
        <v>43</v>
      </c>
      <c r="D22" s="5" t="s">
        <v>44</v>
      </c>
      <c r="E22" s="5" t="s">
        <v>45</v>
      </c>
      <c r="F22" s="35">
        <v>107.6</v>
      </c>
      <c r="G22" s="72">
        <v>215</v>
      </c>
      <c r="H22" s="5">
        <v>240</v>
      </c>
      <c r="I22" s="5">
        <f t="shared" si="6"/>
        <v>215.2</v>
      </c>
      <c r="J22" s="53">
        <v>3.9</v>
      </c>
      <c r="K22" s="40">
        <v>6</v>
      </c>
      <c r="L22" s="4">
        <v>2</v>
      </c>
      <c r="M22" s="5">
        <v>2</v>
      </c>
      <c r="N22" s="80"/>
      <c r="O22" s="97">
        <f t="shared" si="5"/>
        <v>24.117100371747213</v>
      </c>
      <c r="Q22" s="98"/>
    </row>
    <row r="23" spans="1:17" ht="13.5">
      <c r="A23" s="118"/>
      <c r="B23" s="5">
        <v>6</v>
      </c>
      <c r="C23" s="14" t="s">
        <v>46</v>
      </c>
      <c r="D23" s="5" t="s">
        <v>47</v>
      </c>
      <c r="E23" s="5" t="s">
        <v>48</v>
      </c>
      <c r="F23" s="35">
        <v>64.510000000000005</v>
      </c>
      <c r="G23" s="71">
        <v>80</v>
      </c>
      <c r="H23" s="5">
        <v>80</v>
      </c>
      <c r="I23" s="5">
        <f t="shared" si="6"/>
        <v>129.02000000000001</v>
      </c>
      <c r="J23" s="54"/>
      <c r="K23" s="40"/>
      <c r="L23" s="4"/>
      <c r="M23" s="5"/>
      <c r="N23" s="80"/>
      <c r="O23" s="97">
        <f t="shared" si="5"/>
        <v>0</v>
      </c>
      <c r="Q23" s="98"/>
    </row>
    <row r="24" spans="1:17" ht="13.5">
      <c r="A24" s="118"/>
      <c r="B24" s="5">
        <v>7</v>
      </c>
      <c r="C24" s="14" t="s">
        <v>49</v>
      </c>
      <c r="D24" s="5" t="s">
        <v>50</v>
      </c>
      <c r="E24" s="5">
        <v>13524111271</v>
      </c>
      <c r="F24" s="35">
        <v>73.89</v>
      </c>
      <c r="G24" s="72">
        <v>148</v>
      </c>
      <c r="H24" s="5">
        <v>182</v>
      </c>
      <c r="I24" s="5">
        <f t="shared" si="6"/>
        <v>147.78</v>
      </c>
      <c r="J24" s="53">
        <v>2.1</v>
      </c>
      <c r="K24" s="40">
        <v>4</v>
      </c>
      <c r="L24" s="4">
        <v>2</v>
      </c>
      <c r="M24" s="5">
        <v>2</v>
      </c>
      <c r="N24" s="80"/>
      <c r="O24" s="97">
        <f t="shared" si="5"/>
        <v>24.157531465692248</v>
      </c>
      <c r="Q24" s="98"/>
    </row>
    <row r="25" spans="1:17" ht="13.5">
      <c r="A25" s="118"/>
      <c r="B25" s="5">
        <v>8</v>
      </c>
      <c r="C25" s="14" t="s">
        <v>51</v>
      </c>
      <c r="D25" s="5" t="s">
        <v>52</v>
      </c>
      <c r="E25" s="5">
        <v>13641658951</v>
      </c>
      <c r="F25" s="35">
        <v>267.19</v>
      </c>
      <c r="G25" s="72">
        <v>534</v>
      </c>
      <c r="H25" s="5">
        <v>600</v>
      </c>
      <c r="I25" s="5">
        <f t="shared" si="6"/>
        <v>534.38</v>
      </c>
      <c r="J25" s="53">
        <v>9.6999999999999993</v>
      </c>
      <c r="K25" s="40">
        <v>20</v>
      </c>
      <c r="L25" s="4">
        <v>5</v>
      </c>
      <c r="M25" s="5">
        <v>5</v>
      </c>
      <c r="N25" s="80"/>
      <c r="O25" s="97">
        <f t="shared" si="5"/>
        <v>24.196264830270593</v>
      </c>
      <c r="Q25" s="98"/>
    </row>
    <row r="26" spans="1:17" ht="13.5">
      <c r="A26" s="118"/>
      <c r="B26" s="5">
        <v>9</v>
      </c>
      <c r="C26" s="14" t="s">
        <v>53</v>
      </c>
      <c r="D26" s="5" t="s">
        <v>54</v>
      </c>
      <c r="E26" s="5">
        <v>13816537989</v>
      </c>
      <c r="F26" s="35">
        <v>190.92</v>
      </c>
      <c r="G26" s="72">
        <v>382</v>
      </c>
      <c r="H26" s="5">
        <v>384</v>
      </c>
      <c r="I26" s="5">
        <f t="shared" si="6"/>
        <v>381.84</v>
      </c>
      <c r="J26" s="53">
        <v>5.6</v>
      </c>
      <c r="K26" s="40">
        <v>8</v>
      </c>
      <c r="L26" s="4">
        <v>5</v>
      </c>
      <c r="M26" s="5">
        <v>5</v>
      </c>
      <c r="N26" s="80"/>
      <c r="O26" s="97">
        <f t="shared" si="5"/>
        <v>24.19861722187304</v>
      </c>
      <c r="Q26" s="98"/>
    </row>
    <row r="27" spans="1:17" ht="13.5">
      <c r="A27" s="118"/>
      <c r="B27" s="5">
        <v>10</v>
      </c>
      <c r="C27" s="14" t="s">
        <v>55</v>
      </c>
      <c r="D27" s="5" t="s">
        <v>56</v>
      </c>
      <c r="E27" s="5">
        <v>13917915689</v>
      </c>
      <c r="F27" s="35">
        <v>132.38</v>
      </c>
      <c r="G27" s="71">
        <v>240</v>
      </c>
      <c r="H27" s="5">
        <v>240</v>
      </c>
      <c r="I27" s="5">
        <f t="shared" si="6"/>
        <v>264.76</v>
      </c>
      <c r="J27" s="54">
        <v>7</v>
      </c>
      <c r="K27" s="40">
        <v>7</v>
      </c>
      <c r="L27" s="4"/>
      <c r="M27" s="5"/>
      <c r="N27" s="80"/>
      <c r="O27" s="97">
        <f t="shared" si="5"/>
        <v>23.795135216800123</v>
      </c>
      <c r="Q27" s="98"/>
    </row>
    <row r="28" spans="1:17" ht="13.5">
      <c r="A28" s="118"/>
      <c r="B28" s="5">
        <v>11</v>
      </c>
      <c r="C28" s="14" t="s">
        <v>57</v>
      </c>
      <c r="D28" s="5" t="s">
        <v>58</v>
      </c>
      <c r="E28" s="5">
        <v>13061672728</v>
      </c>
      <c r="F28" s="35">
        <v>75.12</v>
      </c>
      <c r="G28" s="72">
        <v>150</v>
      </c>
      <c r="H28" s="5">
        <v>152</v>
      </c>
      <c r="I28" s="5">
        <f t="shared" si="6"/>
        <v>150.24</v>
      </c>
      <c r="J28" s="54">
        <v>4</v>
      </c>
      <c r="K28" s="40">
        <v>4</v>
      </c>
      <c r="L28" s="4"/>
      <c r="M28" s="5"/>
      <c r="N28" s="80"/>
      <c r="O28" s="97">
        <f t="shared" si="5"/>
        <v>23.961661341853034</v>
      </c>
      <c r="Q28" s="98"/>
    </row>
    <row r="29" spans="1:17" ht="13.5">
      <c r="A29" s="118"/>
      <c r="B29" s="5">
        <v>12</v>
      </c>
      <c r="C29" s="14" t="s">
        <v>59</v>
      </c>
      <c r="D29" s="5" t="s">
        <v>60</v>
      </c>
      <c r="E29" s="5">
        <v>18918962820</v>
      </c>
      <c r="F29" s="35">
        <v>22.54</v>
      </c>
      <c r="G29" s="71">
        <v>40</v>
      </c>
      <c r="H29" s="5">
        <v>40</v>
      </c>
      <c r="I29" s="5">
        <f t="shared" si="6"/>
        <v>45.08</v>
      </c>
      <c r="J29" s="54"/>
      <c r="K29" s="40"/>
      <c r="L29" s="4"/>
      <c r="M29" s="5"/>
      <c r="N29" s="80"/>
      <c r="O29" s="97">
        <f t="shared" si="5"/>
        <v>0</v>
      </c>
      <c r="Q29" s="98"/>
    </row>
    <row r="30" spans="1:17" ht="13.5">
      <c r="A30" s="118"/>
      <c r="B30" s="5">
        <v>13</v>
      </c>
      <c r="C30" s="17" t="s">
        <v>61</v>
      </c>
      <c r="D30" s="5" t="s">
        <v>62</v>
      </c>
      <c r="E30" s="5" t="s">
        <v>63</v>
      </c>
      <c r="F30" s="35">
        <v>102</v>
      </c>
      <c r="G30" s="72">
        <v>204</v>
      </c>
      <c r="H30" s="12">
        <v>220</v>
      </c>
      <c r="I30" s="5">
        <f t="shared" si="6"/>
        <v>204</v>
      </c>
      <c r="J30" s="54">
        <v>4.5</v>
      </c>
      <c r="K30" s="40">
        <v>4.5</v>
      </c>
      <c r="L30" s="4"/>
      <c r="M30" s="5"/>
      <c r="N30" s="80"/>
      <c r="O30" s="97">
        <f t="shared" si="5"/>
        <v>19.852941176470587</v>
      </c>
      <c r="Q30" s="98"/>
    </row>
    <row r="31" spans="1:17" s="1" customFormat="1" ht="13.5">
      <c r="A31" s="119"/>
      <c r="B31" s="5">
        <v>14</v>
      </c>
      <c r="C31" s="14" t="s">
        <v>64</v>
      </c>
      <c r="D31" s="5" t="s">
        <v>65</v>
      </c>
      <c r="E31" s="5">
        <v>13916473823</v>
      </c>
      <c r="F31" s="35">
        <v>100.58</v>
      </c>
      <c r="G31" s="71">
        <v>200</v>
      </c>
      <c r="H31" s="5">
        <v>200</v>
      </c>
      <c r="I31" s="5">
        <f t="shared" si="6"/>
        <v>201.16</v>
      </c>
      <c r="J31" s="54">
        <v>5</v>
      </c>
      <c r="K31" s="40">
        <v>5</v>
      </c>
      <c r="L31" s="4"/>
      <c r="M31" s="5"/>
      <c r="N31" s="80"/>
      <c r="O31" s="97">
        <f t="shared" si="5"/>
        <v>22.370252535295286</v>
      </c>
      <c r="P31" s="97"/>
      <c r="Q31" s="98"/>
    </row>
    <row r="32" spans="1:17" ht="13.5">
      <c r="A32" s="118"/>
      <c r="B32" s="5">
        <v>15</v>
      </c>
      <c r="C32" s="14" t="s">
        <v>66</v>
      </c>
      <c r="D32" s="5" t="s">
        <v>67</v>
      </c>
      <c r="E32" s="5">
        <v>15821020993</v>
      </c>
      <c r="F32" s="35">
        <v>26.09</v>
      </c>
      <c r="G32" s="72">
        <v>52</v>
      </c>
      <c r="H32" s="5">
        <v>60</v>
      </c>
      <c r="I32" s="5">
        <f t="shared" si="6"/>
        <v>52.18</v>
      </c>
      <c r="J32" s="54"/>
      <c r="K32" s="40"/>
      <c r="L32" s="4"/>
      <c r="M32" s="5"/>
      <c r="N32" s="80"/>
      <c r="O32" s="97">
        <f t="shared" si="5"/>
        <v>0</v>
      </c>
      <c r="Q32" s="98"/>
    </row>
    <row r="33" spans="1:17" ht="13.5">
      <c r="A33" s="118"/>
      <c r="B33" s="5">
        <v>16</v>
      </c>
      <c r="C33" s="14" t="s">
        <v>68</v>
      </c>
      <c r="D33" s="5" t="s">
        <v>69</v>
      </c>
      <c r="E33" s="5" t="s">
        <v>70</v>
      </c>
      <c r="F33" s="35">
        <v>125.25</v>
      </c>
      <c r="G33" s="71">
        <v>240</v>
      </c>
      <c r="H33" s="5">
        <v>240</v>
      </c>
      <c r="I33" s="5">
        <f t="shared" si="6"/>
        <v>250.5</v>
      </c>
      <c r="J33" s="54">
        <v>2</v>
      </c>
      <c r="K33" s="40">
        <v>2</v>
      </c>
      <c r="L33" s="4"/>
      <c r="M33" s="5"/>
      <c r="N33" s="80"/>
      <c r="O33" s="97">
        <f t="shared" si="5"/>
        <v>7.1856287425149699</v>
      </c>
      <c r="Q33" s="98"/>
    </row>
    <row r="34" spans="1:17" s="23" customFormat="1" ht="18.75" customHeight="1">
      <c r="A34" s="118"/>
      <c r="B34" s="91">
        <v>17</v>
      </c>
      <c r="C34" s="17" t="s">
        <v>71</v>
      </c>
      <c r="D34" s="91" t="s">
        <v>72</v>
      </c>
      <c r="E34" s="91" t="s">
        <v>73</v>
      </c>
      <c r="F34" s="36">
        <v>50.89</v>
      </c>
      <c r="G34" s="72">
        <v>102</v>
      </c>
      <c r="H34" s="91">
        <v>140</v>
      </c>
      <c r="I34" s="5">
        <f t="shared" si="6"/>
        <v>101.78</v>
      </c>
      <c r="J34" s="61"/>
      <c r="K34" s="45"/>
      <c r="L34" s="13"/>
      <c r="M34" s="91"/>
      <c r="N34" s="80"/>
      <c r="O34" s="97">
        <f t="shared" si="5"/>
        <v>0</v>
      </c>
      <c r="P34" s="97"/>
      <c r="Q34" s="98"/>
    </row>
    <row r="35" spans="1:17" ht="16.5" customHeight="1">
      <c r="A35" s="118"/>
      <c r="B35" s="5">
        <v>18</v>
      </c>
      <c r="C35" s="14" t="s">
        <v>74</v>
      </c>
      <c r="D35" s="5" t="s">
        <v>75</v>
      </c>
      <c r="E35" s="5">
        <v>13917152353</v>
      </c>
      <c r="F35" s="35">
        <v>89</v>
      </c>
      <c r="G35" s="71">
        <v>178</v>
      </c>
      <c r="H35" s="5">
        <v>178</v>
      </c>
      <c r="I35" s="5">
        <f t="shared" si="6"/>
        <v>178</v>
      </c>
      <c r="J35" s="54">
        <v>2.5</v>
      </c>
      <c r="K35" s="40">
        <v>2.5</v>
      </c>
      <c r="L35" s="4">
        <v>2</v>
      </c>
      <c r="M35" s="5">
        <v>2</v>
      </c>
      <c r="N35" s="81"/>
      <c r="O35" s="97">
        <f t="shared" si="5"/>
        <v>22.078651685393258</v>
      </c>
      <c r="Q35" s="98"/>
    </row>
    <row r="36" spans="1:17" ht="13.5">
      <c r="A36" s="118"/>
      <c r="B36" s="5">
        <v>19</v>
      </c>
      <c r="C36" s="14" t="s">
        <v>76</v>
      </c>
      <c r="D36" s="5" t="s">
        <v>77</v>
      </c>
      <c r="E36" s="5">
        <v>13501803297</v>
      </c>
      <c r="F36" s="35">
        <v>23.72</v>
      </c>
      <c r="G36" s="72">
        <v>47</v>
      </c>
      <c r="H36" s="5">
        <v>70</v>
      </c>
      <c r="I36" s="5">
        <f t="shared" si="6"/>
        <v>47.44</v>
      </c>
      <c r="J36" s="54">
        <v>1</v>
      </c>
      <c r="K36" s="40">
        <v>1</v>
      </c>
      <c r="L36" s="4"/>
      <c r="M36" s="5"/>
      <c r="N36" s="80"/>
      <c r="O36" s="97">
        <f t="shared" si="5"/>
        <v>18.97133220910624</v>
      </c>
      <c r="Q36" s="98"/>
    </row>
    <row r="37" spans="1:17" ht="13.5">
      <c r="A37" s="118"/>
      <c r="B37" s="5">
        <v>20</v>
      </c>
      <c r="C37" s="14" t="s">
        <v>78</v>
      </c>
      <c r="D37" s="5" t="s">
        <v>79</v>
      </c>
      <c r="E37" s="5" t="s">
        <v>80</v>
      </c>
      <c r="F37" s="35">
        <v>32.61</v>
      </c>
      <c r="G37" s="72">
        <v>65</v>
      </c>
      <c r="H37" s="5">
        <v>80</v>
      </c>
      <c r="I37" s="5">
        <f t="shared" si="6"/>
        <v>65.22</v>
      </c>
      <c r="J37" s="54">
        <v>1</v>
      </c>
      <c r="K37" s="40">
        <v>1</v>
      </c>
      <c r="L37" s="4"/>
      <c r="M37" s="5"/>
      <c r="N37" s="80"/>
      <c r="O37" s="97">
        <f t="shared" si="5"/>
        <v>13.799448022079117</v>
      </c>
      <c r="Q37" s="98"/>
    </row>
    <row r="38" spans="1:17" ht="13.5">
      <c r="A38" s="118"/>
      <c r="B38" s="5">
        <v>21</v>
      </c>
      <c r="C38" s="14" t="s">
        <v>81</v>
      </c>
      <c r="D38" s="5" t="s">
        <v>82</v>
      </c>
      <c r="E38" s="5" t="s">
        <v>83</v>
      </c>
      <c r="F38" s="35">
        <v>254.07</v>
      </c>
      <c r="G38" s="71">
        <v>350</v>
      </c>
      <c r="H38" s="5">
        <v>350</v>
      </c>
      <c r="I38" s="5">
        <f t="shared" si="6"/>
        <v>508.14</v>
      </c>
      <c r="J38" s="54"/>
      <c r="K38" s="40"/>
      <c r="L38" s="4"/>
      <c r="M38" s="5"/>
      <c r="N38" s="80"/>
      <c r="O38" s="97">
        <f t="shared" si="5"/>
        <v>0</v>
      </c>
      <c r="Q38" s="98"/>
    </row>
    <row r="39" spans="1:17" ht="13.5">
      <c r="A39" s="118"/>
      <c r="B39" s="5">
        <v>22</v>
      </c>
      <c r="C39" s="14" t="s">
        <v>84</v>
      </c>
      <c r="D39" s="5" t="s">
        <v>85</v>
      </c>
      <c r="E39" s="5">
        <v>13916178333</v>
      </c>
      <c r="F39" s="35">
        <v>50</v>
      </c>
      <c r="G39" s="72">
        <v>100</v>
      </c>
      <c r="H39" s="5">
        <v>120</v>
      </c>
      <c r="I39" s="5">
        <f t="shared" si="6"/>
        <v>100</v>
      </c>
      <c r="J39" s="54">
        <v>2</v>
      </c>
      <c r="K39" s="40">
        <v>2</v>
      </c>
      <c r="L39" s="4"/>
      <c r="M39" s="5"/>
      <c r="N39" s="80"/>
      <c r="O39" s="97">
        <f t="shared" si="5"/>
        <v>18.000000000000004</v>
      </c>
      <c r="Q39" s="98"/>
    </row>
    <row r="40" spans="1:17" ht="13.5">
      <c r="A40" s="118"/>
      <c r="B40" s="5">
        <v>23</v>
      </c>
      <c r="C40" s="14" t="s">
        <v>86</v>
      </c>
      <c r="D40" s="5" t="s">
        <v>87</v>
      </c>
      <c r="E40" s="5">
        <v>18918819929</v>
      </c>
      <c r="F40" s="35">
        <v>177.61</v>
      </c>
      <c r="G40" s="71">
        <v>111</v>
      </c>
      <c r="H40" s="5">
        <v>111</v>
      </c>
      <c r="I40" s="5">
        <f t="shared" si="6"/>
        <v>355.22</v>
      </c>
      <c r="J40" s="54">
        <v>5</v>
      </c>
      <c r="K40" s="40">
        <v>5</v>
      </c>
      <c r="L40" s="4"/>
      <c r="M40" s="5"/>
      <c r="N40" s="80"/>
      <c r="O40" s="97">
        <f t="shared" si="5"/>
        <v>12.668205619052982</v>
      </c>
      <c r="Q40" s="98"/>
    </row>
    <row r="41" spans="1:17" ht="13.5">
      <c r="A41" s="118"/>
      <c r="B41" s="5">
        <v>24</v>
      </c>
      <c r="C41" s="14" t="s">
        <v>88</v>
      </c>
      <c r="D41" s="5" t="s">
        <v>89</v>
      </c>
      <c r="E41" s="5">
        <v>13524980260</v>
      </c>
      <c r="F41" s="35">
        <v>85.17</v>
      </c>
      <c r="G41" s="71">
        <v>120</v>
      </c>
      <c r="H41" s="5">
        <v>120</v>
      </c>
      <c r="I41" s="5">
        <f t="shared" si="6"/>
        <v>170.34</v>
      </c>
      <c r="J41" s="54">
        <v>4</v>
      </c>
      <c r="K41" s="40">
        <v>4</v>
      </c>
      <c r="L41" s="4"/>
      <c r="M41" s="5"/>
      <c r="N41" s="81"/>
      <c r="O41" s="97">
        <f t="shared" si="5"/>
        <v>21.134202183867558</v>
      </c>
      <c r="Q41" s="98"/>
    </row>
    <row r="42" spans="1:17" ht="13.5">
      <c r="A42" s="118"/>
      <c r="B42" s="5">
        <v>25</v>
      </c>
      <c r="C42" s="14" t="s">
        <v>90</v>
      </c>
      <c r="D42" s="5" t="s">
        <v>91</v>
      </c>
      <c r="E42" s="5">
        <v>15216600176</v>
      </c>
      <c r="F42" s="35">
        <v>71.12</v>
      </c>
      <c r="G42" s="71">
        <v>80</v>
      </c>
      <c r="H42" s="5">
        <v>80</v>
      </c>
      <c r="I42" s="5">
        <f t="shared" si="6"/>
        <v>142.24</v>
      </c>
      <c r="J42" s="54"/>
      <c r="K42" s="40"/>
      <c r="L42" s="4"/>
      <c r="M42" s="5"/>
      <c r="N42" s="81"/>
      <c r="O42" s="97">
        <f t="shared" si="5"/>
        <v>0</v>
      </c>
      <c r="Q42" s="98"/>
    </row>
    <row r="43" spans="1:17" ht="20.25" customHeight="1">
      <c r="A43" s="118"/>
      <c r="B43" s="120" t="s">
        <v>21</v>
      </c>
      <c r="C43" s="120"/>
      <c r="D43" s="120"/>
      <c r="E43" s="120"/>
      <c r="F43" s="89">
        <f>SUM(F18:F42)</f>
        <v>3220.5</v>
      </c>
      <c r="G43" s="73">
        <f>SUM(G18:G42)</f>
        <v>5670</v>
      </c>
      <c r="H43" s="89">
        <f>SUM(H18:H42)</f>
        <v>5927</v>
      </c>
      <c r="I43" s="89"/>
      <c r="J43" s="59">
        <f>SUM(J18:J42)</f>
        <v>92.9</v>
      </c>
      <c r="K43" s="39">
        <f>SUM(K18:K42)</f>
        <v>110</v>
      </c>
      <c r="L43" s="6">
        <f>SUM(L18:L42)</f>
        <v>40</v>
      </c>
      <c r="M43" s="89">
        <f>SUM(M18:M42)</f>
        <v>40</v>
      </c>
      <c r="N43" s="89"/>
      <c r="Q43" s="98"/>
    </row>
    <row r="44" spans="1:17" ht="13.5">
      <c r="A44" s="118"/>
      <c r="B44" s="5">
        <v>1</v>
      </c>
      <c r="C44" s="33" t="s">
        <v>92</v>
      </c>
      <c r="D44" s="5" t="s">
        <v>93</v>
      </c>
      <c r="E44" s="5" t="s">
        <v>94</v>
      </c>
      <c r="F44" s="35">
        <v>687.58</v>
      </c>
      <c r="G44" s="71">
        <v>340</v>
      </c>
      <c r="H44" s="5">
        <v>340</v>
      </c>
      <c r="I44" s="5">
        <f>F44*1</f>
        <v>687.58</v>
      </c>
      <c r="J44" s="54">
        <v>11</v>
      </c>
      <c r="K44" s="40">
        <v>11</v>
      </c>
      <c r="L44" s="4">
        <v>12</v>
      </c>
      <c r="M44" s="5">
        <v>12</v>
      </c>
      <c r="N44" s="80"/>
      <c r="O44" s="97">
        <f t="shared" ref="O44:O62" si="7">(J44*0.24+L44*0.3)/F44*1000</f>
        <v>9.0753076005701132</v>
      </c>
      <c r="Q44" s="98"/>
    </row>
    <row r="45" spans="1:17" ht="13.5">
      <c r="A45" s="118"/>
      <c r="B45" s="5">
        <v>2</v>
      </c>
      <c r="C45" s="33" t="s">
        <v>95</v>
      </c>
      <c r="D45" s="5" t="s">
        <v>96</v>
      </c>
      <c r="E45" s="5">
        <v>15902105598</v>
      </c>
      <c r="F45" s="35">
        <v>656.11</v>
      </c>
      <c r="G45" s="71">
        <v>370</v>
      </c>
      <c r="H45" s="5">
        <v>370</v>
      </c>
      <c r="I45" s="5">
        <f t="shared" ref="I45:I63" si="8">F45*1</f>
        <v>656.11</v>
      </c>
      <c r="J45" s="54">
        <v>5</v>
      </c>
      <c r="K45" s="40">
        <v>5</v>
      </c>
      <c r="L45" s="4">
        <v>12</v>
      </c>
      <c r="M45" s="5">
        <v>12</v>
      </c>
      <c r="N45" s="80"/>
      <c r="O45" s="97">
        <f t="shared" si="7"/>
        <v>7.3158464281903948</v>
      </c>
      <c r="Q45" s="98"/>
    </row>
    <row r="46" spans="1:17" ht="13.5">
      <c r="A46" s="118"/>
      <c r="B46" s="5">
        <v>3</v>
      </c>
      <c r="C46" s="33" t="s">
        <v>97</v>
      </c>
      <c r="D46" s="5" t="s">
        <v>98</v>
      </c>
      <c r="E46" s="5">
        <v>15801852686</v>
      </c>
      <c r="F46" s="35">
        <v>863.7</v>
      </c>
      <c r="G46" s="71">
        <v>430</v>
      </c>
      <c r="H46" s="5">
        <v>430</v>
      </c>
      <c r="I46" s="5">
        <f t="shared" si="8"/>
        <v>863.7</v>
      </c>
      <c r="J46" s="54">
        <v>20</v>
      </c>
      <c r="K46" s="40">
        <v>20</v>
      </c>
      <c r="L46" s="4">
        <v>15</v>
      </c>
      <c r="M46" s="5">
        <v>15</v>
      </c>
      <c r="N46" s="80"/>
      <c r="O46" s="97">
        <f t="shared" si="7"/>
        <v>10.767627648489059</v>
      </c>
      <c r="Q46" s="98"/>
    </row>
    <row r="47" spans="1:17" ht="13.5">
      <c r="A47" s="118"/>
      <c r="B47" s="5">
        <v>4</v>
      </c>
      <c r="C47" s="33" t="s">
        <v>22</v>
      </c>
      <c r="D47" s="5" t="s">
        <v>23</v>
      </c>
      <c r="E47" s="5">
        <v>13002162232</v>
      </c>
      <c r="F47" s="35">
        <v>399</v>
      </c>
      <c r="G47" s="71">
        <v>200</v>
      </c>
      <c r="H47" s="5">
        <v>200</v>
      </c>
      <c r="I47" s="5">
        <f t="shared" si="8"/>
        <v>399</v>
      </c>
      <c r="J47" s="54">
        <v>2</v>
      </c>
      <c r="K47" s="40">
        <v>2</v>
      </c>
      <c r="L47" s="4">
        <v>5</v>
      </c>
      <c r="M47" s="5">
        <v>5</v>
      </c>
      <c r="N47" s="80"/>
      <c r="O47" s="97">
        <f t="shared" si="7"/>
        <v>4.9624060150375939</v>
      </c>
      <c r="Q47" s="98"/>
    </row>
    <row r="48" spans="1:17" ht="13.5">
      <c r="A48" s="118"/>
      <c r="B48" s="5">
        <v>5</v>
      </c>
      <c r="C48" s="33" t="s">
        <v>99</v>
      </c>
      <c r="D48" s="5" t="s">
        <v>100</v>
      </c>
      <c r="E48" s="5" t="s">
        <v>101</v>
      </c>
      <c r="F48" s="35">
        <v>1796</v>
      </c>
      <c r="G48" s="71">
        <v>900</v>
      </c>
      <c r="H48" s="5">
        <v>900</v>
      </c>
      <c r="I48" s="5">
        <f t="shared" si="8"/>
        <v>1796</v>
      </c>
      <c r="J48" s="54">
        <v>10</v>
      </c>
      <c r="K48" s="40">
        <v>10</v>
      </c>
      <c r="L48" s="4">
        <v>45</v>
      </c>
      <c r="M48" s="5">
        <v>45</v>
      </c>
      <c r="N48" s="80"/>
      <c r="O48" s="97">
        <f t="shared" si="7"/>
        <v>8.8530066815144774</v>
      </c>
      <c r="Q48" s="98"/>
    </row>
    <row r="49" spans="1:17" ht="13.5">
      <c r="A49" s="118"/>
      <c r="B49" s="5">
        <v>6</v>
      </c>
      <c r="C49" s="33" t="s">
        <v>102</v>
      </c>
      <c r="D49" s="5" t="s">
        <v>103</v>
      </c>
      <c r="E49" s="5">
        <v>13331938108</v>
      </c>
      <c r="F49" s="35">
        <v>584.72</v>
      </c>
      <c r="G49" s="71">
        <v>288</v>
      </c>
      <c r="H49" s="5">
        <v>288</v>
      </c>
      <c r="I49" s="5">
        <f t="shared" si="8"/>
        <v>584.72</v>
      </c>
      <c r="J49" s="54"/>
      <c r="K49" s="40"/>
      <c r="L49" s="4">
        <v>22</v>
      </c>
      <c r="M49" s="5">
        <v>22</v>
      </c>
      <c r="N49" s="80"/>
      <c r="O49" s="97">
        <f t="shared" si="7"/>
        <v>11.287453824052537</v>
      </c>
      <c r="Q49" s="98"/>
    </row>
    <row r="50" spans="1:17" ht="13.5">
      <c r="A50" s="118"/>
      <c r="B50" s="5">
        <v>7</v>
      </c>
      <c r="C50" s="33" t="s">
        <v>104</v>
      </c>
      <c r="D50" s="5" t="s">
        <v>105</v>
      </c>
      <c r="E50" s="5" t="s">
        <v>106</v>
      </c>
      <c r="F50" s="35">
        <v>680.53</v>
      </c>
      <c r="G50" s="71">
        <v>320</v>
      </c>
      <c r="H50" s="5">
        <v>320</v>
      </c>
      <c r="I50" s="5">
        <f t="shared" si="8"/>
        <v>680.53</v>
      </c>
      <c r="J50" s="54">
        <v>15</v>
      </c>
      <c r="K50" s="40">
        <v>15</v>
      </c>
      <c r="L50" s="4">
        <v>12</v>
      </c>
      <c r="M50" s="5">
        <v>12</v>
      </c>
      <c r="N50" s="80"/>
      <c r="O50" s="97">
        <f t="shared" si="7"/>
        <v>10.579989126122285</v>
      </c>
      <c r="Q50" s="98"/>
    </row>
    <row r="51" spans="1:17" ht="13.5">
      <c r="A51" s="118"/>
      <c r="B51" s="5">
        <v>8</v>
      </c>
      <c r="C51" s="33" t="s">
        <v>107</v>
      </c>
      <c r="D51" s="5" t="s">
        <v>108</v>
      </c>
      <c r="E51" s="5" t="s">
        <v>109</v>
      </c>
      <c r="F51" s="35">
        <v>765.65</v>
      </c>
      <c r="G51" s="71">
        <v>370</v>
      </c>
      <c r="H51" s="5">
        <v>370</v>
      </c>
      <c r="I51" s="5">
        <f t="shared" si="8"/>
        <v>765.65</v>
      </c>
      <c r="J51" s="54"/>
      <c r="K51" s="40"/>
      <c r="L51" s="4">
        <v>25</v>
      </c>
      <c r="M51" s="5">
        <v>25</v>
      </c>
      <c r="N51" s="80"/>
      <c r="O51" s="97">
        <f t="shared" si="7"/>
        <v>9.7955985110690271</v>
      </c>
      <c r="Q51" s="98"/>
    </row>
    <row r="52" spans="1:17" ht="13.5">
      <c r="A52" s="118"/>
      <c r="B52" s="5">
        <v>9</v>
      </c>
      <c r="C52" s="33" t="s">
        <v>110</v>
      </c>
      <c r="D52" s="5" t="s">
        <v>16</v>
      </c>
      <c r="E52" s="5" t="s">
        <v>111</v>
      </c>
      <c r="F52" s="35">
        <v>660.5</v>
      </c>
      <c r="G52" s="71">
        <v>345</v>
      </c>
      <c r="H52" s="5">
        <v>345</v>
      </c>
      <c r="I52" s="5">
        <f t="shared" si="8"/>
        <v>660.5</v>
      </c>
      <c r="J52" s="54">
        <v>10</v>
      </c>
      <c r="K52" s="40">
        <v>10</v>
      </c>
      <c r="L52" s="4">
        <v>10</v>
      </c>
      <c r="M52" s="5">
        <v>10</v>
      </c>
      <c r="N52" s="80"/>
      <c r="O52" s="97">
        <f t="shared" si="7"/>
        <v>8.1756245268735803</v>
      </c>
      <c r="Q52" s="98"/>
    </row>
    <row r="53" spans="1:17" ht="13.5">
      <c r="A53" s="118"/>
      <c r="B53" s="5">
        <v>10</v>
      </c>
      <c r="C53" s="33" t="s">
        <v>112</v>
      </c>
      <c r="D53" s="5" t="s">
        <v>113</v>
      </c>
      <c r="E53" s="5">
        <v>13761380118</v>
      </c>
      <c r="F53" s="35">
        <v>303.25</v>
      </c>
      <c r="G53" s="71">
        <v>140</v>
      </c>
      <c r="H53" s="5">
        <v>140</v>
      </c>
      <c r="I53" s="5">
        <f t="shared" si="8"/>
        <v>303.25</v>
      </c>
      <c r="J53" s="54">
        <v>7</v>
      </c>
      <c r="K53" s="40">
        <v>7</v>
      </c>
      <c r="L53" s="4">
        <v>5</v>
      </c>
      <c r="M53" s="5">
        <v>5</v>
      </c>
      <c r="N53" s="80"/>
      <c r="O53" s="97">
        <f t="shared" si="7"/>
        <v>10.486397361912612</v>
      </c>
      <c r="Q53" s="98"/>
    </row>
    <row r="54" spans="1:17" ht="13.5">
      <c r="A54" s="118"/>
      <c r="B54" s="5">
        <v>11</v>
      </c>
      <c r="C54" s="33" t="s">
        <v>114</v>
      </c>
      <c r="D54" s="5" t="s">
        <v>115</v>
      </c>
      <c r="E54" s="5">
        <v>13818316704</v>
      </c>
      <c r="F54" s="35">
        <v>229.76</v>
      </c>
      <c r="G54" s="71">
        <v>115</v>
      </c>
      <c r="H54" s="5">
        <v>115</v>
      </c>
      <c r="I54" s="5">
        <f t="shared" si="8"/>
        <v>229.76</v>
      </c>
      <c r="J54" s="54">
        <v>5</v>
      </c>
      <c r="K54" s="40">
        <v>5</v>
      </c>
      <c r="L54" s="4">
        <v>4.5</v>
      </c>
      <c r="M54" s="5">
        <v>4.5</v>
      </c>
      <c r="N54" s="80"/>
      <c r="O54" s="97">
        <f t="shared" si="7"/>
        <v>11.098537604456823</v>
      </c>
      <c r="Q54" s="98"/>
    </row>
    <row r="55" spans="1:17" ht="13.5">
      <c r="A55" s="118"/>
      <c r="B55" s="5">
        <v>12</v>
      </c>
      <c r="C55" s="33" t="s">
        <v>116</v>
      </c>
      <c r="D55" s="5" t="s">
        <v>117</v>
      </c>
      <c r="E55" s="5">
        <v>15221238595</v>
      </c>
      <c r="F55" s="35">
        <v>500.25</v>
      </c>
      <c r="G55" s="71">
        <v>240</v>
      </c>
      <c r="H55" s="5">
        <v>240</v>
      </c>
      <c r="I55" s="5">
        <f t="shared" si="8"/>
        <v>500.25</v>
      </c>
      <c r="J55" s="54">
        <v>3</v>
      </c>
      <c r="K55" s="40">
        <v>3</v>
      </c>
      <c r="L55" s="4">
        <v>15</v>
      </c>
      <c r="M55" s="5">
        <v>15</v>
      </c>
      <c r="N55" s="80"/>
      <c r="O55" s="97">
        <f t="shared" si="7"/>
        <v>10.434782608695651</v>
      </c>
      <c r="Q55" s="98"/>
    </row>
    <row r="56" spans="1:17" ht="13.5">
      <c r="A56" s="118"/>
      <c r="B56" s="5">
        <v>13</v>
      </c>
      <c r="C56" s="33" t="s">
        <v>118</v>
      </c>
      <c r="D56" s="5" t="s">
        <v>119</v>
      </c>
      <c r="E56" s="5">
        <v>15021626119</v>
      </c>
      <c r="F56" s="35">
        <v>436.66</v>
      </c>
      <c r="G56" s="71">
        <v>220</v>
      </c>
      <c r="H56" s="5">
        <v>220</v>
      </c>
      <c r="I56" s="5">
        <f t="shared" si="8"/>
        <v>436.66</v>
      </c>
      <c r="J56" s="54">
        <v>10</v>
      </c>
      <c r="K56" s="40">
        <v>10</v>
      </c>
      <c r="L56" s="4">
        <v>5</v>
      </c>
      <c r="M56" s="5">
        <v>5</v>
      </c>
      <c r="N56" s="80"/>
      <c r="O56" s="97">
        <f t="shared" si="7"/>
        <v>8.9314340676956903</v>
      </c>
      <c r="Q56" s="98"/>
    </row>
    <row r="57" spans="1:17" ht="13.5">
      <c r="A57" s="118"/>
      <c r="B57" s="5">
        <v>14</v>
      </c>
      <c r="C57" s="33" t="s">
        <v>120</v>
      </c>
      <c r="D57" s="5" t="s">
        <v>121</v>
      </c>
      <c r="E57" s="5">
        <v>15802109672</v>
      </c>
      <c r="F57" s="35">
        <v>550</v>
      </c>
      <c r="G57" s="71">
        <v>220</v>
      </c>
      <c r="H57" s="5">
        <v>220</v>
      </c>
      <c r="I57" s="5">
        <f t="shared" si="8"/>
        <v>550</v>
      </c>
      <c r="J57" s="54"/>
      <c r="K57" s="40"/>
      <c r="L57" s="4">
        <v>15</v>
      </c>
      <c r="M57" s="5">
        <v>15</v>
      </c>
      <c r="N57" s="80"/>
      <c r="O57" s="97">
        <f t="shared" si="7"/>
        <v>8.1818181818181817</v>
      </c>
      <c r="Q57" s="98"/>
    </row>
    <row r="58" spans="1:17" ht="13.5">
      <c r="A58" s="118"/>
      <c r="B58" s="5">
        <v>15</v>
      </c>
      <c r="C58" s="33" t="s">
        <v>122</v>
      </c>
      <c r="D58" s="5" t="s">
        <v>123</v>
      </c>
      <c r="E58" s="5">
        <v>13601741426</v>
      </c>
      <c r="F58" s="35">
        <v>590</v>
      </c>
      <c r="G58" s="71">
        <v>275</v>
      </c>
      <c r="H58" s="5">
        <v>275</v>
      </c>
      <c r="I58" s="5">
        <f t="shared" si="8"/>
        <v>590</v>
      </c>
      <c r="J58" s="54">
        <v>11</v>
      </c>
      <c r="K58" s="40">
        <v>11</v>
      </c>
      <c r="L58" s="4">
        <v>8</v>
      </c>
      <c r="M58" s="5">
        <v>8</v>
      </c>
      <c r="N58" s="80"/>
      <c r="O58" s="97">
        <f t="shared" si="7"/>
        <v>8.5423728813559308</v>
      </c>
      <c r="Q58" s="98"/>
    </row>
    <row r="59" spans="1:17" ht="13.5">
      <c r="A59" s="118"/>
      <c r="B59" s="5">
        <v>16</v>
      </c>
      <c r="C59" s="33" t="s">
        <v>124</v>
      </c>
      <c r="D59" s="5" t="s">
        <v>125</v>
      </c>
      <c r="E59" s="5">
        <v>13524833189</v>
      </c>
      <c r="F59" s="35">
        <v>437.99</v>
      </c>
      <c r="G59" s="71">
        <v>290</v>
      </c>
      <c r="H59" s="5">
        <v>290</v>
      </c>
      <c r="I59" s="5">
        <f t="shared" si="8"/>
        <v>437.99</v>
      </c>
      <c r="J59" s="54">
        <v>4</v>
      </c>
      <c r="K59" s="40">
        <v>4</v>
      </c>
      <c r="L59" s="4">
        <v>13</v>
      </c>
      <c r="M59" s="5">
        <v>13</v>
      </c>
      <c r="N59" s="80"/>
      <c r="O59" s="97">
        <f t="shared" si="7"/>
        <v>11.096143747574144</v>
      </c>
      <c r="Q59" s="98"/>
    </row>
    <row r="60" spans="1:17" ht="13.5">
      <c r="A60" s="118"/>
      <c r="B60" s="5">
        <v>17</v>
      </c>
      <c r="C60" s="33" t="s">
        <v>126</v>
      </c>
      <c r="D60" s="5" t="s">
        <v>127</v>
      </c>
      <c r="E60" s="5">
        <v>13501613615</v>
      </c>
      <c r="F60" s="35">
        <v>560.25</v>
      </c>
      <c r="G60" s="71">
        <v>280</v>
      </c>
      <c r="H60" s="5">
        <v>280</v>
      </c>
      <c r="I60" s="5">
        <f t="shared" si="8"/>
        <v>560.25</v>
      </c>
      <c r="J60" s="54">
        <v>10</v>
      </c>
      <c r="K60" s="40">
        <v>10</v>
      </c>
      <c r="L60" s="4">
        <v>7</v>
      </c>
      <c r="M60" s="5">
        <v>7</v>
      </c>
      <c r="N60" s="80"/>
      <c r="O60" s="97">
        <f t="shared" si="7"/>
        <v>8.0321285140562235</v>
      </c>
      <c r="Q60" s="98"/>
    </row>
    <row r="61" spans="1:17" ht="13.5">
      <c r="A61" s="118"/>
      <c r="B61" s="5">
        <v>18</v>
      </c>
      <c r="C61" s="33" t="s">
        <v>128</v>
      </c>
      <c r="D61" s="5" t="s">
        <v>129</v>
      </c>
      <c r="E61" s="5">
        <v>13621968050</v>
      </c>
      <c r="F61" s="35">
        <v>502.88</v>
      </c>
      <c r="G61" s="71">
        <v>270</v>
      </c>
      <c r="H61" s="5">
        <v>270</v>
      </c>
      <c r="I61" s="5">
        <f t="shared" si="8"/>
        <v>502.88</v>
      </c>
      <c r="J61" s="54">
        <v>10</v>
      </c>
      <c r="K61" s="40">
        <v>10</v>
      </c>
      <c r="L61" s="4">
        <v>7.5</v>
      </c>
      <c r="M61" s="5">
        <v>7.5</v>
      </c>
      <c r="N61" s="80"/>
      <c r="O61" s="97">
        <f t="shared" si="7"/>
        <v>9.2467387846007014</v>
      </c>
      <c r="Q61" s="98"/>
    </row>
    <row r="62" spans="1:17" ht="13.5">
      <c r="A62" s="118"/>
      <c r="B62" s="5">
        <v>19</v>
      </c>
      <c r="C62" s="33" t="s">
        <v>81</v>
      </c>
      <c r="D62" s="5" t="s">
        <v>82</v>
      </c>
      <c r="E62" s="5">
        <v>15921023536</v>
      </c>
      <c r="F62" s="35">
        <v>110.76</v>
      </c>
      <c r="G62" s="71">
        <v>50</v>
      </c>
      <c r="H62" s="5">
        <v>50</v>
      </c>
      <c r="I62" s="5">
        <f t="shared" si="8"/>
        <v>110.76</v>
      </c>
      <c r="J62" s="62">
        <v>2</v>
      </c>
      <c r="K62" s="46">
        <v>2</v>
      </c>
      <c r="L62" s="15">
        <v>2</v>
      </c>
      <c r="M62" s="3">
        <v>2</v>
      </c>
      <c r="N62" s="80"/>
      <c r="O62" s="97">
        <f t="shared" si="7"/>
        <v>9.7508125677139752</v>
      </c>
      <c r="Q62" s="98"/>
    </row>
    <row r="63" spans="1:17" ht="18" customHeight="1">
      <c r="A63" s="118"/>
      <c r="B63" s="5">
        <v>20</v>
      </c>
      <c r="C63" s="16" t="s">
        <v>71</v>
      </c>
      <c r="D63" s="5" t="s">
        <v>130</v>
      </c>
      <c r="E63" s="5" t="s">
        <v>131</v>
      </c>
      <c r="F63" s="35">
        <v>56</v>
      </c>
      <c r="G63" s="71">
        <v>30</v>
      </c>
      <c r="H63" s="5">
        <v>30</v>
      </c>
      <c r="I63" s="5">
        <f t="shared" si="8"/>
        <v>56</v>
      </c>
      <c r="J63" s="54"/>
      <c r="K63" s="40"/>
      <c r="L63" s="4"/>
      <c r="M63" s="5"/>
      <c r="N63" s="80"/>
      <c r="Q63" s="98"/>
    </row>
    <row r="64" spans="1:17" ht="21.75" customHeight="1">
      <c r="A64" s="118"/>
      <c r="B64" s="120" t="s">
        <v>31</v>
      </c>
      <c r="C64" s="120"/>
      <c r="D64" s="120"/>
      <c r="E64" s="120"/>
      <c r="F64" s="89">
        <f>SUM(F44:F63)</f>
        <v>11371.59</v>
      </c>
      <c r="G64" s="74">
        <f>SUM(G44:G63)</f>
        <v>5693</v>
      </c>
      <c r="H64" s="89">
        <f t="shared" ref="H64" si="9">SUM(H44:H63)</f>
        <v>5693</v>
      </c>
      <c r="I64" s="89"/>
      <c r="J64" s="59">
        <f>SUM(J44:J63)</f>
        <v>135</v>
      </c>
      <c r="K64" s="39">
        <f>SUM(K44:K63)</f>
        <v>135</v>
      </c>
      <c r="L64" s="6">
        <f>SUM(L44:L63)</f>
        <v>240</v>
      </c>
      <c r="M64" s="89">
        <f>SUM(M44:M63)</f>
        <v>240</v>
      </c>
      <c r="N64" s="89"/>
      <c r="Q64" s="98"/>
    </row>
    <row r="65" spans="1:17" ht="13.5">
      <c r="A65" s="118"/>
      <c r="B65" s="5">
        <v>1</v>
      </c>
      <c r="C65" s="14" t="s">
        <v>132</v>
      </c>
      <c r="D65" s="5" t="s">
        <v>133</v>
      </c>
      <c r="E65" s="5">
        <v>15901879005</v>
      </c>
      <c r="F65" s="35">
        <v>255</v>
      </c>
      <c r="G65" s="71">
        <v>250</v>
      </c>
      <c r="H65" s="5">
        <v>250</v>
      </c>
      <c r="I65" s="5">
        <f>F65*1</f>
        <v>255</v>
      </c>
      <c r="J65" s="54"/>
      <c r="K65" s="40"/>
      <c r="L65" s="4"/>
      <c r="M65" s="5"/>
      <c r="N65" s="5" t="s">
        <v>134</v>
      </c>
      <c r="O65" s="97">
        <f>(J65*0.24+L65*0.3)/F65*1000</f>
        <v>0</v>
      </c>
      <c r="Q65" s="98"/>
    </row>
    <row r="66" spans="1:17" ht="13.5">
      <c r="A66" s="118"/>
      <c r="B66" s="5">
        <v>2</v>
      </c>
      <c r="C66" s="14" t="s">
        <v>135</v>
      </c>
      <c r="D66" s="5" t="s">
        <v>136</v>
      </c>
      <c r="E66" s="5">
        <v>13564199780</v>
      </c>
      <c r="F66" s="35">
        <v>387.59</v>
      </c>
      <c r="G66" s="71">
        <v>370</v>
      </c>
      <c r="H66" s="5">
        <v>370</v>
      </c>
      <c r="I66" s="5">
        <f t="shared" ref="I66:I68" si="10">F66*1</f>
        <v>387.59</v>
      </c>
      <c r="J66" s="54"/>
      <c r="K66" s="40"/>
      <c r="L66" s="4"/>
      <c r="M66" s="5"/>
      <c r="N66" s="5" t="s">
        <v>134</v>
      </c>
      <c r="O66" s="97">
        <f>(J66*0.24+L66*0.3)/F66*1000</f>
        <v>0</v>
      </c>
      <c r="Q66" s="98"/>
    </row>
    <row r="67" spans="1:17" ht="13.5">
      <c r="A67" s="118"/>
      <c r="B67" s="5">
        <v>3</v>
      </c>
      <c r="C67" s="14" t="s">
        <v>74</v>
      </c>
      <c r="D67" s="5" t="s">
        <v>75</v>
      </c>
      <c r="E67" s="5">
        <v>13917152353</v>
      </c>
      <c r="F67" s="35">
        <v>83.2</v>
      </c>
      <c r="G67" s="71">
        <v>80</v>
      </c>
      <c r="H67" s="5">
        <v>80</v>
      </c>
      <c r="I67" s="5">
        <f t="shared" si="10"/>
        <v>83.2</v>
      </c>
      <c r="J67" s="54"/>
      <c r="K67" s="40"/>
      <c r="L67" s="4"/>
      <c r="M67" s="5"/>
      <c r="N67" s="5" t="s">
        <v>134</v>
      </c>
      <c r="O67" s="97">
        <f>(J67*0.24+L67*0.3)/F67*1000</f>
        <v>0</v>
      </c>
      <c r="Q67" s="98"/>
    </row>
    <row r="68" spans="1:17" ht="13.5">
      <c r="A68" s="118"/>
      <c r="B68" s="5">
        <v>4</v>
      </c>
      <c r="C68" s="14" t="s">
        <v>59</v>
      </c>
      <c r="D68" s="5" t="s">
        <v>60</v>
      </c>
      <c r="E68" s="5">
        <v>18918962820</v>
      </c>
      <c r="F68" s="35">
        <v>140</v>
      </c>
      <c r="G68" s="72">
        <v>140</v>
      </c>
      <c r="H68" s="5">
        <v>180</v>
      </c>
      <c r="I68" s="5">
        <f t="shared" si="10"/>
        <v>140</v>
      </c>
      <c r="J68" s="54"/>
      <c r="K68" s="40"/>
      <c r="L68" s="4"/>
      <c r="M68" s="5"/>
      <c r="N68" s="5" t="s">
        <v>134</v>
      </c>
      <c r="O68" s="97">
        <f>(J68*0.24+L68*0.3)/F68*1000</f>
        <v>0</v>
      </c>
      <c r="Q68" s="98"/>
    </row>
    <row r="69" spans="1:17" ht="21" customHeight="1">
      <c r="A69" s="118"/>
      <c r="B69" s="120" t="s">
        <v>137</v>
      </c>
      <c r="C69" s="120"/>
      <c r="D69" s="120"/>
      <c r="E69" s="120"/>
      <c r="F69" s="89">
        <f>SUM(F65:F68)</f>
        <v>865.79</v>
      </c>
      <c r="G69" s="73">
        <f>SUM(G65:G68)</f>
        <v>840</v>
      </c>
      <c r="H69" s="89">
        <f>SUM(H65:H68)</f>
        <v>880</v>
      </c>
      <c r="I69" s="89"/>
      <c r="J69" s="59">
        <f>SUM(J65:J68)</f>
        <v>0</v>
      </c>
      <c r="K69" s="39">
        <f>SUM(K65:K68)</f>
        <v>0</v>
      </c>
      <c r="L69" s="6">
        <f>SUM(L65:L68)</f>
        <v>0</v>
      </c>
      <c r="M69" s="89">
        <f>SUM(M65:M68)</f>
        <v>0</v>
      </c>
      <c r="N69" s="89"/>
      <c r="Q69" s="98"/>
    </row>
    <row r="70" spans="1:17" ht="21" customHeight="1">
      <c r="A70" s="10"/>
      <c r="B70" s="138" t="s">
        <v>138</v>
      </c>
      <c r="C70" s="138"/>
      <c r="D70" s="138"/>
      <c r="E70" s="138"/>
      <c r="F70" s="90">
        <f>F69+F64+F43</f>
        <v>15457.880000000001</v>
      </c>
      <c r="G70" s="68">
        <f>SUM(G69,G64,G43)</f>
        <v>12203</v>
      </c>
      <c r="H70" s="90">
        <f>H69+H64+H43</f>
        <v>12500</v>
      </c>
      <c r="I70" s="90"/>
      <c r="J70" s="59">
        <f>J69+J64+J43</f>
        <v>227.9</v>
      </c>
      <c r="K70" s="47">
        <f>K69+K64+K43</f>
        <v>245</v>
      </c>
      <c r="L70" s="6">
        <f>L69+L64+L43</f>
        <v>280</v>
      </c>
      <c r="M70" s="90">
        <f>M69+M64+M43</f>
        <v>280</v>
      </c>
      <c r="N70" s="90"/>
      <c r="Q70" s="98">
        <f>350*G70+L70*450+J70*150</f>
        <v>4431235</v>
      </c>
    </row>
    <row r="71" spans="1:17" ht="13.5" customHeight="1">
      <c r="A71" s="133" t="s">
        <v>139</v>
      </c>
      <c r="B71" s="5">
        <v>1</v>
      </c>
      <c r="C71" s="16" t="s">
        <v>126</v>
      </c>
      <c r="D71" s="7" t="s">
        <v>127</v>
      </c>
      <c r="E71" s="7">
        <v>13501613615</v>
      </c>
      <c r="F71" s="35">
        <v>595.03</v>
      </c>
      <c r="G71" s="69">
        <v>300</v>
      </c>
      <c r="H71" s="7">
        <v>300</v>
      </c>
      <c r="I71" s="7">
        <f>F71*1</f>
        <v>595.03</v>
      </c>
      <c r="J71" s="58">
        <v>10</v>
      </c>
      <c r="K71" s="48">
        <v>10</v>
      </c>
      <c r="L71" s="8">
        <v>0</v>
      </c>
      <c r="M71" s="19">
        <v>0</v>
      </c>
      <c r="N71" s="80"/>
      <c r="O71" s="97">
        <f>(J71*0.24+L71*0.3)/F71*1000</f>
        <v>4.0334100801640247</v>
      </c>
      <c r="Q71" s="98"/>
    </row>
    <row r="72" spans="1:17" ht="13.5">
      <c r="A72" s="134"/>
      <c r="B72" s="5">
        <v>2</v>
      </c>
      <c r="C72" s="16" t="s">
        <v>140</v>
      </c>
      <c r="D72" s="7" t="s">
        <v>141</v>
      </c>
      <c r="E72" s="7">
        <v>17317862408</v>
      </c>
      <c r="F72" s="35">
        <v>913.45</v>
      </c>
      <c r="G72" s="69">
        <v>300</v>
      </c>
      <c r="H72" s="7">
        <v>300</v>
      </c>
      <c r="I72" s="7">
        <f t="shared" ref="I72:I74" si="11">F72*1</f>
        <v>913.45</v>
      </c>
      <c r="J72" s="58">
        <v>22</v>
      </c>
      <c r="K72" s="48">
        <v>22</v>
      </c>
      <c r="L72" s="8"/>
      <c r="M72" s="19"/>
      <c r="N72" s="80"/>
      <c r="O72" s="97">
        <f>(J72*0.24+L72*0.3)/F72*1000</f>
        <v>5.7802835404236674</v>
      </c>
      <c r="Q72" s="98"/>
    </row>
    <row r="73" spans="1:17" ht="13.5">
      <c r="A73" s="134"/>
      <c r="B73" s="5">
        <v>3</v>
      </c>
      <c r="C73" s="16" t="s">
        <v>142</v>
      </c>
      <c r="D73" s="7" t="s">
        <v>143</v>
      </c>
      <c r="E73" s="7">
        <v>18964823228</v>
      </c>
      <c r="F73" s="35">
        <v>1155.49</v>
      </c>
      <c r="G73" s="69">
        <v>577</v>
      </c>
      <c r="H73" s="7">
        <v>577</v>
      </c>
      <c r="I73" s="7">
        <f t="shared" si="11"/>
        <v>1155.49</v>
      </c>
      <c r="J73" s="58">
        <v>35</v>
      </c>
      <c r="K73" s="48">
        <v>35</v>
      </c>
      <c r="L73" s="8">
        <v>16</v>
      </c>
      <c r="M73" s="19">
        <v>16</v>
      </c>
      <c r="N73" s="80"/>
      <c r="O73" s="97">
        <f>(J73*0.24+L73*0.3)/F73*1000</f>
        <v>11.423724999783641</v>
      </c>
      <c r="Q73" s="98"/>
    </row>
    <row r="74" spans="1:17" ht="13.5">
      <c r="A74" s="134"/>
      <c r="B74" s="5">
        <v>4</v>
      </c>
      <c r="C74" s="16" t="s">
        <v>144</v>
      </c>
      <c r="D74" s="7" t="s">
        <v>145</v>
      </c>
      <c r="E74" s="7">
        <v>13501685594</v>
      </c>
      <c r="F74" s="35">
        <v>97.89</v>
      </c>
      <c r="G74" s="69">
        <v>48</v>
      </c>
      <c r="H74" s="91">
        <v>48</v>
      </c>
      <c r="I74" s="7">
        <f t="shared" si="11"/>
        <v>97.89</v>
      </c>
      <c r="J74" s="61">
        <v>3</v>
      </c>
      <c r="K74" s="49">
        <v>3</v>
      </c>
      <c r="L74" s="13">
        <v>0</v>
      </c>
      <c r="M74" s="18">
        <v>0</v>
      </c>
      <c r="N74" s="80"/>
      <c r="O74" s="97">
        <f>(J74*0.24+L74*0.3)/F74*1000</f>
        <v>7.3551946061906222</v>
      </c>
      <c r="Q74" s="98"/>
    </row>
    <row r="75" spans="1:17" s="96" customFormat="1" ht="13.5">
      <c r="A75" s="134"/>
      <c r="B75" s="120" t="s">
        <v>31</v>
      </c>
      <c r="C75" s="120"/>
      <c r="D75" s="120"/>
      <c r="E75" s="120"/>
      <c r="F75" s="89">
        <f>SUM(F71:F74)</f>
        <v>2761.86</v>
      </c>
      <c r="G75" s="68">
        <f>SUM(G71:G74)</f>
        <v>1225</v>
      </c>
      <c r="H75" s="89">
        <f t="shared" ref="H75" si="12">SUM(H71:H74)</f>
        <v>1225</v>
      </c>
      <c r="I75" s="89"/>
      <c r="J75" s="59">
        <f t="shared" ref="J75:M75" si="13">SUM(J71:J74)</f>
        <v>70</v>
      </c>
      <c r="K75" s="39">
        <f t="shared" si="13"/>
        <v>70</v>
      </c>
      <c r="L75" s="6">
        <f t="shared" si="13"/>
        <v>16</v>
      </c>
      <c r="M75" s="89">
        <f t="shared" si="13"/>
        <v>16</v>
      </c>
      <c r="N75" s="89"/>
      <c r="Q75" s="98"/>
    </row>
    <row r="76" spans="1:17" ht="13.5">
      <c r="A76" s="134"/>
      <c r="B76" s="5">
        <v>1</v>
      </c>
      <c r="C76" s="16" t="s">
        <v>142</v>
      </c>
      <c r="D76" s="7" t="s">
        <v>146</v>
      </c>
      <c r="E76" s="7">
        <v>18964823228</v>
      </c>
      <c r="F76" s="35">
        <v>157.79</v>
      </c>
      <c r="G76" s="69">
        <v>237</v>
      </c>
      <c r="H76" s="91">
        <v>237</v>
      </c>
      <c r="I76" s="91">
        <f>F76*2</f>
        <v>315.58</v>
      </c>
      <c r="J76" s="58">
        <v>4.5</v>
      </c>
      <c r="K76" s="48">
        <v>4.5</v>
      </c>
      <c r="L76" s="8">
        <v>4</v>
      </c>
      <c r="M76" s="19">
        <v>4</v>
      </c>
      <c r="N76" s="80"/>
      <c r="O76" s="97">
        <f>(J76*0.45+L76*0.45)/F76*1000</f>
        <v>24.241079916344511</v>
      </c>
      <c r="Q76" s="98"/>
    </row>
    <row r="77" spans="1:17" ht="15" customHeight="1">
      <c r="A77" s="134"/>
      <c r="B77" s="5">
        <v>2</v>
      </c>
      <c r="C77" s="16" t="s">
        <v>144</v>
      </c>
      <c r="D77" s="7" t="s">
        <v>145</v>
      </c>
      <c r="E77" s="7">
        <v>13501685594</v>
      </c>
      <c r="F77" s="35">
        <v>56.35</v>
      </c>
      <c r="G77" s="69">
        <v>84</v>
      </c>
      <c r="H77" s="7">
        <v>84</v>
      </c>
      <c r="I77" s="91">
        <f>F77*2</f>
        <v>112.7</v>
      </c>
      <c r="J77" s="58">
        <v>0</v>
      </c>
      <c r="K77" s="48">
        <v>0</v>
      </c>
      <c r="L77" s="8">
        <v>0</v>
      </c>
      <c r="M77" s="19">
        <v>0</v>
      </c>
      <c r="N77" s="80"/>
      <c r="O77" s="97">
        <f>(J77*0.45+L77*0.45)/F77*1000</f>
        <v>0</v>
      </c>
      <c r="Q77" s="98"/>
    </row>
    <row r="78" spans="1:17" s="96" customFormat="1" ht="17.25" customHeight="1">
      <c r="A78" s="134"/>
      <c r="B78" s="120" t="s">
        <v>21</v>
      </c>
      <c r="C78" s="120"/>
      <c r="D78" s="120"/>
      <c r="E78" s="120"/>
      <c r="F78" s="89">
        <f>SUM(F76:F77)</f>
        <v>214.14</v>
      </c>
      <c r="G78" s="68">
        <f>SUM(G76:G77)</f>
        <v>321</v>
      </c>
      <c r="H78" s="89">
        <f t="shared" ref="H78" si="14">SUM(H76:H77)</f>
        <v>321</v>
      </c>
      <c r="I78" s="89"/>
      <c r="J78" s="59">
        <f t="shared" ref="J78:M78" si="15">SUM(J76:J77)</f>
        <v>4.5</v>
      </c>
      <c r="K78" s="39">
        <f t="shared" si="15"/>
        <v>4.5</v>
      </c>
      <c r="L78" s="6">
        <f t="shared" si="15"/>
        <v>4</v>
      </c>
      <c r="M78" s="89">
        <f t="shared" si="15"/>
        <v>4</v>
      </c>
      <c r="N78" s="89"/>
      <c r="Q78" s="98"/>
    </row>
    <row r="79" spans="1:17" s="103" customFormat="1" ht="30" customHeight="1">
      <c r="A79" s="134"/>
      <c r="B79" s="5">
        <v>1</v>
      </c>
      <c r="C79" s="16" t="s">
        <v>142</v>
      </c>
      <c r="D79" s="7" t="s">
        <v>146</v>
      </c>
      <c r="E79" s="7">
        <v>18964823228</v>
      </c>
      <c r="F79" s="19">
        <v>17.96</v>
      </c>
      <c r="G79" s="68">
        <v>0</v>
      </c>
      <c r="H79" s="100">
        <v>17</v>
      </c>
      <c r="I79" s="102"/>
      <c r="J79" s="59">
        <v>0</v>
      </c>
      <c r="K79" s="48">
        <v>0.4</v>
      </c>
      <c r="L79" s="6">
        <v>0</v>
      </c>
      <c r="M79" s="19">
        <v>0.3</v>
      </c>
      <c r="N79" s="101" t="s">
        <v>195</v>
      </c>
      <c r="Q79" s="98"/>
    </row>
    <row r="80" spans="1:17" s="103" customFormat="1" ht="30" customHeight="1">
      <c r="A80" s="134"/>
      <c r="B80" s="5">
        <v>2</v>
      </c>
      <c r="C80" s="16" t="s">
        <v>147</v>
      </c>
      <c r="D80" s="7" t="s">
        <v>148</v>
      </c>
      <c r="E80" s="7">
        <v>13310068688</v>
      </c>
      <c r="F80" s="19">
        <v>82.32</v>
      </c>
      <c r="G80" s="68">
        <v>0</v>
      </c>
      <c r="H80" s="7">
        <v>82</v>
      </c>
      <c r="I80" s="102"/>
      <c r="J80" s="59">
        <v>0</v>
      </c>
      <c r="K80" s="48">
        <v>2.2000000000000002</v>
      </c>
      <c r="L80" s="6">
        <v>0</v>
      </c>
      <c r="M80" s="19">
        <v>1</v>
      </c>
      <c r="N80" s="101" t="s">
        <v>195</v>
      </c>
      <c r="Q80" s="98"/>
    </row>
    <row r="81" spans="1:17" s="96" customFormat="1" ht="45" customHeight="1">
      <c r="A81" s="134"/>
      <c r="B81" s="5">
        <v>3</v>
      </c>
      <c r="C81" s="16" t="s">
        <v>144</v>
      </c>
      <c r="D81" s="7" t="s">
        <v>145</v>
      </c>
      <c r="E81" s="7">
        <v>13501685594</v>
      </c>
      <c r="F81" s="35">
        <v>86.65</v>
      </c>
      <c r="G81" s="75">
        <v>68</v>
      </c>
      <c r="H81" s="91">
        <v>68</v>
      </c>
      <c r="I81" s="91">
        <f t="shared" ref="I81" si="16">F81*1</f>
        <v>86.65</v>
      </c>
      <c r="J81" s="58">
        <v>0</v>
      </c>
      <c r="K81" s="48">
        <v>0</v>
      </c>
      <c r="L81" s="8">
        <v>0</v>
      </c>
      <c r="M81" s="19">
        <v>0</v>
      </c>
      <c r="N81" s="85" t="s">
        <v>194</v>
      </c>
      <c r="O81" s="97">
        <f>(J81*0.24+L81*0.3)/F81*1000</f>
        <v>0</v>
      </c>
      <c r="P81" s="97"/>
      <c r="Q81" s="98"/>
    </row>
    <row r="82" spans="1:17" s="96" customFormat="1" ht="17.25" customHeight="1">
      <c r="A82" s="135"/>
      <c r="B82" s="139" t="s">
        <v>149</v>
      </c>
      <c r="C82" s="140"/>
      <c r="D82" s="140"/>
      <c r="E82" s="141"/>
      <c r="F82" s="89">
        <f>SUM(F81:F81)</f>
        <v>86.65</v>
      </c>
      <c r="G82" s="68">
        <f>SUM(G81:G81)</f>
        <v>68</v>
      </c>
      <c r="H82" s="89">
        <f>SUM(H79:H81)</f>
        <v>167</v>
      </c>
      <c r="I82" s="89"/>
      <c r="J82" s="59">
        <f>SUM(J81:J81)</f>
        <v>0</v>
      </c>
      <c r="K82" s="39">
        <f>SUM(K79:K81)</f>
        <v>2.6</v>
      </c>
      <c r="L82" s="6">
        <f>SUM(L81:L81)</f>
        <v>0</v>
      </c>
      <c r="M82" s="89">
        <f>SUM(M79:M81)</f>
        <v>1.3</v>
      </c>
      <c r="N82" s="89"/>
      <c r="Q82" s="98"/>
    </row>
    <row r="83" spans="1:17" s="96" customFormat="1" ht="20.25" customHeight="1">
      <c r="A83" s="10"/>
      <c r="B83" s="138" t="s">
        <v>150</v>
      </c>
      <c r="C83" s="138"/>
      <c r="D83" s="138"/>
      <c r="E83" s="138"/>
      <c r="F83" s="90">
        <f>F75+F78+F82</f>
        <v>3062.65</v>
      </c>
      <c r="G83" s="68">
        <f>SUM(G82,G75,G78)</f>
        <v>1614</v>
      </c>
      <c r="H83" s="90">
        <f>H75+H78+H82</f>
        <v>1713</v>
      </c>
      <c r="I83" s="90"/>
      <c r="J83" s="59">
        <f>J75+J78+J82</f>
        <v>74.5</v>
      </c>
      <c r="K83" s="47">
        <f>K75+K78+K82</f>
        <v>77.099999999999994</v>
      </c>
      <c r="L83" s="6">
        <f>L75+L78+L82</f>
        <v>20</v>
      </c>
      <c r="M83" s="90">
        <f>M75+M78+M82</f>
        <v>21.3</v>
      </c>
      <c r="N83" s="90"/>
      <c r="Q83" s="98">
        <f>350*G83+L83*450+J83*150</f>
        <v>585075</v>
      </c>
    </row>
    <row r="84" spans="1:17" ht="13.5">
      <c r="A84" s="118" t="s">
        <v>151</v>
      </c>
      <c r="B84" s="5">
        <v>1</v>
      </c>
      <c r="C84" s="17" t="s">
        <v>152</v>
      </c>
      <c r="D84" s="91" t="s">
        <v>153</v>
      </c>
      <c r="E84" s="91">
        <v>13482365801</v>
      </c>
      <c r="F84" s="35">
        <v>449</v>
      </c>
      <c r="G84" s="76">
        <v>350</v>
      </c>
      <c r="H84" s="91">
        <v>350</v>
      </c>
      <c r="I84" s="91">
        <f>F84*1</f>
        <v>449</v>
      </c>
      <c r="J84" s="61">
        <v>5</v>
      </c>
      <c r="K84" s="45">
        <v>5</v>
      </c>
      <c r="L84" s="13">
        <v>5</v>
      </c>
      <c r="M84" s="91">
        <v>5</v>
      </c>
      <c r="N84" s="80"/>
      <c r="O84" s="97">
        <f>(J84*0.24+L84*0.3)/F84*1000</f>
        <v>6.0133630289532292</v>
      </c>
      <c r="Q84" s="98"/>
    </row>
    <row r="85" spans="1:17" s="96" customFormat="1" ht="13.5">
      <c r="A85" s="118"/>
      <c r="B85" s="123" t="s">
        <v>31</v>
      </c>
      <c r="C85" s="123"/>
      <c r="D85" s="123"/>
      <c r="E85" s="123"/>
      <c r="F85" s="89">
        <f>SUM(F84)</f>
        <v>449</v>
      </c>
      <c r="G85" s="68">
        <f>SUM(G84)</f>
        <v>350</v>
      </c>
      <c r="H85" s="89">
        <f t="shared" ref="H85:M85" si="17">SUM(H84)</f>
        <v>350</v>
      </c>
      <c r="I85" s="89"/>
      <c r="J85" s="59">
        <f t="shared" ref="J85:K85" si="18">SUM(J84)</f>
        <v>5</v>
      </c>
      <c r="K85" s="39">
        <f t="shared" si="18"/>
        <v>5</v>
      </c>
      <c r="L85" s="6">
        <f t="shared" si="17"/>
        <v>5</v>
      </c>
      <c r="M85" s="89">
        <f t="shared" si="17"/>
        <v>5</v>
      </c>
      <c r="N85" s="89"/>
      <c r="Q85" s="98"/>
    </row>
    <row r="86" spans="1:17" ht="13.5">
      <c r="A86" s="118"/>
      <c r="B86" s="5">
        <v>1</v>
      </c>
      <c r="C86" s="17" t="s">
        <v>154</v>
      </c>
      <c r="D86" s="91" t="s">
        <v>155</v>
      </c>
      <c r="E86" s="91">
        <v>15190109196</v>
      </c>
      <c r="F86" s="35">
        <v>158.03</v>
      </c>
      <c r="G86" s="76">
        <v>250</v>
      </c>
      <c r="H86" s="91">
        <v>250</v>
      </c>
      <c r="I86" s="91">
        <f>F86*2</f>
        <v>316.06</v>
      </c>
      <c r="J86" s="57">
        <v>4.5</v>
      </c>
      <c r="K86" s="45">
        <v>5</v>
      </c>
      <c r="L86" s="13">
        <v>4</v>
      </c>
      <c r="M86" s="91">
        <v>4</v>
      </c>
      <c r="N86" s="80"/>
      <c r="O86" s="97">
        <f>(J86*0.45+L86*0.45)/F86*1000</f>
        <v>24.204265012972222</v>
      </c>
      <c r="Q86" s="98"/>
    </row>
    <row r="87" spans="1:17" ht="13.5">
      <c r="A87" s="118"/>
      <c r="B87" s="5">
        <v>2</v>
      </c>
      <c r="C87" s="17" t="s">
        <v>156</v>
      </c>
      <c r="D87" s="91" t="s">
        <v>157</v>
      </c>
      <c r="E87" s="91">
        <v>13564731719</v>
      </c>
      <c r="F87" s="35">
        <v>14.8</v>
      </c>
      <c r="G87" s="67">
        <v>30</v>
      </c>
      <c r="H87" s="91">
        <v>40</v>
      </c>
      <c r="I87" s="91">
        <f t="shared" ref="I87:I88" si="19">F87*2</f>
        <v>29.6</v>
      </c>
      <c r="J87" s="61"/>
      <c r="K87" s="45"/>
      <c r="L87" s="13"/>
      <c r="M87" s="91"/>
      <c r="N87" s="80"/>
      <c r="O87" s="97">
        <f>(J87*0.45+L87*0.45)/F87*1000</f>
        <v>0</v>
      </c>
      <c r="Q87" s="98"/>
    </row>
    <row r="88" spans="1:17" ht="13.5">
      <c r="A88" s="118"/>
      <c r="B88" s="5">
        <v>3</v>
      </c>
      <c r="C88" s="17" t="s">
        <v>158</v>
      </c>
      <c r="D88" s="91" t="s">
        <v>159</v>
      </c>
      <c r="E88" s="91">
        <v>13012863660</v>
      </c>
      <c r="F88" s="35">
        <v>95.64</v>
      </c>
      <c r="G88" s="76">
        <v>120</v>
      </c>
      <c r="H88" s="91">
        <v>120</v>
      </c>
      <c r="I88" s="91">
        <f t="shared" si="19"/>
        <v>191.28</v>
      </c>
      <c r="J88" s="61"/>
      <c r="K88" s="45"/>
      <c r="L88" s="13"/>
      <c r="M88" s="91"/>
      <c r="N88" s="80"/>
      <c r="O88" s="97">
        <f>(J88*0.45+L88*0.45)/F88*1000</f>
        <v>0</v>
      </c>
      <c r="Q88" s="98"/>
    </row>
    <row r="89" spans="1:17" s="96" customFormat="1" ht="14.25" customHeight="1">
      <c r="A89" s="118"/>
      <c r="B89" s="120" t="s">
        <v>21</v>
      </c>
      <c r="C89" s="120"/>
      <c r="D89" s="120"/>
      <c r="E89" s="120"/>
      <c r="F89" s="89">
        <f>SUM(F86:F88)</f>
        <v>268.47000000000003</v>
      </c>
      <c r="G89" s="68">
        <f>SUM(G86:G88)</f>
        <v>400</v>
      </c>
      <c r="H89" s="89">
        <f t="shared" ref="H89:M89" si="20">SUM(H86:H88)</f>
        <v>410</v>
      </c>
      <c r="I89" s="89"/>
      <c r="J89" s="59">
        <f t="shared" ref="J89:K89" si="21">SUM(J86:J88)</f>
        <v>4.5</v>
      </c>
      <c r="K89" s="39">
        <f t="shared" si="21"/>
        <v>5</v>
      </c>
      <c r="L89" s="6">
        <f t="shared" si="20"/>
        <v>4</v>
      </c>
      <c r="M89" s="89">
        <f t="shared" si="20"/>
        <v>4</v>
      </c>
      <c r="N89" s="89"/>
      <c r="Q89" s="98"/>
    </row>
    <row r="90" spans="1:17" s="96" customFormat="1" ht="12" customHeight="1">
      <c r="A90" s="10"/>
      <c r="B90" s="138" t="s">
        <v>160</v>
      </c>
      <c r="C90" s="138"/>
      <c r="D90" s="138"/>
      <c r="E90" s="138"/>
      <c r="F90" s="90">
        <f>F89+F85</f>
        <v>717.47</v>
      </c>
      <c r="G90" s="68">
        <f>SUM(G89,G85)</f>
        <v>750</v>
      </c>
      <c r="H90" s="90">
        <f t="shared" ref="H90:M90" si="22">H89+H85</f>
        <v>760</v>
      </c>
      <c r="I90" s="90"/>
      <c r="J90" s="59">
        <f t="shared" ref="J90:K90" si="23">J89+J85</f>
        <v>9.5</v>
      </c>
      <c r="K90" s="47">
        <f t="shared" si="23"/>
        <v>10</v>
      </c>
      <c r="L90" s="6">
        <f t="shared" si="22"/>
        <v>9</v>
      </c>
      <c r="M90" s="90">
        <f t="shared" si="22"/>
        <v>9</v>
      </c>
      <c r="N90" s="90"/>
      <c r="Q90" s="98">
        <f>350*G90+L90*450+J90*150</f>
        <v>267975</v>
      </c>
    </row>
    <row r="91" spans="1:17" s="96" customFormat="1" ht="16.5" customHeight="1">
      <c r="A91" s="91" t="s">
        <v>161</v>
      </c>
      <c r="B91" s="5">
        <v>1</v>
      </c>
      <c r="C91" s="17" t="s">
        <v>162</v>
      </c>
      <c r="D91" s="105" t="s">
        <v>153</v>
      </c>
      <c r="E91" s="105">
        <v>13482365801</v>
      </c>
      <c r="F91" s="35">
        <v>87.33</v>
      </c>
      <c r="G91" s="76">
        <v>120</v>
      </c>
      <c r="H91" s="5">
        <v>120</v>
      </c>
      <c r="I91" s="5">
        <f>F91*2</f>
        <v>174.66</v>
      </c>
      <c r="J91" s="54">
        <v>2</v>
      </c>
      <c r="K91" s="40">
        <v>2</v>
      </c>
      <c r="L91" s="4">
        <v>1</v>
      </c>
      <c r="M91" s="5">
        <v>1</v>
      </c>
      <c r="N91" s="88"/>
      <c r="O91" s="97">
        <f>(J91*0.45+L91*0.45)/F91*1000</f>
        <v>15.458605290278257</v>
      </c>
      <c r="P91" s="97"/>
      <c r="Q91" s="98"/>
    </row>
    <row r="92" spans="1:17" s="96" customFormat="1" ht="14.25" customHeight="1">
      <c r="A92" s="20"/>
      <c r="B92" s="142" t="s">
        <v>163</v>
      </c>
      <c r="C92" s="143"/>
      <c r="D92" s="143"/>
      <c r="E92" s="144"/>
      <c r="F92" s="90">
        <v>87.33</v>
      </c>
      <c r="G92" s="66">
        <f>SUM(G91)</f>
        <v>120</v>
      </c>
      <c r="H92" s="90">
        <v>120</v>
      </c>
      <c r="I92" s="90"/>
      <c r="J92" s="59">
        <v>2</v>
      </c>
      <c r="K92" s="47">
        <v>2</v>
      </c>
      <c r="L92" s="6">
        <v>1</v>
      </c>
      <c r="M92" s="90">
        <v>1</v>
      </c>
      <c r="N92" s="90"/>
      <c r="Q92" s="98">
        <f>350*G92+L92*450+J92*150</f>
        <v>42750</v>
      </c>
    </row>
    <row r="93" spans="1:17" ht="13.5">
      <c r="A93" s="118" t="s">
        <v>164</v>
      </c>
      <c r="B93" s="5">
        <v>1</v>
      </c>
      <c r="C93" s="17" t="s">
        <v>165</v>
      </c>
      <c r="D93" s="5" t="s">
        <v>166</v>
      </c>
      <c r="E93" s="32" t="s">
        <v>167</v>
      </c>
      <c r="F93" s="35">
        <v>24.4</v>
      </c>
      <c r="G93" s="71">
        <v>45</v>
      </c>
      <c r="H93" s="21">
        <v>45</v>
      </c>
      <c r="I93" s="21">
        <f>F93*2</f>
        <v>48.8</v>
      </c>
      <c r="J93" s="62">
        <v>1.3</v>
      </c>
      <c r="K93" s="46">
        <v>1.3</v>
      </c>
      <c r="L93" s="15">
        <v>0</v>
      </c>
      <c r="M93" s="3">
        <v>0</v>
      </c>
      <c r="N93" s="82"/>
      <c r="O93" s="97">
        <f>(J93*0.45+L93*0.45)/F93*1000</f>
        <v>23.975409836065577</v>
      </c>
      <c r="Q93" s="98"/>
    </row>
    <row r="94" spans="1:17" s="24" customFormat="1" ht="21" customHeight="1">
      <c r="A94" s="118"/>
      <c r="B94" s="120" t="s">
        <v>21</v>
      </c>
      <c r="C94" s="120"/>
      <c r="D94" s="120"/>
      <c r="E94" s="120"/>
      <c r="F94" s="86">
        <f>SUM(F93)</f>
        <v>24.4</v>
      </c>
      <c r="G94" s="77">
        <f>SUM(G93)</f>
        <v>45</v>
      </c>
      <c r="H94" s="86">
        <f t="shared" ref="H94:M94" si="24">SUM(H93)</f>
        <v>45</v>
      </c>
      <c r="I94" s="86"/>
      <c r="J94" s="56">
        <f t="shared" ref="J94:K94" si="25">SUM(J93)</f>
        <v>1.3</v>
      </c>
      <c r="K94" s="37">
        <f t="shared" si="25"/>
        <v>1.3</v>
      </c>
      <c r="L94" s="2">
        <f t="shared" si="24"/>
        <v>0</v>
      </c>
      <c r="M94" s="86">
        <f t="shared" si="24"/>
        <v>0</v>
      </c>
      <c r="N94" s="86"/>
      <c r="Q94" s="98"/>
    </row>
    <row r="95" spans="1:17" ht="13.5">
      <c r="A95" s="118"/>
      <c r="B95" s="5">
        <v>1</v>
      </c>
      <c r="C95" s="17" t="s">
        <v>165</v>
      </c>
      <c r="D95" s="5" t="s">
        <v>166</v>
      </c>
      <c r="E95" s="32" t="s">
        <v>167</v>
      </c>
      <c r="F95" s="35">
        <v>484</v>
      </c>
      <c r="G95" s="78">
        <v>315</v>
      </c>
      <c r="H95" s="21">
        <v>315</v>
      </c>
      <c r="I95" s="21">
        <v>130</v>
      </c>
      <c r="J95" s="63">
        <v>18.7</v>
      </c>
      <c r="K95" s="50">
        <v>18.7</v>
      </c>
      <c r="L95" s="4">
        <v>0</v>
      </c>
      <c r="M95" s="5">
        <v>0</v>
      </c>
      <c r="N95" s="92"/>
      <c r="O95" s="97">
        <f>(J95*0.24+L95*0.3)/F95*1000</f>
        <v>9.2727272727272716</v>
      </c>
      <c r="Q95" s="98"/>
    </row>
    <row r="96" spans="1:17" s="96" customFormat="1" ht="23.25" customHeight="1">
      <c r="A96" s="118"/>
      <c r="B96" s="136" t="s">
        <v>31</v>
      </c>
      <c r="C96" s="136"/>
      <c r="D96" s="136"/>
      <c r="E96" s="136"/>
      <c r="F96" s="89">
        <f>SUM(F95:F95)</f>
        <v>484</v>
      </c>
      <c r="G96" s="68">
        <v>315</v>
      </c>
      <c r="H96" s="89">
        <f>SUM(H95:H95)</f>
        <v>315</v>
      </c>
      <c r="I96" s="89"/>
      <c r="J96" s="59">
        <f>SUM(J95:J95)</f>
        <v>18.7</v>
      </c>
      <c r="K96" s="39">
        <f>SUM(K95:K95)</f>
        <v>18.7</v>
      </c>
      <c r="L96" s="6">
        <f>SUM(L95:L95)</f>
        <v>0</v>
      </c>
      <c r="M96" s="89">
        <f>SUM(M95:M95)</f>
        <v>0</v>
      </c>
      <c r="N96" s="89"/>
      <c r="Q96" s="98"/>
    </row>
    <row r="97" spans="1:20" s="96" customFormat="1" ht="21.75" customHeight="1">
      <c r="A97" s="10"/>
      <c r="B97" s="138" t="s">
        <v>168</v>
      </c>
      <c r="C97" s="138"/>
      <c r="D97" s="138"/>
      <c r="E97" s="138"/>
      <c r="F97" s="90">
        <f>F94+F96</f>
        <v>508.4</v>
      </c>
      <c r="G97" s="90">
        <f t="shared" ref="G97:M97" si="26">G94+G96</f>
        <v>360</v>
      </c>
      <c r="H97" s="90">
        <f t="shared" si="26"/>
        <v>360</v>
      </c>
      <c r="I97" s="90">
        <f t="shared" si="26"/>
        <v>0</v>
      </c>
      <c r="J97" s="90">
        <f t="shared" si="26"/>
        <v>20</v>
      </c>
      <c r="K97" s="90">
        <f t="shared" si="26"/>
        <v>20</v>
      </c>
      <c r="L97" s="90">
        <f t="shared" si="26"/>
        <v>0</v>
      </c>
      <c r="M97" s="90">
        <f t="shared" si="26"/>
        <v>0</v>
      </c>
      <c r="N97" s="90"/>
      <c r="O97" s="83"/>
      <c r="P97" s="83"/>
      <c r="Q97" s="98">
        <f>350*G97+L97*450+J97*150</f>
        <v>129000</v>
      </c>
      <c r="R97" s="84"/>
      <c r="S97" s="84"/>
      <c r="T97" s="84"/>
    </row>
    <row r="98" spans="1:20" ht="13.5">
      <c r="A98" s="118" t="s">
        <v>169</v>
      </c>
      <c r="B98" s="91">
        <v>1</v>
      </c>
      <c r="C98" s="17" t="s">
        <v>170</v>
      </c>
      <c r="D98" s="91" t="s">
        <v>171</v>
      </c>
      <c r="E98" s="91">
        <v>13167049682</v>
      </c>
      <c r="F98" s="35">
        <v>53.21</v>
      </c>
      <c r="G98" s="72">
        <v>106</v>
      </c>
      <c r="H98" s="91">
        <v>150</v>
      </c>
      <c r="I98" s="91">
        <f>F98*2</f>
        <v>106.42</v>
      </c>
      <c r="J98" s="57">
        <v>1.4</v>
      </c>
      <c r="K98" s="45">
        <v>3</v>
      </c>
      <c r="L98" s="57">
        <v>1.4</v>
      </c>
      <c r="M98" s="91">
        <v>3</v>
      </c>
      <c r="N98" s="80"/>
      <c r="O98" s="97">
        <f>(J98*0.45+L98*0.45)/F98*1000</f>
        <v>23.679759443713589</v>
      </c>
      <c r="Q98" s="98"/>
    </row>
    <row r="99" spans="1:20" ht="15.75" customHeight="1">
      <c r="A99" s="118"/>
      <c r="B99" s="91">
        <v>2</v>
      </c>
      <c r="C99" s="17" t="s">
        <v>172</v>
      </c>
      <c r="D99" s="91" t="s">
        <v>173</v>
      </c>
      <c r="E99" s="91">
        <v>13501900659</v>
      </c>
      <c r="F99" s="35">
        <v>162.58000000000001</v>
      </c>
      <c r="G99" s="71">
        <v>300</v>
      </c>
      <c r="H99" s="91">
        <v>300</v>
      </c>
      <c r="I99" s="91">
        <f t="shared" ref="I99:I102" si="27">F99*2</f>
        <v>325.16000000000003</v>
      </c>
      <c r="J99" s="61"/>
      <c r="K99" s="45"/>
      <c r="L99" s="13"/>
      <c r="M99" s="91"/>
      <c r="N99" s="80"/>
      <c r="O99" s="97">
        <f>(J99*0.45+L99*0.45)/F99*1000</f>
        <v>0</v>
      </c>
      <c r="Q99" s="98"/>
    </row>
    <row r="100" spans="1:20" ht="13.5">
      <c r="A100" s="118"/>
      <c r="B100" s="91">
        <v>3</v>
      </c>
      <c r="C100" s="17" t="s">
        <v>174</v>
      </c>
      <c r="D100" s="91" t="s">
        <v>175</v>
      </c>
      <c r="E100" s="91">
        <v>13331855152</v>
      </c>
      <c r="F100" s="35">
        <v>90.05</v>
      </c>
      <c r="G100" s="71">
        <v>180</v>
      </c>
      <c r="H100" s="91">
        <v>180</v>
      </c>
      <c r="I100" s="91">
        <f t="shared" si="27"/>
        <v>180.1</v>
      </c>
      <c r="J100" s="8">
        <v>3</v>
      </c>
      <c r="K100" s="45">
        <v>3</v>
      </c>
      <c r="L100" s="64">
        <v>1.8</v>
      </c>
      <c r="M100" s="91">
        <v>1.9</v>
      </c>
      <c r="N100" s="80"/>
      <c r="O100" s="97">
        <f>(J100*0.45+L100*0.45)/F100*1000</f>
        <v>23.986674069961133</v>
      </c>
      <c r="Q100" s="98"/>
    </row>
    <row r="101" spans="1:20" ht="13.5">
      <c r="A101" s="118"/>
      <c r="B101" s="91">
        <v>4</v>
      </c>
      <c r="C101" s="17" t="s">
        <v>176</v>
      </c>
      <c r="D101" s="91" t="s">
        <v>177</v>
      </c>
      <c r="E101" s="91">
        <v>18116465067</v>
      </c>
      <c r="F101" s="35">
        <v>98</v>
      </c>
      <c r="G101" s="79">
        <v>196</v>
      </c>
      <c r="H101" s="91">
        <v>219</v>
      </c>
      <c r="I101" s="91">
        <f t="shared" si="27"/>
        <v>196</v>
      </c>
      <c r="J101" s="61">
        <v>0.5</v>
      </c>
      <c r="K101" s="45">
        <v>0.5</v>
      </c>
      <c r="L101" s="13">
        <v>0.5</v>
      </c>
      <c r="M101" s="91">
        <v>0.5</v>
      </c>
      <c r="N101" s="80"/>
      <c r="O101" s="97">
        <f>(J101*0.45+L101*0.45)/F101*1000</f>
        <v>4.591836734693878</v>
      </c>
      <c r="Q101" s="98"/>
    </row>
    <row r="102" spans="1:20" ht="13.5">
      <c r="A102" s="118"/>
      <c r="B102" s="91">
        <v>5</v>
      </c>
      <c r="C102" s="17" t="s">
        <v>178</v>
      </c>
      <c r="D102" s="91" t="s">
        <v>179</v>
      </c>
      <c r="E102" s="91">
        <v>13901757976</v>
      </c>
      <c r="F102" s="35">
        <v>121.21</v>
      </c>
      <c r="G102" s="71">
        <v>242</v>
      </c>
      <c r="H102" s="91">
        <v>242</v>
      </c>
      <c r="I102" s="91">
        <f t="shared" si="27"/>
        <v>242.42</v>
      </c>
      <c r="J102" s="61">
        <v>5</v>
      </c>
      <c r="K102" s="45">
        <v>5</v>
      </c>
      <c r="L102" s="13"/>
      <c r="M102" s="91"/>
      <c r="N102" s="80"/>
      <c r="O102" s="97">
        <f>(J102*0.45+L102*0.45)/F102*1000</f>
        <v>18.562824849434865</v>
      </c>
      <c r="Q102" s="98"/>
    </row>
    <row r="103" spans="1:20" s="96" customFormat="1" ht="27.75" customHeight="1">
      <c r="A103" s="10"/>
      <c r="B103" s="147" t="s">
        <v>180</v>
      </c>
      <c r="C103" s="147"/>
      <c r="D103" s="147"/>
      <c r="E103" s="147"/>
      <c r="F103" s="93">
        <f>SUM(F98:F102)</f>
        <v>525.05000000000007</v>
      </c>
      <c r="G103" s="68">
        <f>SUM(G98:G102)</f>
        <v>1024</v>
      </c>
      <c r="H103" s="93">
        <f>SUM(H98:H102)</f>
        <v>1091</v>
      </c>
      <c r="I103" s="93"/>
      <c r="J103" s="56">
        <f>SUM(J98:J102)</f>
        <v>9.9</v>
      </c>
      <c r="K103" s="38">
        <f>SUM(K98:K102)</f>
        <v>11.5</v>
      </c>
      <c r="L103" s="2">
        <f>SUM(L98:L102)</f>
        <v>3.7</v>
      </c>
      <c r="M103" s="93">
        <f>SUM(M98:M102)</f>
        <v>5.4</v>
      </c>
      <c r="N103" s="93"/>
      <c r="Q103" s="98">
        <f>350*G103+L103*450+J103*150</f>
        <v>361550</v>
      </c>
    </row>
    <row r="104" spans="1:20" s="96" customFormat="1" ht="18" customHeight="1">
      <c r="A104" s="22"/>
      <c r="B104" s="148" t="s">
        <v>181</v>
      </c>
      <c r="C104" s="148"/>
      <c r="D104" s="148"/>
      <c r="E104" s="148"/>
      <c r="F104" s="95">
        <f>F16+F64+F75+F85+F96</f>
        <v>16141.960000000001</v>
      </c>
      <c r="G104" s="68">
        <f>SUM(G16,G64,G75,G85,G96)</f>
        <v>8659</v>
      </c>
      <c r="H104" s="95">
        <f>H16+H64+H75+H85+H96</f>
        <v>8719</v>
      </c>
      <c r="I104" s="95"/>
      <c r="J104" s="59">
        <f>J16+J64+J75+J85+J96</f>
        <v>231.7</v>
      </c>
      <c r="K104" s="51">
        <f>K16+K64+K75+K85+K96</f>
        <v>231.7</v>
      </c>
      <c r="L104" s="6">
        <f>L16+L64+L75+L85+L96</f>
        <v>289.5</v>
      </c>
      <c r="M104" s="95">
        <f>M16+M64+M75+M85+M96</f>
        <v>290</v>
      </c>
      <c r="N104" s="95"/>
      <c r="Q104" s="98"/>
    </row>
    <row r="105" spans="1:20" ht="18" customHeight="1">
      <c r="A105" s="22"/>
      <c r="B105" s="148" t="s">
        <v>182</v>
      </c>
      <c r="C105" s="148"/>
      <c r="D105" s="148"/>
      <c r="E105" s="148"/>
      <c r="F105" s="94">
        <f>F10+F43+F78+F89+F91+F93+F103</f>
        <v>4972.08</v>
      </c>
      <c r="G105" s="77">
        <f>SUM(G10,G43,G78,G89,G94,G103,G91)</f>
        <v>8845</v>
      </c>
      <c r="H105" s="94">
        <f>H10+H43+H78+H89+H91+H93+H103</f>
        <v>9528</v>
      </c>
      <c r="I105" s="94"/>
      <c r="J105" s="56">
        <f>J10+J43+J78+J89+J91+J93+J103</f>
        <v>123.00000000000001</v>
      </c>
      <c r="K105" s="52">
        <f>K10+K43+K78+K89+K92+K94+K103</f>
        <v>144.30000000000001</v>
      </c>
      <c r="L105" s="2">
        <f>L10+L43+L78+L89+L91+L93+L103</f>
        <v>55.7</v>
      </c>
      <c r="M105" s="94">
        <f>M10+M43+M78+M89+M91+M93+M103</f>
        <v>58.4</v>
      </c>
      <c r="N105" s="94"/>
      <c r="Q105" s="98"/>
    </row>
    <row r="106" spans="1:20" ht="33.75" customHeight="1">
      <c r="A106" s="22"/>
      <c r="B106" s="148" t="s">
        <v>183</v>
      </c>
      <c r="C106" s="148"/>
      <c r="D106" s="148"/>
      <c r="E106" s="148"/>
      <c r="F106" s="94">
        <f>F69+F82</f>
        <v>952.43999999999994</v>
      </c>
      <c r="G106" s="2">
        <f t="shared" ref="G106:M106" si="28">G69+G82</f>
        <v>908</v>
      </c>
      <c r="H106" s="94">
        <f t="shared" si="28"/>
        <v>1047</v>
      </c>
      <c r="I106" s="94">
        <f t="shared" si="28"/>
        <v>0</v>
      </c>
      <c r="J106" s="2">
        <f t="shared" si="28"/>
        <v>0</v>
      </c>
      <c r="K106" s="94">
        <f t="shared" si="28"/>
        <v>2.6</v>
      </c>
      <c r="L106" s="2">
        <f t="shared" si="28"/>
        <v>0</v>
      </c>
      <c r="M106" s="94">
        <f t="shared" si="28"/>
        <v>1.3</v>
      </c>
      <c r="N106" s="94"/>
      <c r="Q106" s="98"/>
    </row>
    <row r="107" spans="1:20" ht="22.5" customHeight="1">
      <c r="A107" s="94"/>
      <c r="B107" s="145" t="s">
        <v>184</v>
      </c>
      <c r="C107" s="145"/>
      <c r="D107" s="145"/>
      <c r="E107" s="145"/>
      <c r="F107" s="95">
        <f>SUM(F104:F106)</f>
        <v>22066.48</v>
      </c>
      <c r="G107" s="68">
        <f>SUM(G104:G106)</f>
        <v>18412</v>
      </c>
      <c r="H107" s="95">
        <f t="shared" ref="H107:M107" si="29">SUM(H104:H106)</f>
        <v>19294</v>
      </c>
      <c r="I107" s="95">
        <f t="shared" si="29"/>
        <v>0</v>
      </c>
      <c r="J107" s="6">
        <f t="shared" si="29"/>
        <v>354.7</v>
      </c>
      <c r="K107" s="95">
        <f>SUM(K104:K106)</f>
        <v>378.6</v>
      </c>
      <c r="L107" s="6">
        <f t="shared" si="29"/>
        <v>345.2</v>
      </c>
      <c r="M107" s="95">
        <f t="shared" si="29"/>
        <v>349.7</v>
      </c>
      <c r="N107" s="95"/>
      <c r="Q107" s="98"/>
    </row>
    <row r="108" spans="1:20">
      <c r="I108" s="55"/>
    </row>
    <row r="109" spans="1:20" ht="30" customHeight="1">
      <c r="A109" s="146" t="s">
        <v>189</v>
      </c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</row>
    <row r="110" spans="1:20">
      <c r="G110" s="104"/>
      <c r="H110" s="104"/>
      <c r="I110" s="104"/>
      <c r="J110" s="104"/>
      <c r="K110" s="104"/>
      <c r="L110" s="104"/>
      <c r="M110" s="104"/>
    </row>
    <row r="111" spans="1:20">
      <c r="G111" s="65"/>
      <c r="H111" s="65"/>
      <c r="I111" s="65"/>
      <c r="J111" s="65"/>
      <c r="K111" s="65"/>
      <c r="L111" s="65"/>
    </row>
  </sheetData>
  <autoFilter ref="A2:N107">
    <filterColumn colId="8" showButton="0"/>
  </autoFilter>
  <mergeCells count="41">
    <mergeCell ref="A18:A69"/>
    <mergeCell ref="B43:E43"/>
    <mergeCell ref="B64:E64"/>
    <mergeCell ref="B69:E69"/>
    <mergeCell ref="A1:N1"/>
    <mergeCell ref="A2:A3"/>
    <mergeCell ref="B2:B3"/>
    <mergeCell ref="C2:C3"/>
    <mergeCell ref="D2:D3"/>
    <mergeCell ref="E2:E3"/>
    <mergeCell ref="F2:F3"/>
    <mergeCell ref="G2:I2"/>
    <mergeCell ref="J2:K2"/>
    <mergeCell ref="L2:M2"/>
    <mergeCell ref="N2:N3"/>
    <mergeCell ref="A4:A16"/>
    <mergeCell ref="B10:E10"/>
    <mergeCell ref="B16:E16"/>
    <mergeCell ref="B17:E17"/>
    <mergeCell ref="A93:A96"/>
    <mergeCell ref="B94:E94"/>
    <mergeCell ref="B96:E96"/>
    <mergeCell ref="B70:E70"/>
    <mergeCell ref="A71:A82"/>
    <mergeCell ref="B75:E75"/>
    <mergeCell ref="B78:E78"/>
    <mergeCell ref="B82:E82"/>
    <mergeCell ref="B83:E83"/>
    <mergeCell ref="A84:A89"/>
    <mergeCell ref="B85:E85"/>
    <mergeCell ref="B89:E89"/>
    <mergeCell ref="B90:E90"/>
    <mergeCell ref="B92:E92"/>
    <mergeCell ref="B107:E107"/>
    <mergeCell ref="A109:N109"/>
    <mergeCell ref="B97:E97"/>
    <mergeCell ref="A98:A102"/>
    <mergeCell ref="B103:E103"/>
    <mergeCell ref="B104:E104"/>
    <mergeCell ref="B105:E105"/>
    <mergeCell ref="B106:E10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7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最终 (2)</vt:lpstr>
      <vt:lpstr>最终</vt:lpstr>
      <vt:lpstr>最终!Print_Titles</vt:lpstr>
      <vt:lpstr>'最终 (2)'!Print_Titles</vt:lpstr>
    </vt:vector>
  </TitlesOfParts>
  <Company>股份公司机关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Halton</dc:creator>
  <cp:lastModifiedBy>朱慧郅</cp:lastModifiedBy>
  <cp:lastPrinted>2023-02-28T05:21:02Z</cp:lastPrinted>
  <dcterms:created xsi:type="dcterms:W3CDTF">2022-03-31T05:21:00Z</dcterms:created>
  <dcterms:modified xsi:type="dcterms:W3CDTF">2023-09-14T00:59:02Z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6B3480A2F28A41F8BEEB5080E804D2CD</vt:lpwstr>
  </property>
</Properties>
</file>