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 tabRatio="565"/>
  </bookViews>
  <sheets>
    <sheet name="规模化常年菜田 " sheetId="2" r:id="rId1"/>
    <sheet name="水溶肥、微生物菌肥" sheetId="3" r:id="rId2"/>
    <sheet name="深翻休耕" sheetId="4" r:id="rId3"/>
    <sheet name="绿叶菜核心基地" sheetId="5" r:id="rId4"/>
  </sheets>
  <externalReferences>
    <externalReference r:id="rId5"/>
  </externalReferences>
  <definedNames>
    <definedName name="_xlnm.Print_Titles" localSheetId="0">'规模化常年菜田 '!$2:$4</definedName>
  </definedNames>
  <calcPr calcId="144525"/>
</workbook>
</file>

<file path=xl/sharedStrings.xml><?xml version="1.0" encoding="utf-8"?>
<sst xmlns="http://schemas.openxmlformats.org/spreadsheetml/2006/main" count="269" uniqueCount="107">
  <si>
    <t>2023年闵行区规模化常年蔬菜基础种植补贴汇总表</t>
  </si>
  <si>
    <t>序号</t>
  </si>
  <si>
    <t>街镇</t>
  </si>
  <si>
    <t>合作社名称</t>
  </si>
  <si>
    <t>补贴面积
(亩)</t>
  </si>
  <si>
    <t>考核结果</t>
  </si>
  <si>
    <t>区级补贴</t>
  </si>
  <si>
    <t>街镇补贴</t>
  </si>
  <si>
    <t>合计</t>
  </si>
  <si>
    <t>备注</t>
  </si>
  <si>
    <t>浦江镇</t>
  </si>
  <si>
    <t>上海城市蔬菜产销专业合作社</t>
  </si>
  <si>
    <t>A</t>
  </si>
  <si>
    <t>智耕股份有限公司</t>
  </si>
  <si>
    <t>上海红义蔬果种植专业合作社</t>
  </si>
  <si>
    <t>上海申象蔬果专业合作社</t>
  </si>
  <si>
    <t>上海烁光农业科技有限公司</t>
  </si>
  <si>
    <t>上海卫闵农产品产销专业合作社</t>
  </si>
  <si>
    <t>上海谷裕蔬果专业合作社</t>
  </si>
  <si>
    <t>上海航育种子有限公司</t>
  </si>
  <si>
    <t>上海琥鼎农业科技有限公司</t>
  </si>
  <si>
    <t>上海交大农生实验实习场有限公司</t>
  </si>
  <si>
    <t>上海康汇蔬果专业合作社</t>
  </si>
  <si>
    <t>上海鲁奉蔬果专业合作社</t>
  </si>
  <si>
    <t>上海绿众果蔬种植专业合作社</t>
  </si>
  <si>
    <t>C</t>
  </si>
  <si>
    <t>上海闵汇蔬果专业合作社</t>
  </si>
  <si>
    <t>上海陶缘果蔬专业合作社</t>
  </si>
  <si>
    <t>上海渔耕蔬果专业合作社</t>
  </si>
  <si>
    <t>上海育德农艺有限公司</t>
  </si>
  <si>
    <t>B</t>
  </si>
  <si>
    <t>上海众德农产品专业合作社</t>
  </si>
  <si>
    <t>上海逸灵蔬果专业合作社</t>
  </si>
  <si>
    <t>上海闵行区虹桥园艺场</t>
  </si>
  <si>
    <t>上海丰伟果蔬专业合作社</t>
  </si>
  <si>
    <t>上海正义园艺有限公司</t>
  </si>
  <si>
    <t>上海汇良果蔬专业合作社</t>
  </si>
  <si>
    <t>上海康林农家乐专业合作社</t>
  </si>
  <si>
    <t>上海乐新农产品专业合作社</t>
  </si>
  <si>
    <t>上海闵优果蔬种植专业合作社</t>
  </si>
  <si>
    <t>小计</t>
  </si>
  <si>
    <t>华漕镇</t>
  </si>
  <si>
    <t>上海恒孚蔬菜种植专业合作社</t>
  </si>
  <si>
    <t>上海敏顺蔬果专业合作社</t>
  </si>
  <si>
    <t>上海敏宜农产品专业合作社</t>
  </si>
  <si>
    <t>上海浙林蔬菜专业合作社</t>
  </si>
  <si>
    <t>上海清星农产品专业合作社</t>
  </si>
  <si>
    <t>上海富瑞蔬果专业合作社</t>
  </si>
  <si>
    <t>上海司美丫果蔬种植专业合作社</t>
  </si>
  <si>
    <t>浦锦街道</t>
  </si>
  <si>
    <t>上海浦蔬农业科技有限公司</t>
  </si>
  <si>
    <t>上海农娱果蔬专业合作社</t>
  </si>
  <si>
    <t>上海乐夫蔬果专业合作社</t>
  </si>
  <si>
    <t>上海宗榆蔬果专业合作社</t>
  </si>
  <si>
    <t>上海锦丰果蔬专业合作社</t>
  </si>
  <si>
    <t>上海善熙果蔬农民合作社</t>
  </si>
  <si>
    <t>吴泾镇</t>
  </si>
  <si>
    <t>上海燕秀生态农业发展有限公司</t>
  </si>
  <si>
    <t>上海羊鑫果蔬专业合作社</t>
  </si>
  <si>
    <t>上海虹台农业科技有限公司</t>
  </si>
  <si>
    <t>马桥镇</t>
  </si>
  <si>
    <t>上海韩湘蔬菜专业合作社</t>
  </si>
  <si>
    <t>上海又延农业专业合作社</t>
  </si>
  <si>
    <t>梅陇镇</t>
  </si>
  <si>
    <t>上海许泾农业专业合作社</t>
  </si>
  <si>
    <t>颛桥镇</t>
  </si>
  <si>
    <t>上海颛桥农业科技试验场</t>
  </si>
  <si>
    <t>2023年闵行区蔬菜水溶肥、微生物菌肥补贴汇总表</t>
  </si>
  <si>
    <t>项目</t>
  </si>
  <si>
    <t>实施面积（亩次）</t>
  </si>
  <si>
    <t>实施数量
（吨、千升）</t>
  </si>
  <si>
    <t>实施金额
（元）</t>
  </si>
  <si>
    <t>自筹（10%）
（元）</t>
  </si>
  <si>
    <t>补贴总额（90%）
（元）</t>
  </si>
  <si>
    <t>区补资金
（54%）
（元）</t>
  </si>
  <si>
    <t>镇补资金（36%）
（元）</t>
  </si>
  <si>
    <t>华漕</t>
  </si>
  <si>
    <t>微生物菌肥</t>
  </si>
  <si>
    <t>水溶肥</t>
  </si>
  <si>
    <t>浦江</t>
  </si>
  <si>
    <t>浦锦</t>
  </si>
  <si>
    <t>吴泾</t>
  </si>
  <si>
    <t>马桥</t>
  </si>
  <si>
    <t>2023年闵行区菜田深翻休耕补贴明细表</t>
  </si>
  <si>
    <t>蔬菜种植面积（亩）</t>
  </si>
  <si>
    <t>区确认   面积（亩）</t>
  </si>
  <si>
    <t>补贴资金（300元/亩）</t>
  </si>
  <si>
    <t>区补60%</t>
  </si>
  <si>
    <t>街镇补贴40%</t>
  </si>
  <si>
    <t>合计补贴资金（元）</t>
  </si>
  <si>
    <t>上海锦丰农业有限公司</t>
  </si>
  <si>
    <t>梅陇</t>
  </si>
  <si>
    <t>9月底生产任务进度未达到70%</t>
  </si>
  <si>
    <t>2022年度闵行区绿叶菜核心基地补贴明细表</t>
  </si>
  <si>
    <t>基地名称</t>
  </si>
  <si>
    <t>地块面积</t>
  </si>
  <si>
    <t>计划面积</t>
  </si>
  <si>
    <t>核心基地考核</t>
  </si>
  <si>
    <t>补贴资金（元）</t>
  </si>
  <si>
    <t>（亩）</t>
  </si>
  <si>
    <t>绿叶菜</t>
  </si>
  <si>
    <t>区级资金</t>
  </si>
  <si>
    <t>镇级资金</t>
  </si>
  <si>
    <t>播种面积占比</t>
  </si>
  <si>
    <t>复种</t>
  </si>
  <si>
    <t>指数</t>
  </si>
  <si>
    <t>合格</t>
  </si>
</sst>
</file>

<file path=xl/styles.xml><?xml version="1.0" encoding="utf-8"?>
<styleSheet xmlns="http://schemas.openxmlformats.org/spreadsheetml/2006/main">
  <numFmts count="5">
    <numFmt numFmtId="176" formatCode="0.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0"/>
      <color rgb="FF000000"/>
      <name val="Arial"/>
      <charset val="134"/>
    </font>
    <font>
      <sz val="10"/>
      <color rgb="FF000000"/>
      <name val="Arial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9"/>
      <name val="宋体"/>
      <charset val="134"/>
      <scheme val="minor"/>
    </font>
    <font>
      <b/>
      <sz val="10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8"/>
      <color theme="1"/>
      <name val="黑体"/>
      <charset val="134"/>
    </font>
    <font>
      <b/>
      <sz val="18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</fills>
  <borders count="3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medium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medium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28" fillId="17" borderId="0" applyNumberFormat="false" applyBorder="false" applyAlignment="false" applyProtection="false">
      <alignment vertical="center"/>
    </xf>
    <xf numFmtId="0" fontId="27" fillId="26" borderId="0" applyNumberFormat="false" applyBorder="false" applyAlignment="false" applyProtection="false">
      <alignment vertical="center"/>
    </xf>
    <xf numFmtId="0" fontId="28" fillId="30" borderId="0" applyNumberFormat="false" applyBorder="false" applyAlignment="false" applyProtection="false">
      <alignment vertical="center"/>
    </xf>
    <xf numFmtId="0" fontId="40" fillId="23" borderId="33" applyNumberFormat="false" applyAlignment="false" applyProtection="false">
      <alignment vertical="center"/>
    </xf>
    <xf numFmtId="0" fontId="27" fillId="33" borderId="0" applyNumberFormat="false" applyBorder="false" applyAlignment="false" applyProtection="false">
      <alignment vertical="center"/>
    </xf>
    <xf numFmtId="0" fontId="27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8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8" fillId="32" borderId="0" applyNumberFormat="false" applyBorder="false" applyAlignment="false" applyProtection="false">
      <alignment vertical="center"/>
    </xf>
    <xf numFmtId="0" fontId="28" fillId="31" borderId="0" applyNumberFormat="false" applyBorder="false" applyAlignment="false" applyProtection="false">
      <alignment vertical="center"/>
    </xf>
    <xf numFmtId="0" fontId="28" fillId="19" borderId="0" applyNumberFormat="false" applyBorder="false" applyAlignment="false" applyProtection="false">
      <alignment vertical="center"/>
    </xf>
    <xf numFmtId="0" fontId="28" fillId="21" borderId="0" applyNumberFormat="false" applyBorder="false" applyAlignment="false" applyProtection="false">
      <alignment vertical="center"/>
    </xf>
    <xf numFmtId="0" fontId="28" fillId="14" borderId="0" applyNumberFormat="false" applyBorder="false" applyAlignment="false" applyProtection="false">
      <alignment vertical="center"/>
    </xf>
    <xf numFmtId="0" fontId="37" fillId="16" borderId="33" applyNumberFormat="false" applyAlignment="false" applyProtection="false">
      <alignment vertical="center"/>
    </xf>
    <xf numFmtId="0" fontId="28" fillId="34" borderId="0" applyNumberFormat="false" applyBorder="false" applyAlignment="false" applyProtection="false">
      <alignment vertical="center"/>
    </xf>
    <xf numFmtId="0" fontId="42" fillId="28" borderId="0" applyNumberFormat="false" applyBorder="false" applyAlignment="false" applyProtection="false">
      <alignment vertical="center"/>
    </xf>
    <xf numFmtId="0" fontId="27" fillId="24" borderId="0" applyNumberFormat="false" applyBorder="false" applyAlignment="false" applyProtection="false">
      <alignment vertical="center"/>
    </xf>
    <xf numFmtId="0" fontId="39" fillId="22" borderId="0" applyNumberFormat="false" applyBorder="false" applyAlignment="false" applyProtection="false">
      <alignment vertical="center"/>
    </xf>
    <xf numFmtId="0" fontId="27" fillId="20" borderId="0" applyNumberFormat="false" applyBorder="false" applyAlignment="false" applyProtection="false">
      <alignment vertical="center"/>
    </xf>
    <xf numFmtId="0" fontId="43" fillId="0" borderId="36" applyNumberFormat="false" applyFill="false" applyAlignment="false" applyProtection="false">
      <alignment vertical="center"/>
    </xf>
    <xf numFmtId="0" fontId="38" fillId="18" borderId="0" applyNumberFormat="false" applyBorder="false" applyAlignment="false" applyProtection="false">
      <alignment vertical="center"/>
    </xf>
    <xf numFmtId="0" fontId="26" fillId="4" borderId="30" applyNumberFormat="false" applyAlignment="false" applyProtection="false">
      <alignment vertical="center"/>
    </xf>
    <xf numFmtId="0" fontId="41" fillId="16" borderId="35" applyNumberFormat="false" applyAlignment="false" applyProtection="false">
      <alignment vertical="center"/>
    </xf>
    <xf numFmtId="0" fontId="34" fillId="0" borderId="32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7" fillId="15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7" fillId="2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27" fillId="13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8" fillId="10" borderId="0" applyNumberFormat="false" applyBorder="false" applyAlignment="false" applyProtection="false">
      <alignment vertical="center"/>
    </xf>
    <xf numFmtId="0" fontId="0" fillId="8" borderId="31" applyNumberFormat="false" applyFont="false" applyAlignment="false" applyProtection="false">
      <alignment vertical="center"/>
    </xf>
    <xf numFmtId="0" fontId="27" fillId="11" borderId="0" applyNumberFormat="false" applyBorder="false" applyAlignment="false" applyProtection="false">
      <alignment vertical="center"/>
    </xf>
    <xf numFmtId="0" fontId="28" fillId="7" borderId="0" applyNumberFormat="false" applyBorder="false" applyAlignment="false" applyProtection="false">
      <alignment vertical="center"/>
    </xf>
    <xf numFmtId="0" fontId="27" fillId="6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9" fillId="0" borderId="32" applyNumberFormat="false" applyFill="false" applyAlignment="false" applyProtection="false">
      <alignment vertical="center"/>
    </xf>
    <xf numFmtId="0" fontId="27" fillId="5" borderId="0" applyNumberFormat="false" applyBorder="false" applyAlignment="false" applyProtection="false">
      <alignment vertical="center"/>
    </xf>
    <xf numFmtId="0" fontId="32" fillId="0" borderId="34" applyNumberFormat="false" applyFill="false" applyAlignment="false" applyProtection="false">
      <alignment vertical="center"/>
    </xf>
    <xf numFmtId="0" fontId="28" fillId="9" borderId="0" applyNumberFormat="false" applyBorder="false" applyAlignment="false" applyProtection="false">
      <alignment vertical="center"/>
    </xf>
    <xf numFmtId="0" fontId="27" fillId="12" borderId="0" applyNumberFormat="false" applyBorder="false" applyAlignment="false" applyProtection="false">
      <alignment vertical="center"/>
    </xf>
    <xf numFmtId="0" fontId="25" fillId="0" borderId="29" applyNumberFormat="false" applyFill="false" applyAlignment="false" applyProtection="false">
      <alignment vertical="center"/>
    </xf>
  </cellStyleXfs>
  <cellXfs count="122">
    <xf numFmtId="0" fontId="0" fillId="0" borderId="0" xfId="0">
      <alignment vertical="center"/>
    </xf>
    <xf numFmtId="0" fontId="1" fillId="0" borderId="0" xfId="0" applyFont="true" applyAlignment="true">
      <alignment vertical="center"/>
    </xf>
    <xf numFmtId="0" fontId="0" fillId="0" borderId="0" xfId="0" applyAlignment="true">
      <alignment vertical="center"/>
    </xf>
    <xf numFmtId="0" fontId="2" fillId="0" borderId="1" xfId="0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0" fillId="0" borderId="4" xfId="0" applyBorder="true">
      <alignment vertical="center"/>
    </xf>
    <xf numFmtId="0" fontId="3" fillId="0" borderId="5" xfId="0" applyFont="true" applyBorder="true" applyAlignment="true">
      <alignment horizontal="center" vertical="center" wrapText="true"/>
    </xf>
    <xf numFmtId="0" fontId="4" fillId="0" borderId="6" xfId="0" applyFont="true" applyBorder="true" applyAlignment="true">
      <alignment horizontal="center" vertical="center" wrapText="true"/>
    </xf>
    <xf numFmtId="0" fontId="4" fillId="0" borderId="6" xfId="0" applyFont="true" applyBorder="true" applyAlignment="true">
      <alignment horizontal="left" vertical="center" wrapText="true"/>
    </xf>
    <xf numFmtId="0" fontId="3" fillId="0" borderId="6" xfId="0" applyFont="true" applyBorder="true" applyAlignment="true">
      <alignment horizontal="center" vertical="center" wrapText="true"/>
    </xf>
    <xf numFmtId="0" fontId="2" fillId="0" borderId="5" xfId="0" applyFont="true" applyBorder="true" applyAlignment="true">
      <alignment horizontal="center" vertical="center" wrapText="true"/>
    </xf>
    <xf numFmtId="0" fontId="5" fillId="0" borderId="6" xfId="0" applyFont="true" applyBorder="true" applyAlignment="true">
      <alignment horizontal="center" vertical="center" wrapText="true"/>
    </xf>
    <xf numFmtId="0" fontId="6" fillId="0" borderId="6" xfId="0" applyFont="true" applyBorder="true" applyAlignment="true">
      <alignment horizontal="center"/>
    </xf>
    <xf numFmtId="0" fontId="2" fillId="0" borderId="7" xfId="0" applyFont="true" applyBorder="true" applyAlignment="true">
      <alignment horizontal="center" vertical="center" wrapText="true"/>
    </xf>
    <xf numFmtId="0" fontId="2" fillId="0" borderId="8" xfId="0" applyFont="true" applyBorder="true" applyAlignment="true">
      <alignment horizontal="center" vertical="center" wrapText="true"/>
    </xf>
    <xf numFmtId="0" fontId="2" fillId="0" borderId="9" xfId="0" applyFont="true" applyBorder="true" applyAlignment="true">
      <alignment horizontal="center" vertical="center" wrapText="true"/>
    </xf>
    <xf numFmtId="0" fontId="0" fillId="0" borderId="8" xfId="0" applyBorder="true">
      <alignment vertical="center"/>
    </xf>
    <xf numFmtId="0" fontId="0" fillId="0" borderId="5" xfId="0" applyBorder="true">
      <alignment vertical="center"/>
    </xf>
    <xf numFmtId="0" fontId="0" fillId="0" borderId="6" xfId="0" applyBorder="true">
      <alignment vertical="center"/>
    </xf>
    <xf numFmtId="0" fontId="2" fillId="0" borderId="4" xfId="0" applyFont="true" applyBorder="true" applyAlignment="true">
      <alignment horizontal="center" vertical="center" wrapText="true"/>
    </xf>
    <xf numFmtId="0" fontId="2" fillId="0" borderId="6" xfId="0" applyFont="true" applyBorder="true" applyAlignment="true">
      <alignment horizontal="center" vertical="center" wrapText="true"/>
    </xf>
    <xf numFmtId="10" fontId="3" fillId="0" borderId="6" xfId="0" applyNumberFormat="true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10" fontId="6" fillId="0" borderId="6" xfId="0" applyNumberFormat="true" applyFont="true" applyBorder="true" applyAlignment="true">
      <alignment horizontal="center"/>
    </xf>
    <xf numFmtId="0" fontId="7" fillId="0" borderId="6" xfId="0" applyFont="true" applyBorder="true" applyAlignment="true">
      <alignment horizontal="center"/>
    </xf>
    <xf numFmtId="0" fontId="7" fillId="0" borderId="2" xfId="0" applyFont="true" applyBorder="true" applyAlignment="true">
      <alignment horizontal="center"/>
    </xf>
    <xf numFmtId="0" fontId="0" fillId="0" borderId="0" xfId="0" applyFill="true" applyBorder="true" applyAlignment="true">
      <alignment vertical="center"/>
    </xf>
    <xf numFmtId="0" fontId="8" fillId="0" borderId="0" xfId="0" applyFont="true" applyFill="true" applyBorder="true" applyAlignment="true">
      <alignment vertical="center"/>
    </xf>
    <xf numFmtId="0" fontId="9" fillId="0" borderId="0" xfId="0" applyFont="true" applyFill="true" applyBorder="true" applyAlignment="true">
      <alignment vertical="center"/>
    </xf>
    <xf numFmtId="0" fontId="0" fillId="0" borderId="0" xfId="0" applyFill="true" applyBorder="true" applyAlignment="true">
      <alignment vertical="center" wrapText="true"/>
    </xf>
    <xf numFmtId="0" fontId="0" fillId="0" borderId="0" xfId="0" applyFill="true" applyBorder="true" applyAlignment="true">
      <alignment horizontal="right" vertical="center"/>
    </xf>
    <xf numFmtId="0" fontId="0" fillId="0" borderId="0" xfId="0" applyFill="true" applyBorder="true" applyAlignment="true">
      <alignment horizontal="center" vertical="center"/>
    </xf>
    <xf numFmtId="0" fontId="10" fillId="0" borderId="0" xfId="0" applyFont="true" applyFill="true" applyBorder="true" applyAlignment="true">
      <alignment horizontal="center" vertical="center"/>
    </xf>
    <xf numFmtId="0" fontId="5" fillId="0" borderId="10" xfId="0" applyFont="true" applyFill="true" applyBorder="true" applyAlignment="true">
      <alignment horizontal="center" vertical="center" wrapText="true"/>
    </xf>
    <xf numFmtId="0" fontId="5" fillId="0" borderId="11" xfId="0" applyFont="true" applyFill="true" applyBorder="true" applyAlignment="true">
      <alignment horizontal="center" vertical="center" wrapText="true"/>
    </xf>
    <xf numFmtId="0" fontId="5" fillId="0" borderId="11" xfId="0" applyFont="true" applyFill="true" applyBorder="true" applyAlignment="true">
      <alignment horizontal="center" vertical="center"/>
    </xf>
    <xf numFmtId="0" fontId="5" fillId="0" borderId="12" xfId="0" applyFont="true" applyFill="true" applyBorder="true" applyAlignment="true">
      <alignment horizontal="center" vertical="center" wrapText="true"/>
    </xf>
    <xf numFmtId="0" fontId="5" fillId="0" borderId="13" xfId="0" applyFont="true" applyFill="true" applyBorder="true" applyAlignment="true">
      <alignment horizontal="center" vertical="center" wrapText="true"/>
    </xf>
    <xf numFmtId="0" fontId="5" fillId="0" borderId="13" xfId="0" applyFont="true" applyFill="true" applyBorder="true" applyAlignment="true">
      <alignment horizontal="center" vertical="center"/>
    </xf>
    <xf numFmtId="0" fontId="11" fillId="0" borderId="12" xfId="0" applyFont="true" applyFill="true" applyBorder="true" applyAlignment="true">
      <alignment horizontal="center" vertical="center" wrapText="true"/>
    </xf>
    <xf numFmtId="0" fontId="11" fillId="0" borderId="13" xfId="0" applyFont="true" applyFill="true" applyBorder="true" applyAlignment="true">
      <alignment horizontal="center" vertical="center" wrapText="true"/>
    </xf>
    <xf numFmtId="0" fontId="12" fillId="0" borderId="13" xfId="0" applyFont="true" applyFill="true" applyBorder="true" applyAlignment="true">
      <alignment horizontal="left" vertical="center"/>
    </xf>
    <xf numFmtId="0" fontId="13" fillId="0" borderId="13" xfId="0" applyFont="true" applyFill="true" applyBorder="true" applyAlignment="true">
      <alignment horizontal="right" vertical="center"/>
    </xf>
    <xf numFmtId="0" fontId="12" fillId="0" borderId="13" xfId="0" applyFont="true" applyFill="true" applyBorder="true" applyAlignment="true">
      <alignment vertical="center"/>
    </xf>
    <xf numFmtId="0" fontId="5" fillId="2" borderId="12" xfId="0" applyFont="true" applyFill="true" applyBorder="true" applyAlignment="true">
      <alignment horizontal="center" vertical="center"/>
    </xf>
    <xf numFmtId="0" fontId="5" fillId="2" borderId="13" xfId="0" applyFont="true" applyFill="true" applyBorder="true" applyAlignment="true">
      <alignment horizontal="center" vertical="center"/>
    </xf>
    <xf numFmtId="0" fontId="5" fillId="2" borderId="13" xfId="0" applyFont="true" applyFill="true" applyBorder="true" applyAlignment="true">
      <alignment vertical="center"/>
    </xf>
    <xf numFmtId="0" fontId="12" fillId="0" borderId="13" xfId="0" applyFont="true" applyFill="true" applyBorder="true" applyAlignment="true">
      <alignment horizontal="center" vertical="center" wrapText="true"/>
    </xf>
    <xf numFmtId="0" fontId="4" fillId="0" borderId="12" xfId="0" applyFont="true" applyFill="true" applyBorder="true" applyAlignment="true">
      <alignment horizontal="center" vertical="center" wrapText="true"/>
    </xf>
    <xf numFmtId="0" fontId="4" fillId="0" borderId="13" xfId="0" applyFont="true" applyFill="true" applyBorder="true" applyAlignment="true">
      <alignment horizontal="center" vertical="center" wrapText="true"/>
    </xf>
    <xf numFmtId="0" fontId="12" fillId="0" borderId="13" xfId="0" applyFont="true" applyFill="true" applyBorder="true" applyAlignment="true">
      <alignment horizontal="right" vertical="center"/>
    </xf>
    <xf numFmtId="0" fontId="13" fillId="0" borderId="13" xfId="0" applyFont="true" applyFill="true" applyBorder="true" applyAlignment="true">
      <alignment horizontal="left" vertical="center"/>
    </xf>
    <xf numFmtId="0" fontId="13" fillId="0" borderId="13" xfId="0" applyFont="true" applyFill="true" applyBorder="true" applyAlignment="true">
      <alignment horizontal="right" vertical="center" wrapText="true"/>
    </xf>
    <xf numFmtId="0" fontId="11" fillId="0" borderId="13" xfId="0" applyFont="true" applyFill="true" applyBorder="true" applyAlignment="true">
      <alignment vertical="center"/>
    </xf>
    <xf numFmtId="0" fontId="13" fillId="0" borderId="13" xfId="0" applyFont="true" applyFill="true" applyBorder="true" applyAlignment="true">
      <alignment vertical="center"/>
    </xf>
    <xf numFmtId="0" fontId="11" fillId="2" borderId="12" xfId="0" applyFont="true" applyFill="true" applyBorder="true" applyAlignment="true">
      <alignment horizontal="center" vertical="center" wrapText="true"/>
    </xf>
    <xf numFmtId="0" fontId="14" fillId="2" borderId="13" xfId="0" applyFont="true" applyFill="true" applyBorder="true" applyAlignment="true">
      <alignment horizontal="center" vertical="center" wrapText="true"/>
    </xf>
    <xf numFmtId="0" fontId="14" fillId="2" borderId="13" xfId="0" applyFont="true" applyFill="true" applyBorder="true" applyAlignment="true">
      <alignment vertical="center"/>
    </xf>
    <xf numFmtId="0" fontId="14" fillId="3" borderId="14" xfId="0" applyFont="true" applyFill="true" applyBorder="true" applyAlignment="true">
      <alignment horizontal="center" vertical="center"/>
    </xf>
    <xf numFmtId="0" fontId="14" fillId="3" borderId="15" xfId="0" applyFont="true" applyFill="true" applyBorder="true" applyAlignment="true">
      <alignment horizontal="center" vertical="center"/>
    </xf>
    <xf numFmtId="0" fontId="14" fillId="3" borderId="15" xfId="0" applyFont="true" applyFill="true" applyBorder="true" applyAlignment="true">
      <alignment vertical="center"/>
    </xf>
    <xf numFmtId="0" fontId="13" fillId="0" borderId="13" xfId="0" applyFont="true" applyFill="true" applyBorder="true" applyAlignment="true">
      <alignment vertical="center" wrapText="true"/>
    </xf>
    <xf numFmtId="0" fontId="15" fillId="2" borderId="13" xfId="0" applyFont="true" applyFill="true" applyBorder="true" applyAlignment="true">
      <alignment vertical="center" wrapText="true"/>
    </xf>
    <xf numFmtId="0" fontId="0" fillId="0" borderId="16" xfId="0" applyFill="true" applyBorder="true" applyAlignment="true">
      <alignment vertical="center"/>
    </xf>
    <xf numFmtId="0" fontId="5" fillId="0" borderId="17" xfId="0" applyFont="true" applyFill="true" applyBorder="true" applyAlignment="true">
      <alignment horizontal="center" vertical="center"/>
    </xf>
    <xf numFmtId="0" fontId="8" fillId="0" borderId="17" xfId="0" applyFont="true" applyFill="true" applyBorder="true" applyAlignment="true">
      <alignment vertical="center"/>
    </xf>
    <xf numFmtId="0" fontId="9" fillId="0" borderId="17" xfId="0" applyFont="true" applyFill="true" applyBorder="true" applyAlignment="true">
      <alignment vertical="center"/>
    </xf>
    <xf numFmtId="0" fontId="0" fillId="0" borderId="17" xfId="0" applyFill="true" applyBorder="true" applyAlignment="true">
      <alignment vertical="center"/>
    </xf>
    <xf numFmtId="0" fontId="11" fillId="0" borderId="17" xfId="0" applyFont="true" applyFill="true" applyBorder="true" applyAlignment="true">
      <alignment vertical="center" wrapText="true"/>
    </xf>
    <xf numFmtId="0" fontId="0" fillId="0" borderId="18" xfId="0" applyFill="true" applyBorder="true" applyAlignment="true">
      <alignment vertical="center"/>
    </xf>
    <xf numFmtId="0" fontId="0" fillId="0" borderId="0" xfId="0" applyFont="true" applyFill="true" applyAlignment="true">
      <alignment vertical="center"/>
    </xf>
    <xf numFmtId="0" fontId="16" fillId="0" borderId="19" xfId="0" applyFont="true" applyFill="true" applyBorder="true" applyAlignment="true">
      <alignment horizontal="center" vertical="center"/>
    </xf>
    <xf numFmtId="0" fontId="8" fillId="0" borderId="20" xfId="0" applyFont="true" applyFill="true" applyBorder="true" applyAlignment="true">
      <alignment horizontal="center" vertical="center"/>
    </xf>
    <xf numFmtId="0" fontId="8" fillId="0" borderId="20" xfId="0" applyFont="true" applyFill="true" applyBorder="true" applyAlignment="true">
      <alignment horizontal="center" vertical="center" wrapText="true"/>
    </xf>
    <xf numFmtId="0" fontId="8" fillId="0" borderId="21" xfId="0" applyFont="true" applyFill="true" applyBorder="true" applyAlignment="true">
      <alignment horizontal="center" vertical="center"/>
    </xf>
    <xf numFmtId="0" fontId="8" fillId="0" borderId="22" xfId="0" applyFont="true" applyFill="true" applyBorder="true" applyAlignment="true">
      <alignment horizontal="center" vertical="center"/>
    </xf>
    <xf numFmtId="0" fontId="8" fillId="0" borderId="21" xfId="0" applyFont="true" applyFill="true" applyBorder="true" applyAlignment="true">
      <alignment horizontal="center" vertical="center" wrapText="true"/>
    </xf>
    <xf numFmtId="0" fontId="8" fillId="0" borderId="13" xfId="0" applyFont="true" applyFill="true" applyBorder="true" applyAlignment="true">
      <alignment vertical="center"/>
    </xf>
    <xf numFmtId="176" fontId="8" fillId="0" borderId="13" xfId="0" applyNumberFormat="true" applyFont="true" applyFill="true" applyBorder="true" applyAlignment="true">
      <alignment vertical="center"/>
    </xf>
    <xf numFmtId="176" fontId="17" fillId="0" borderId="13" xfId="0" applyNumberFormat="true" applyFont="true" applyFill="true" applyBorder="true" applyAlignment="true">
      <alignment vertical="center"/>
    </xf>
    <xf numFmtId="0" fontId="0" fillId="0" borderId="21" xfId="0" applyFont="true" applyFill="true" applyBorder="true" applyAlignment="true">
      <alignment horizontal="center" vertical="center"/>
    </xf>
    <xf numFmtId="176" fontId="0" fillId="0" borderId="13" xfId="0" applyNumberFormat="true" applyFont="true" applyFill="true" applyBorder="true" applyAlignment="true">
      <alignment vertical="center"/>
    </xf>
    <xf numFmtId="0" fontId="0" fillId="0" borderId="22" xfId="0" applyFont="true" applyFill="true" applyBorder="true" applyAlignment="true">
      <alignment horizontal="center" vertical="center"/>
    </xf>
    <xf numFmtId="0" fontId="17" fillId="0" borderId="23" xfId="0" applyFont="true" applyFill="true" applyBorder="true" applyAlignment="true">
      <alignment horizontal="center" vertical="center"/>
    </xf>
    <xf numFmtId="0" fontId="17" fillId="0" borderId="24" xfId="0" applyFont="true" applyFill="true" applyBorder="true" applyAlignment="true">
      <alignment horizontal="center" vertical="center"/>
    </xf>
    <xf numFmtId="0" fontId="16" fillId="0" borderId="0" xfId="0" applyFont="true" applyFill="true" applyAlignment="true">
      <alignment horizontal="center" vertical="center"/>
    </xf>
    <xf numFmtId="0" fontId="8" fillId="0" borderId="25" xfId="0" applyFont="true" applyFill="true" applyBorder="true" applyAlignment="true">
      <alignment horizontal="center" vertical="center" wrapText="true"/>
    </xf>
    <xf numFmtId="0" fontId="8" fillId="0" borderId="26" xfId="0" applyFont="true" applyFill="true" applyBorder="true" applyAlignment="true">
      <alignment horizontal="center" vertical="center" wrapText="true"/>
    </xf>
    <xf numFmtId="0" fontId="8" fillId="0" borderId="13" xfId="0" applyFont="true" applyFill="true" applyBorder="true" applyAlignment="true">
      <alignment horizontal="center" vertical="center" wrapText="true"/>
    </xf>
    <xf numFmtId="0" fontId="9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18" fillId="0" borderId="0" xfId="0" applyFont="true">
      <alignment vertical="center"/>
    </xf>
    <xf numFmtId="0" fontId="19" fillId="0" borderId="0" xfId="0" applyFont="true" applyAlignment="true">
      <alignment horizontal="center" vertical="center"/>
    </xf>
    <xf numFmtId="0" fontId="20" fillId="0" borderId="19" xfId="0" applyFont="true" applyBorder="true" applyAlignment="true">
      <alignment horizontal="left" vertical="center"/>
    </xf>
    <xf numFmtId="0" fontId="20" fillId="0" borderId="13" xfId="0" applyFont="true" applyBorder="true" applyAlignment="true">
      <alignment horizontal="center" vertical="center"/>
    </xf>
    <xf numFmtId="0" fontId="20" fillId="0" borderId="13" xfId="0" applyFont="true" applyBorder="true" applyAlignment="true">
      <alignment horizontal="center" vertical="center" wrapText="true"/>
    </xf>
    <xf numFmtId="0" fontId="0" fillId="0" borderId="13" xfId="0" applyBorder="true" applyAlignment="true">
      <alignment horizontal="center" vertical="center"/>
    </xf>
    <xf numFmtId="0" fontId="21" fillId="0" borderId="20" xfId="0" applyFont="true" applyBorder="true" applyAlignment="true">
      <alignment horizontal="left" vertical="center"/>
    </xf>
    <xf numFmtId="0" fontId="21" fillId="0" borderId="13" xfId="0" applyFont="true" applyBorder="true" applyAlignment="true">
      <alignment horizontal="left" vertical="center"/>
    </xf>
    <xf numFmtId="0" fontId="22" fillId="0" borderId="13" xfId="0" applyFont="true" applyBorder="true" applyAlignment="true">
      <alignment horizontal="left" vertical="center"/>
    </xf>
    <xf numFmtId="0" fontId="9" fillId="0" borderId="27" xfId="0" applyFont="true" applyBorder="true" applyAlignment="true">
      <alignment horizontal="center" vertical="center"/>
    </xf>
    <xf numFmtId="0" fontId="9" fillId="0" borderId="24" xfId="0" applyFont="true" applyBorder="true" applyAlignment="true">
      <alignment horizontal="center" vertical="center"/>
    </xf>
    <xf numFmtId="0" fontId="9" fillId="0" borderId="13" xfId="0" applyFont="true" applyBorder="true" applyAlignment="true">
      <alignment horizontal="center" vertical="center"/>
    </xf>
    <xf numFmtId="0" fontId="21" fillId="0" borderId="13" xfId="0" applyFont="true" applyBorder="true" applyAlignment="true">
      <alignment horizontal="center" vertical="center"/>
    </xf>
    <xf numFmtId="0" fontId="21" fillId="0" borderId="20" xfId="0" applyFont="true" applyBorder="true" applyAlignment="true">
      <alignment horizontal="center" vertical="center"/>
    </xf>
    <xf numFmtId="0" fontId="21" fillId="0" borderId="13" xfId="0" applyFont="true" applyBorder="true" applyAlignment="true">
      <alignment horizontal="left" vertical="center" wrapText="true"/>
    </xf>
    <xf numFmtId="0" fontId="21" fillId="0" borderId="21" xfId="0" applyFont="true" applyBorder="true" applyAlignment="true">
      <alignment horizontal="center" vertical="center"/>
    </xf>
    <xf numFmtId="0" fontId="23" fillId="0" borderId="13" xfId="0" applyFont="true" applyBorder="true" applyAlignment="true">
      <alignment horizontal="center" vertical="center"/>
    </xf>
    <xf numFmtId="0" fontId="23" fillId="0" borderId="27" xfId="0" applyFont="true" applyBorder="true" applyAlignment="true">
      <alignment horizontal="center" vertical="center"/>
    </xf>
    <xf numFmtId="0" fontId="23" fillId="0" borderId="24" xfId="0" applyFont="true" applyBorder="true" applyAlignment="true">
      <alignment horizontal="center" vertical="center"/>
    </xf>
    <xf numFmtId="0" fontId="21" fillId="0" borderId="27" xfId="0" applyFont="true" applyBorder="true" applyAlignment="true">
      <alignment horizontal="center" vertical="center"/>
    </xf>
    <xf numFmtId="0" fontId="24" fillId="0" borderId="13" xfId="0" applyFont="true" applyBorder="true" applyAlignment="true">
      <alignment horizontal="center" vertical="center"/>
    </xf>
    <xf numFmtId="0" fontId="21" fillId="0" borderId="22" xfId="0" applyFont="true" applyBorder="true" applyAlignment="true">
      <alignment horizontal="center" vertical="center"/>
    </xf>
    <xf numFmtId="0" fontId="23" fillId="0" borderId="0" xfId="0" applyFont="true">
      <alignment vertical="center"/>
    </xf>
    <xf numFmtId="0" fontId="21" fillId="0" borderId="22" xfId="0" applyFont="true" applyBorder="true" applyAlignment="true">
      <alignment horizontal="left" vertical="center"/>
    </xf>
    <xf numFmtId="0" fontId="23" fillId="0" borderId="26" xfId="0" applyFont="true" applyBorder="true" applyAlignment="true">
      <alignment horizontal="center" vertical="center"/>
    </xf>
    <xf numFmtId="0" fontId="23" fillId="0" borderId="28" xfId="0" applyFont="true" applyBorder="true" applyAlignment="true">
      <alignment horizontal="center" vertical="center"/>
    </xf>
    <xf numFmtId="0" fontId="9" fillId="0" borderId="23" xfId="0" applyFont="true" applyBorder="true" applyAlignment="true">
      <alignment horizontal="center" vertical="center"/>
    </xf>
    <xf numFmtId="0" fontId="0" fillId="0" borderId="0" xfId="0" applyFont="true">
      <alignment vertical="center"/>
    </xf>
    <xf numFmtId="0" fontId="0" fillId="0" borderId="13" xfId="0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nongwei/.deepinwine/Deepin-WeChat/dosdevices/c:/users/nongwei/My Documents/WeChat Files/wxid_k9wgy2daaheh21/FileStorage/File/2023-10/2023&#24180;&#22303;&#22756;&#25913;&#33391;&#21058;&#34917;&#36148;&#39033;&#30446;&#30003;&#25253;&#23457;&#26680;&#34920;&#65288;&#21508;&#34903;&#38215;&#25191;&#34892;&#29256;&#65289;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资金汇总表"/>
      <sheetName val="水溶肥执行数"/>
      <sheetName val="土壤保育产品街镇执行数"/>
      <sheetName val="土壤保育产品"/>
      <sheetName val="水溶肥"/>
      <sheetName val="各产品推荐用量"/>
      <sheetName val="土壤保育产品（街镇申报原始版）"/>
      <sheetName val="水溶肥（街镇申报原始版）"/>
    </sheetNames>
    <sheetDataSet>
      <sheetData sheetId="0"/>
      <sheetData sheetId="1">
        <row r="12">
          <cell r="G12">
            <v>9.5</v>
          </cell>
          <cell r="H12">
            <v>142500</v>
          </cell>
        </row>
      </sheetData>
      <sheetData sheetId="2">
        <row r="20">
          <cell r="G20">
            <v>421</v>
          </cell>
          <cell r="H20">
            <v>657250</v>
          </cell>
        </row>
        <row r="27">
          <cell r="G27">
            <v>30</v>
          </cell>
          <cell r="H27">
            <v>137500</v>
          </cell>
        </row>
        <row r="29">
          <cell r="G29">
            <v>6</v>
          </cell>
          <cell r="H29">
            <v>18000</v>
          </cell>
        </row>
        <row r="33">
          <cell r="G33">
            <v>4</v>
          </cell>
          <cell r="H33">
            <v>12000</v>
          </cell>
        </row>
      </sheetData>
      <sheetData sheetId="3"/>
      <sheetData sheetId="4">
        <row r="7">
          <cell r="J7">
            <v>8.7</v>
          </cell>
          <cell r="K7">
            <v>304500</v>
          </cell>
        </row>
        <row r="14">
          <cell r="J14">
            <v>1</v>
          </cell>
          <cell r="K14">
            <v>8880</v>
          </cell>
        </row>
        <row r="19">
          <cell r="J19">
            <v>2.6</v>
          </cell>
          <cell r="K19">
            <v>65060</v>
          </cell>
        </row>
        <row r="23">
          <cell r="J23">
            <v>1.8</v>
          </cell>
          <cell r="K23">
            <v>27000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59"/>
  <sheetViews>
    <sheetView tabSelected="1" zoomScale="80" zoomScaleNormal="80" workbookViewId="0">
      <selection activeCell="I19" sqref="I19"/>
    </sheetView>
  </sheetViews>
  <sheetFormatPr defaultColWidth="9" defaultRowHeight="13.5"/>
  <cols>
    <col min="1" max="1" width="5.625" customWidth="true"/>
    <col min="2" max="2" width="8.5" customWidth="true"/>
    <col min="3" max="3" width="30.5" customWidth="true"/>
    <col min="4" max="8" width="12.125" style="92" customWidth="true"/>
    <col min="9" max="9" width="11.375" customWidth="true"/>
  </cols>
  <sheetData>
    <row r="1" ht="21.75" spans="1:1">
      <c r="A1" s="93"/>
    </row>
    <row r="2" ht="34.5" customHeight="true" spans="1:9">
      <c r="A2" s="94" t="s">
        <v>0</v>
      </c>
      <c r="B2" s="94"/>
      <c r="C2" s="94"/>
      <c r="D2" s="94"/>
      <c r="E2" s="94"/>
      <c r="F2" s="94"/>
      <c r="G2" s="94"/>
      <c r="H2" s="94"/>
      <c r="I2" s="94"/>
    </row>
    <row r="3" ht="11.25" customHeight="true" spans="1:3">
      <c r="A3" s="95"/>
      <c r="B3" s="95"/>
      <c r="C3" s="95"/>
    </row>
    <row r="4" ht="44.1" customHeight="true" spans="1:9">
      <c r="A4" s="96" t="s">
        <v>1</v>
      </c>
      <c r="B4" s="96" t="s">
        <v>2</v>
      </c>
      <c r="C4" s="96" t="s">
        <v>3</v>
      </c>
      <c r="D4" s="97" t="s">
        <v>4</v>
      </c>
      <c r="E4" s="97" t="s">
        <v>5</v>
      </c>
      <c r="F4" s="97" t="s">
        <v>6</v>
      </c>
      <c r="G4" s="97" t="s">
        <v>7</v>
      </c>
      <c r="H4" s="97" t="s">
        <v>8</v>
      </c>
      <c r="I4" s="97" t="s">
        <v>9</v>
      </c>
    </row>
    <row r="5" ht="17.1" customHeight="true" spans="1:9">
      <c r="A5" s="98">
        <v>1</v>
      </c>
      <c r="B5" s="98" t="s">
        <v>10</v>
      </c>
      <c r="C5" s="99" t="s">
        <v>11</v>
      </c>
      <c r="D5" s="98">
        <v>755.77</v>
      </c>
      <c r="E5" s="98" t="s">
        <v>12</v>
      </c>
      <c r="F5" s="98">
        <f>D5*150</f>
        <v>113365.5</v>
      </c>
      <c r="G5" s="98">
        <f>F5</f>
        <v>113365.5</v>
      </c>
      <c r="H5" s="98">
        <f>F5+G5</f>
        <v>226731</v>
      </c>
      <c r="I5" s="98"/>
    </row>
    <row r="6" ht="17.1" customHeight="true" spans="1:9">
      <c r="A6" s="98">
        <v>2</v>
      </c>
      <c r="B6" s="98"/>
      <c r="C6" s="100" t="s">
        <v>13</v>
      </c>
      <c r="D6" s="98">
        <v>258.16</v>
      </c>
      <c r="E6" s="98" t="s">
        <v>12</v>
      </c>
      <c r="F6" s="98">
        <f t="shared" ref="F6:F30" si="0">D6*150</f>
        <v>38724</v>
      </c>
      <c r="G6" s="98">
        <f t="shared" ref="G6:G32" si="1">F6</f>
        <v>38724</v>
      </c>
      <c r="H6" s="98">
        <f t="shared" ref="H6:H37" si="2">F6+G6</f>
        <v>77448</v>
      </c>
      <c r="I6" s="98"/>
    </row>
    <row r="7" ht="17.1" customHeight="true" spans="1:9">
      <c r="A7" s="98">
        <v>3</v>
      </c>
      <c r="B7" s="98"/>
      <c r="C7" s="100" t="s">
        <v>14</v>
      </c>
      <c r="D7" s="98">
        <v>104.35</v>
      </c>
      <c r="E7" s="98" t="s">
        <v>12</v>
      </c>
      <c r="F7" s="98">
        <f t="shared" si="0"/>
        <v>15652.5</v>
      </c>
      <c r="G7" s="98">
        <f t="shared" si="1"/>
        <v>15652.5</v>
      </c>
      <c r="H7" s="98">
        <f t="shared" si="2"/>
        <v>31305</v>
      </c>
      <c r="I7" s="98"/>
    </row>
    <row r="8" ht="16.5" customHeight="true" spans="1:9">
      <c r="A8" s="98">
        <v>4</v>
      </c>
      <c r="B8" s="98"/>
      <c r="C8" s="100" t="s">
        <v>15</v>
      </c>
      <c r="D8" s="98">
        <v>51.43</v>
      </c>
      <c r="E8" s="98" t="s">
        <v>12</v>
      </c>
      <c r="F8" s="98">
        <f t="shared" si="0"/>
        <v>7714.5</v>
      </c>
      <c r="G8" s="98">
        <f t="shared" si="1"/>
        <v>7714.5</v>
      </c>
      <c r="H8" s="98">
        <f t="shared" si="2"/>
        <v>15429</v>
      </c>
      <c r="I8" s="98"/>
    </row>
    <row r="9" ht="17.1" customHeight="true" spans="1:9">
      <c r="A9" s="98">
        <v>5</v>
      </c>
      <c r="B9" s="98"/>
      <c r="C9" s="99" t="s">
        <v>16</v>
      </c>
      <c r="D9" s="98">
        <v>177.61</v>
      </c>
      <c r="E9" s="98" t="s">
        <v>12</v>
      </c>
      <c r="F9" s="98">
        <f t="shared" si="0"/>
        <v>26641.5</v>
      </c>
      <c r="G9" s="98">
        <f t="shared" si="1"/>
        <v>26641.5</v>
      </c>
      <c r="H9" s="98">
        <f t="shared" si="2"/>
        <v>53283</v>
      </c>
      <c r="I9" s="98"/>
    </row>
    <row r="10" ht="17.1" customHeight="true" spans="1:9">
      <c r="A10" s="98">
        <v>6</v>
      </c>
      <c r="B10" s="98"/>
      <c r="C10" s="100" t="s">
        <v>17</v>
      </c>
      <c r="D10" s="98">
        <v>101.81</v>
      </c>
      <c r="E10" s="98" t="s">
        <v>12</v>
      </c>
      <c r="F10" s="98">
        <f t="shared" si="0"/>
        <v>15271.5</v>
      </c>
      <c r="G10" s="98">
        <f t="shared" si="1"/>
        <v>15271.5</v>
      </c>
      <c r="H10" s="98">
        <f t="shared" si="2"/>
        <v>30543</v>
      </c>
      <c r="I10" s="98"/>
    </row>
    <row r="11" ht="17.1" customHeight="true" spans="1:9">
      <c r="A11" s="98">
        <v>7</v>
      </c>
      <c r="B11" s="98"/>
      <c r="C11" s="100" t="s">
        <v>18</v>
      </c>
      <c r="D11" s="98">
        <v>121.1</v>
      </c>
      <c r="E11" s="98" t="s">
        <v>12</v>
      </c>
      <c r="F11" s="98">
        <f t="shared" si="0"/>
        <v>18165</v>
      </c>
      <c r="G11" s="98">
        <f t="shared" si="1"/>
        <v>18165</v>
      </c>
      <c r="H11" s="98">
        <f t="shared" si="2"/>
        <v>36330</v>
      </c>
      <c r="I11" s="98"/>
    </row>
    <row r="12" ht="17.1" customHeight="true" spans="1:9">
      <c r="A12" s="98">
        <v>8</v>
      </c>
      <c r="B12" s="98"/>
      <c r="C12" s="100" t="s">
        <v>19</v>
      </c>
      <c r="D12" s="98">
        <v>61.68</v>
      </c>
      <c r="E12" s="98" t="s">
        <v>12</v>
      </c>
      <c r="F12" s="98">
        <f t="shared" si="0"/>
        <v>9252</v>
      </c>
      <c r="G12" s="98">
        <f t="shared" si="1"/>
        <v>9252</v>
      </c>
      <c r="H12" s="98">
        <f t="shared" si="2"/>
        <v>18504</v>
      </c>
      <c r="I12" s="98"/>
    </row>
    <row r="13" ht="17.1" customHeight="true" spans="1:9">
      <c r="A13" s="98">
        <v>9</v>
      </c>
      <c r="B13" s="98"/>
      <c r="C13" s="100" t="s">
        <v>20</v>
      </c>
      <c r="D13" s="98">
        <v>85.08</v>
      </c>
      <c r="E13" s="98" t="s">
        <v>12</v>
      </c>
      <c r="F13" s="98">
        <f t="shared" si="0"/>
        <v>12762</v>
      </c>
      <c r="G13" s="98">
        <f t="shared" si="1"/>
        <v>12762</v>
      </c>
      <c r="H13" s="98">
        <f t="shared" si="2"/>
        <v>25524</v>
      </c>
      <c r="I13" s="98"/>
    </row>
    <row r="14" ht="21.75" customHeight="true" spans="1:9">
      <c r="A14" s="98">
        <v>10</v>
      </c>
      <c r="B14" s="98"/>
      <c r="C14" s="100" t="s">
        <v>21</v>
      </c>
      <c r="D14" s="98">
        <v>42.19</v>
      </c>
      <c r="E14" s="98" t="s">
        <v>12</v>
      </c>
      <c r="F14" s="98">
        <f t="shared" si="0"/>
        <v>6328.5</v>
      </c>
      <c r="G14" s="98">
        <f t="shared" si="1"/>
        <v>6328.5</v>
      </c>
      <c r="H14" s="98">
        <f t="shared" si="2"/>
        <v>12657</v>
      </c>
      <c r="I14" s="98"/>
    </row>
    <row r="15" ht="17.1" customHeight="true" spans="1:9">
      <c r="A15" s="98">
        <v>11</v>
      </c>
      <c r="B15" s="98"/>
      <c r="C15" s="100" t="s">
        <v>22</v>
      </c>
      <c r="D15" s="98">
        <v>100.53</v>
      </c>
      <c r="E15" s="98" t="s">
        <v>12</v>
      </c>
      <c r="F15" s="98">
        <f t="shared" si="0"/>
        <v>15079.5</v>
      </c>
      <c r="G15" s="98">
        <f t="shared" si="1"/>
        <v>15079.5</v>
      </c>
      <c r="H15" s="98">
        <f t="shared" si="2"/>
        <v>30159</v>
      </c>
      <c r="I15" s="98"/>
    </row>
    <row r="16" ht="17.1" customHeight="true" spans="1:9">
      <c r="A16" s="98">
        <v>12</v>
      </c>
      <c r="B16" s="98"/>
      <c r="C16" s="101" t="s">
        <v>23</v>
      </c>
      <c r="D16" s="98">
        <v>22.53</v>
      </c>
      <c r="E16" s="98" t="s">
        <v>12</v>
      </c>
      <c r="F16" s="98">
        <f t="shared" si="0"/>
        <v>3379.5</v>
      </c>
      <c r="G16" s="98">
        <f t="shared" si="1"/>
        <v>3379.5</v>
      </c>
      <c r="H16" s="98">
        <f t="shared" si="2"/>
        <v>6759</v>
      </c>
      <c r="I16" s="98"/>
    </row>
    <row r="17" ht="17.1" customHeight="true" spans="1:9">
      <c r="A17" s="98">
        <v>13</v>
      </c>
      <c r="B17" s="98"/>
      <c r="C17" s="100" t="s">
        <v>24</v>
      </c>
      <c r="D17" s="98">
        <v>73.9</v>
      </c>
      <c r="E17" s="98" t="s">
        <v>25</v>
      </c>
      <c r="F17" s="98">
        <v>0</v>
      </c>
      <c r="G17" s="98">
        <v>0</v>
      </c>
      <c r="H17" s="98">
        <f t="shared" si="2"/>
        <v>0</v>
      </c>
      <c r="I17" s="98"/>
    </row>
    <row r="18" ht="17.1" customHeight="true" spans="1:9">
      <c r="A18" s="98">
        <v>14</v>
      </c>
      <c r="B18" s="98"/>
      <c r="C18" s="100" t="s">
        <v>26</v>
      </c>
      <c r="D18" s="98">
        <v>60.15</v>
      </c>
      <c r="E18" s="98" t="s">
        <v>12</v>
      </c>
      <c r="F18" s="98">
        <f t="shared" si="0"/>
        <v>9022.5</v>
      </c>
      <c r="G18" s="98">
        <f t="shared" si="1"/>
        <v>9022.5</v>
      </c>
      <c r="H18" s="98">
        <f t="shared" si="2"/>
        <v>18045</v>
      </c>
      <c r="I18" s="98"/>
    </row>
    <row r="19" ht="15.95" customHeight="true" spans="1:9">
      <c r="A19" s="98">
        <v>15</v>
      </c>
      <c r="B19" s="98"/>
      <c r="C19" s="99" t="s">
        <v>27</v>
      </c>
      <c r="D19" s="98">
        <v>18.53</v>
      </c>
      <c r="E19" s="98" t="s">
        <v>12</v>
      </c>
      <c r="F19" s="98">
        <f t="shared" si="0"/>
        <v>2779.5</v>
      </c>
      <c r="G19" s="98">
        <f t="shared" si="1"/>
        <v>2779.5</v>
      </c>
      <c r="H19" s="98">
        <f t="shared" si="2"/>
        <v>5559</v>
      </c>
      <c r="I19" s="98"/>
    </row>
    <row r="20" ht="17.1" customHeight="true" spans="1:9">
      <c r="A20" s="98">
        <v>16</v>
      </c>
      <c r="B20" s="98"/>
      <c r="C20" s="100" t="s">
        <v>28</v>
      </c>
      <c r="D20" s="98">
        <v>67.66</v>
      </c>
      <c r="E20" s="98" t="s">
        <v>12</v>
      </c>
      <c r="F20" s="98">
        <f t="shared" si="0"/>
        <v>10149</v>
      </c>
      <c r="G20" s="98">
        <f t="shared" si="1"/>
        <v>10149</v>
      </c>
      <c r="H20" s="98">
        <f t="shared" si="2"/>
        <v>20298</v>
      </c>
      <c r="I20" s="98"/>
    </row>
    <row r="21" ht="17.1" customHeight="true" spans="1:9">
      <c r="A21" s="98">
        <v>17</v>
      </c>
      <c r="B21" s="98"/>
      <c r="C21" s="101" t="s">
        <v>29</v>
      </c>
      <c r="D21" s="98">
        <v>31.06</v>
      </c>
      <c r="E21" s="98" t="s">
        <v>30</v>
      </c>
      <c r="F21" s="98">
        <f>D21*105</f>
        <v>3261.3</v>
      </c>
      <c r="G21" s="98">
        <f t="shared" si="1"/>
        <v>3261.3</v>
      </c>
      <c r="H21" s="98">
        <f t="shared" si="2"/>
        <v>6522.6</v>
      </c>
      <c r="I21" s="98"/>
    </row>
    <row r="22" ht="21.75" customHeight="true" spans="1:9">
      <c r="A22" s="98">
        <v>18</v>
      </c>
      <c r="B22" s="98"/>
      <c r="C22" s="100" t="s">
        <v>31</v>
      </c>
      <c r="D22" s="98">
        <v>190.95</v>
      </c>
      <c r="E22" s="98" t="s">
        <v>12</v>
      </c>
      <c r="F22" s="98">
        <f t="shared" si="0"/>
        <v>28642.5</v>
      </c>
      <c r="G22" s="98">
        <f t="shared" si="1"/>
        <v>28642.5</v>
      </c>
      <c r="H22" s="98">
        <f t="shared" si="2"/>
        <v>57285</v>
      </c>
      <c r="I22" s="98"/>
    </row>
    <row r="23" ht="17.1" customHeight="true" spans="1:9">
      <c r="A23" s="98">
        <v>19</v>
      </c>
      <c r="B23" s="98"/>
      <c r="C23" s="100" t="s">
        <v>32</v>
      </c>
      <c r="D23" s="98">
        <v>24.76</v>
      </c>
      <c r="E23" s="98" t="s">
        <v>12</v>
      </c>
      <c r="F23" s="98">
        <f t="shared" si="0"/>
        <v>3714</v>
      </c>
      <c r="G23" s="98">
        <f t="shared" si="1"/>
        <v>3714</v>
      </c>
      <c r="H23" s="98">
        <f t="shared" si="2"/>
        <v>7428</v>
      </c>
      <c r="I23" s="98"/>
    </row>
    <row r="24" ht="17.1" customHeight="true" spans="1:9">
      <c r="A24" s="98">
        <v>20</v>
      </c>
      <c r="B24" s="98"/>
      <c r="C24" s="100" t="s">
        <v>33</v>
      </c>
      <c r="D24" s="98">
        <v>125.25</v>
      </c>
      <c r="E24" s="98" t="s">
        <v>12</v>
      </c>
      <c r="F24" s="98">
        <f t="shared" si="0"/>
        <v>18787.5</v>
      </c>
      <c r="G24" s="98">
        <f t="shared" si="1"/>
        <v>18787.5</v>
      </c>
      <c r="H24" s="98">
        <f t="shared" si="2"/>
        <v>37575</v>
      </c>
      <c r="I24" s="98"/>
    </row>
    <row r="25" ht="17.1" customHeight="true" spans="1:9">
      <c r="A25" s="98">
        <v>21</v>
      </c>
      <c r="B25" s="98"/>
      <c r="C25" s="100" t="s">
        <v>34</v>
      </c>
      <c r="D25" s="98">
        <v>191.46</v>
      </c>
      <c r="E25" s="98" t="s">
        <v>12</v>
      </c>
      <c r="F25" s="98">
        <f t="shared" si="0"/>
        <v>28719</v>
      </c>
      <c r="G25" s="98">
        <f t="shared" si="1"/>
        <v>28719</v>
      </c>
      <c r="H25" s="98">
        <f t="shared" si="2"/>
        <v>57438</v>
      </c>
      <c r="I25" s="98"/>
    </row>
    <row r="26" ht="17.1" customHeight="true" spans="1:9">
      <c r="A26" s="98">
        <v>22</v>
      </c>
      <c r="B26" s="98"/>
      <c r="C26" s="100" t="s">
        <v>35</v>
      </c>
      <c r="D26" s="98">
        <v>265.68</v>
      </c>
      <c r="E26" s="98" t="s">
        <v>12</v>
      </c>
      <c r="F26" s="98">
        <f t="shared" si="0"/>
        <v>39852</v>
      </c>
      <c r="G26" s="98">
        <f t="shared" si="1"/>
        <v>39852</v>
      </c>
      <c r="H26" s="98">
        <f t="shared" si="2"/>
        <v>79704</v>
      </c>
      <c r="I26" s="98"/>
    </row>
    <row r="27" ht="17.1" customHeight="true" spans="1:9">
      <c r="A27" s="98">
        <v>23</v>
      </c>
      <c r="B27" s="98"/>
      <c r="C27" s="100" t="s">
        <v>36</v>
      </c>
      <c r="D27" s="98">
        <v>85.61</v>
      </c>
      <c r="E27" s="98" t="s">
        <v>12</v>
      </c>
      <c r="F27" s="98">
        <f t="shared" si="0"/>
        <v>12841.5</v>
      </c>
      <c r="G27" s="98">
        <f t="shared" si="1"/>
        <v>12841.5</v>
      </c>
      <c r="H27" s="98">
        <f t="shared" si="2"/>
        <v>25683</v>
      </c>
      <c r="I27" s="98"/>
    </row>
    <row r="28" ht="14.1" customHeight="true" spans="1:9">
      <c r="A28" s="98">
        <v>24</v>
      </c>
      <c r="B28" s="98"/>
      <c r="C28" s="99" t="s">
        <v>37</v>
      </c>
      <c r="D28" s="98">
        <v>50.08</v>
      </c>
      <c r="E28" s="98" t="s">
        <v>30</v>
      </c>
      <c r="F28" s="98">
        <f>D28*105</f>
        <v>5258.4</v>
      </c>
      <c r="G28" s="98">
        <f t="shared" si="1"/>
        <v>5258.4</v>
      </c>
      <c r="H28" s="98">
        <f t="shared" si="2"/>
        <v>10516.8</v>
      </c>
      <c r="I28" s="98"/>
    </row>
    <row r="29" ht="17.1" customHeight="true" spans="1:9">
      <c r="A29" s="98">
        <v>25</v>
      </c>
      <c r="B29" s="98"/>
      <c r="C29" s="100" t="s">
        <v>38</v>
      </c>
      <c r="D29" s="98">
        <v>79.69</v>
      </c>
      <c r="E29" s="98" t="s">
        <v>12</v>
      </c>
      <c r="F29" s="98">
        <f t="shared" si="0"/>
        <v>11953.5</v>
      </c>
      <c r="G29" s="98">
        <f t="shared" si="1"/>
        <v>11953.5</v>
      </c>
      <c r="H29" s="98">
        <f t="shared" si="2"/>
        <v>23907</v>
      </c>
      <c r="I29" s="98"/>
    </row>
    <row r="30" ht="22" customHeight="true" spans="1:9">
      <c r="A30" s="98">
        <v>26</v>
      </c>
      <c r="B30" s="98"/>
      <c r="C30" s="99" t="s">
        <v>39</v>
      </c>
      <c r="D30" s="98">
        <v>92.25</v>
      </c>
      <c r="E30" s="98" t="s">
        <v>12</v>
      </c>
      <c r="F30" s="98">
        <f t="shared" si="0"/>
        <v>13837.5</v>
      </c>
      <c r="G30" s="98">
        <f t="shared" si="1"/>
        <v>13837.5</v>
      </c>
      <c r="H30" s="98">
        <f t="shared" si="2"/>
        <v>27675</v>
      </c>
      <c r="I30" s="121"/>
    </row>
    <row r="31" ht="17.1" customHeight="true" spans="1:9">
      <c r="A31" s="98"/>
      <c r="B31" s="102" t="s">
        <v>40</v>
      </c>
      <c r="C31" s="103"/>
      <c r="D31" s="104">
        <f>SUM(D5:D30)</f>
        <v>3239.27</v>
      </c>
      <c r="E31" s="98"/>
      <c r="F31" s="104">
        <f>SUM(F5:F30)</f>
        <v>471154.2</v>
      </c>
      <c r="G31" s="104">
        <f t="shared" si="1"/>
        <v>471154.2</v>
      </c>
      <c r="H31" s="104">
        <f t="shared" si="2"/>
        <v>942308.4</v>
      </c>
      <c r="I31" s="104"/>
    </row>
    <row r="32" ht="17.1" customHeight="true" spans="1:9">
      <c r="A32" s="105">
        <v>27</v>
      </c>
      <c r="B32" s="106" t="s">
        <v>41</v>
      </c>
      <c r="C32" s="107" t="s">
        <v>42</v>
      </c>
      <c r="D32" s="98">
        <v>123.88</v>
      </c>
      <c r="E32" s="98" t="s">
        <v>12</v>
      </c>
      <c r="F32" s="98">
        <f>D32*150</f>
        <v>18582</v>
      </c>
      <c r="G32" s="98">
        <f t="shared" si="1"/>
        <v>18582</v>
      </c>
      <c r="H32" s="98">
        <f t="shared" si="2"/>
        <v>37164</v>
      </c>
      <c r="I32" s="98"/>
    </row>
    <row r="33" ht="17.1" customHeight="true" spans="1:9">
      <c r="A33" s="105">
        <v>28</v>
      </c>
      <c r="B33" s="108"/>
      <c r="C33" s="100" t="s">
        <v>43</v>
      </c>
      <c r="D33" s="98">
        <v>185.71</v>
      </c>
      <c r="E33" s="98" t="s">
        <v>25</v>
      </c>
      <c r="F33" s="98">
        <v>0</v>
      </c>
      <c r="G33" s="98">
        <v>0</v>
      </c>
      <c r="H33" s="98">
        <f t="shared" si="2"/>
        <v>0</v>
      </c>
      <c r="I33" s="98"/>
    </row>
    <row r="34" ht="17.1" customHeight="true" spans="1:9">
      <c r="A34" s="105">
        <v>29</v>
      </c>
      <c r="B34" s="108"/>
      <c r="C34" s="100" t="s">
        <v>44</v>
      </c>
      <c r="D34" s="98">
        <v>57.17</v>
      </c>
      <c r="E34" s="98" t="s">
        <v>25</v>
      </c>
      <c r="F34" s="98">
        <v>0</v>
      </c>
      <c r="G34" s="98">
        <v>0</v>
      </c>
      <c r="H34" s="98">
        <f t="shared" si="2"/>
        <v>0</v>
      </c>
      <c r="I34" s="98"/>
    </row>
    <row r="35" ht="17.1" customHeight="true" spans="1:9">
      <c r="A35" s="105">
        <v>30</v>
      </c>
      <c r="B35" s="108"/>
      <c r="C35" s="100" t="s">
        <v>45</v>
      </c>
      <c r="D35" s="98">
        <v>53.21</v>
      </c>
      <c r="E35" s="98" t="s">
        <v>12</v>
      </c>
      <c r="F35" s="98">
        <f t="shared" ref="F33:F38" si="3">D35*150</f>
        <v>7981.5</v>
      </c>
      <c r="G35" s="98">
        <f t="shared" ref="G33:G40" si="4">F35</f>
        <v>7981.5</v>
      </c>
      <c r="H35" s="98">
        <f t="shared" si="2"/>
        <v>15963</v>
      </c>
      <c r="I35" s="98"/>
    </row>
    <row r="36" ht="17.1" customHeight="true" spans="1:9">
      <c r="A36" s="105">
        <v>31</v>
      </c>
      <c r="B36" s="108"/>
      <c r="C36" s="100" t="s">
        <v>46</v>
      </c>
      <c r="D36" s="98">
        <v>108.17</v>
      </c>
      <c r="E36" s="98" t="s">
        <v>12</v>
      </c>
      <c r="F36" s="98">
        <f t="shared" si="3"/>
        <v>16225.5</v>
      </c>
      <c r="G36" s="98">
        <f t="shared" si="4"/>
        <v>16225.5</v>
      </c>
      <c r="H36" s="98">
        <f t="shared" si="2"/>
        <v>32451</v>
      </c>
      <c r="I36" s="98"/>
    </row>
    <row r="37" ht="17.1" customHeight="true" spans="1:9">
      <c r="A37" s="105">
        <v>32</v>
      </c>
      <c r="B37" s="108"/>
      <c r="C37" s="100" t="s">
        <v>47</v>
      </c>
      <c r="D37" s="98">
        <v>90.99</v>
      </c>
      <c r="E37" s="98" t="s">
        <v>12</v>
      </c>
      <c r="F37" s="98">
        <f t="shared" si="3"/>
        <v>13648.5</v>
      </c>
      <c r="G37" s="98">
        <f t="shared" si="4"/>
        <v>13648.5</v>
      </c>
      <c r="H37" s="98">
        <f t="shared" si="2"/>
        <v>27297</v>
      </c>
      <c r="I37" s="98"/>
    </row>
    <row r="38" ht="17.1" customHeight="true" spans="1:9">
      <c r="A38" s="105">
        <v>33</v>
      </c>
      <c r="B38" s="108"/>
      <c r="C38" s="100" t="s">
        <v>48</v>
      </c>
      <c r="D38" s="98">
        <v>160.63</v>
      </c>
      <c r="E38" s="98" t="s">
        <v>30</v>
      </c>
      <c r="F38" s="98">
        <f>D38*105</f>
        <v>16866.15</v>
      </c>
      <c r="G38" s="98">
        <f t="shared" si="4"/>
        <v>16866.15</v>
      </c>
      <c r="H38" s="98">
        <f t="shared" ref="H38:H58" si="5">F38+G38</f>
        <v>33732.3</v>
      </c>
      <c r="I38" s="98"/>
    </row>
    <row r="39" ht="17.1" customHeight="true" spans="1:9">
      <c r="A39" s="109"/>
      <c r="B39" s="110" t="s">
        <v>40</v>
      </c>
      <c r="C39" s="111"/>
      <c r="D39" s="109">
        <f>SUM(D32:D38)</f>
        <v>779.76</v>
      </c>
      <c r="E39" s="109"/>
      <c r="F39" s="109">
        <f>SUM(F32:F38)</f>
        <v>73303.65</v>
      </c>
      <c r="G39" s="104">
        <f t="shared" si="4"/>
        <v>73303.65</v>
      </c>
      <c r="H39" s="104">
        <f t="shared" si="5"/>
        <v>146607.3</v>
      </c>
      <c r="I39" s="109"/>
    </row>
    <row r="40" ht="17.1" customHeight="true" spans="1:9">
      <c r="A40" s="112">
        <v>34</v>
      </c>
      <c r="B40" s="106" t="s">
        <v>49</v>
      </c>
      <c r="C40" s="100" t="s">
        <v>50</v>
      </c>
      <c r="D40" s="113">
        <v>184.2</v>
      </c>
      <c r="E40" s="113" t="s">
        <v>12</v>
      </c>
      <c r="F40" s="113">
        <f>D40*150</f>
        <v>27630</v>
      </c>
      <c r="G40" s="113">
        <f t="shared" si="4"/>
        <v>27630</v>
      </c>
      <c r="H40" s="98">
        <f t="shared" si="5"/>
        <v>55260</v>
      </c>
      <c r="I40" s="113"/>
    </row>
    <row r="41" ht="17.1" customHeight="true" spans="1:9">
      <c r="A41" s="112">
        <v>35</v>
      </c>
      <c r="B41" s="108"/>
      <c r="C41" s="100" t="s">
        <v>51</v>
      </c>
      <c r="D41" s="113">
        <v>229.08</v>
      </c>
      <c r="E41" s="113" t="s">
        <v>12</v>
      </c>
      <c r="F41" s="113">
        <f>D41*150</f>
        <v>34362</v>
      </c>
      <c r="G41" s="113">
        <f t="shared" ref="G41:G46" si="6">F41</f>
        <v>34362</v>
      </c>
      <c r="H41" s="98">
        <f t="shared" si="5"/>
        <v>68724</v>
      </c>
      <c r="I41" s="113"/>
    </row>
    <row r="42" ht="17.1" customHeight="true" spans="1:9">
      <c r="A42" s="112">
        <v>36</v>
      </c>
      <c r="B42" s="108"/>
      <c r="C42" s="100" t="s">
        <v>52</v>
      </c>
      <c r="D42" s="113">
        <v>58.23</v>
      </c>
      <c r="E42" s="113" t="s">
        <v>12</v>
      </c>
      <c r="F42" s="113">
        <f>D42*150</f>
        <v>8734.5</v>
      </c>
      <c r="G42" s="113">
        <f t="shared" si="6"/>
        <v>8734.5</v>
      </c>
      <c r="H42" s="98">
        <f t="shared" si="5"/>
        <v>17469</v>
      </c>
      <c r="I42" s="113"/>
    </row>
    <row r="43" ht="17.1" customHeight="true" spans="1:9">
      <c r="A43" s="112">
        <v>37</v>
      </c>
      <c r="B43" s="108"/>
      <c r="C43" s="100" t="s">
        <v>53</v>
      </c>
      <c r="D43" s="113">
        <v>61.77</v>
      </c>
      <c r="E43" s="113" t="s">
        <v>12</v>
      </c>
      <c r="F43" s="113">
        <f>D43*150</f>
        <v>9265.5</v>
      </c>
      <c r="G43" s="113">
        <f t="shared" si="6"/>
        <v>9265.5</v>
      </c>
      <c r="H43" s="98">
        <f t="shared" si="5"/>
        <v>18531</v>
      </c>
      <c r="I43" s="113"/>
    </row>
    <row r="44" ht="17.1" customHeight="true" spans="1:9">
      <c r="A44" s="112">
        <v>38</v>
      </c>
      <c r="B44" s="108"/>
      <c r="C44" s="100" t="s">
        <v>54</v>
      </c>
      <c r="D44" s="113">
        <v>78.97</v>
      </c>
      <c r="E44" s="113" t="s">
        <v>12</v>
      </c>
      <c r="F44" s="113">
        <f>D44*150</f>
        <v>11845.5</v>
      </c>
      <c r="G44" s="113">
        <f t="shared" si="6"/>
        <v>11845.5</v>
      </c>
      <c r="H44" s="98">
        <f t="shared" si="5"/>
        <v>23691</v>
      </c>
      <c r="I44" s="113"/>
    </row>
    <row r="45" ht="17.1" customHeight="true" spans="1:9">
      <c r="A45" s="112">
        <v>39</v>
      </c>
      <c r="B45" s="114"/>
      <c r="C45" s="99" t="s">
        <v>55</v>
      </c>
      <c r="D45" s="113">
        <v>75.96</v>
      </c>
      <c r="E45" s="113" t="s">
        <v>25</v>
      </c>
      <c r="F45" s="113">
        <v>0</v>
      </c>
      <c r="G45" s="113">
        <v>0</v>
      </c>
      <c r="H45" s="98">
        <f t="shared" si="5"/>
        <v>0</v>
      </c>
      <c r="I45" s="113"/>
    </row>
    <row r="46" s="91" customFormat="true" ht="17.1" customHeight="true" spans="1:9">
      <c r="A46" s="115"/>
      <c r="B46" s="110" t="s">
        <v>40</v>
      </c>
      <c r="C46" s="111"/>
      <c r="D46" s="104">
        <f>SUM(D40:D45)</f>
        <v>688.21</v>
      </c>
      <c r="E46" s="104"/>
      <c r="F46" s="104">
        <f>SUM(F40:F45)</f>
        <v>91837.5</v>
      </c>
      <c r="G46" s="96">
        <f t="shared" si="6"/>
        <v>91837.5</v>
      </c>
      <c r="H46" s="104">
        <f t="shared" si="5"/>
        <v>183675</v>
      </c>
      <c r="I46" s="104"/>
    </row>
    <row r="47" ht="17.1" customHeight="true" spans="1:9">
      <c r="A47" s="105">
        <v>40</v>
      </c>
      <c r="B47" s="105" t="s">
        <v>56</v>
      </c>
      <c r="C47" s="116" t="s">
        <v>57</v>
      </c>
      <c r="D47" s="98">
        <v>157.7</v>
      </c>
      <c r="E47" s="113" t="s">
        <v>12</v>
      </c>
      <c r="F47" s="113">
        <f>D47*150</f>
        <v>23655</v>
      </c>
      <c r="G47" s="113">
        <f t="shared" ref="G47:G58" si="7">F47</f>
        <v>23655</v>
      </c>
      <c r="H47" s="98">
        <f t="shared" si="5"/>
        <v>47310</v>
      </c>
      <c r="I47" s="98"/>
    </row>
    <row r="48" ht="17.1" customHeight="true" spans="1:9">
      <c r="A48" s="105">
        <v>41</v>
      </c>
      <c r="B48" s="105"/>
      <c r="C48" s="100" t="s">
        <v>58</v>
      </c>
      <c r="D48" s="98">
        <v>14.03</v>
      </c>
      <c r="E48" s="98" t="s">
        <v>30</v>
      </c>
      <c r="F48" s="113">
        <f>D48*105</f>
        <v>1473.15</v>
      </c>
      <c r="G48" s="113">
        <f t="shared" si="7"/>
        <v>1473.15</v>
      </c>
      <c r="H48" s="98">
        <f t="shared" si="5"/>
        <v>2946.3</v>
      </c>
      <c r="I48" s="98"/>
    </row>
    <row r="49" ht="17.1" customHeight="true" spans="1:9">
      <c r="A49" s="105">
        <v>42</v>
      </c>
      <c r="B49" s="105"/>
      <c r="C49" s="100" t="s">
        <v>59</v>
      </c>
      <c r="D49" s="98">
        <v>99.69</v>
      </c>
      <c r="E49" s="98" t="s">
        <v>30</v>
      </c>
      <c r="F49" s="113">
        <f>D49*105</f>
        <v>10467.45</v>
      </c>
      <c r="G49" s="113">
        <f t="shared" si="7"/>
        <v>10467.45</v>
      </c>
      <c r="H49" s="98">
        <f t="shared" si="5"/>
        <v>20934.9</v>
      </c>
      <c r="I49" s="98"/>
    </row>
    <row r="50" ht="17.1" customHeight="true" spans="1:9">
      <c r="A50" s="109"/>
      <c r="B50" s="117" t="s">
        <v>40</v>
      </c>
      <c r="C50" s="118"/>
      <c r="D50" s="104">
        <f>SUM(D47:D49)</f>
        <v>271.42</v>
      </c>
      <c r="E50" s="104"/>
      <c r="F50" s="104">
        <f>SUM(F47:F49)</f>
        <v>35595.6</v>
      </c>
      <c r="G50" s="96">
        <f t="shared" si="7"/>
        <v>35595.6</v>
      </c>
      <c r="H50" s="98">
        <f t="shared" si="5"/>
        <v>71191.2</v>
      </c>
      <c r="I50" s="104"/>
    </row>
    <row r="51" ht="17.1" customHeight="true" spans="1:9">
      <c r="A51" s="105">
        <v>43</v>
      </c>
      <c r="B51" s="106" t="s">
        <v>60</v>
      </c>
      <c r="C51" s="100" t="s">
        <v>61</v>
      </c>
      <c r="D51" s="98">
        <v>56.35</v>
      </c>
      <c r="E51" s="98" t="s">
        <v>12</v>
      </c>
      <c r="F51" s="98">
        <f>D51*150</f>
        <v>8452.5</v>
      </c>
      <c r="G51" s="113">
        <f t="shared" si="7"/>
        <v>8452.5</v>
      </c>
      <c r="H51" s="98">
        <f t="shared" si="5"/>
        <v>16905</v>
      </c>
      <c r="I51" s="98"/>
    </row>
    <row r="52" ht="17.1" customHeight="true" spans="1:9">
      <c r="A52" s="106">
        <v>44</v>
      </c>
      <c r="B52" s="108"/>
      <c r="C52" s="99" t="s">
        <v>62</v>
      </c>
      <c r="D52" s="98">
        <v>144.08</v>
      </c>
      <c r="E52" s="98" t="s">
        <v>12</v>
      </c>
      <c r="F52" s="98">
        <f>D52*150</f>
        <v>21612</v>
      </c>
      <c r="G52" s="113">
        <f t="shared" si="7"/>
        <v>21612</v>
      </c>
      <c r="H52" s="98">
        <f t="shared" si="5"/>
        <v>43224</v>
      </c>
      <c r="I52" s="98"/>
    </row>
    <row r="53" ht="17.1" customHeight="true" spans="1:9">
      <c r="A53" s="109"/>
      <c r="B53" s="110" t="s">
        <v>40</v>
      </c>
      <c r="C53" s="111"/>
      <c r="D53" s="104">
        <f t="shared" ref="D53" si="8">SUM(D51:D52)</f>
        <v>200.43</v>
      </c>
      <c r="E53" s="104"/>
      <c r="F53" s="104">
        <f>SUM(F51:F52)</f>
        <v>30064.5</v>
      </c>
      <c r="G53" s="96">
        <f t="shared" si="7"/>
        <v>30064.5</v>
      </c>
      <c r="H53" s="104">
        <f t="shared" si="5"/>
        <v>60129</v>
      </c>
      <c r="I53" s="104"/>
    </row>
    <row r="54" ht="17.1" customHeight="true" spans="1:9">
      <c r="A54" s="105">
        <v>45</v>
      </c>
      <c r="B54" s="105" t="s">
        <v>63</v>
      </c>
      <c r="C54" s="100" t="s">
        <v>64</v>
      </c>
      <c r="D54" s="98">
        <v>75.43</v>
      </c>
      <c r="E54" s="98" t="s">
        <v>25</v>
      </c>
      <c r="F54" s="98">
        <v>0</v>
      </c>
      <c r="G54" s="113">
        <f t="shared" si="7"/>
        <v>0</v>
      </c>
      <c r="H54" s="98">
        <f t="shared" si="5"/>
        <v>0</v>
      </c>
      <c r="I54" s="98"/>
    </row>
    <row r="55" ht="17.1" customHeight="true" spans="1:9">
      <c r="A55" s="109"/>
      <c r="B55" s="110" t="s">
        <v>40</v>
      </c>
      <c r="C55" s="111"/>
      <c r="D55" s="109">
        <f>D54</f>
        <v>75.43</v>
      </c>
      <c r="E55" s="109"/>
      <c r="F55" s="109">
        <v>0</v>
      </c>
      <c r="G55" s="96">
        <f t="shared" si="7"/>
        <v>0</v>
      </c>
      <c r="H55" s="104">
        <f t="shared" si="5"/>
        <v>0</v>
      </c>
      <c r="I55" s="109"/>
    </row>
    <row r="56" ht="17.1" customHeight="true" spans="1:9">
      <c r="A56" s="105">
        <v>46</v>
      </c>
      <c r="B56" s="105" t="s">
        <v>65</v>
      </c>
      <c r="C56" s="100" t="s">
        <v>66</v>
      </c>
      <c r="D56" s="98">
        <v>24.48</v>
      </c>
      <c r="E56" s="98" t="s">
        <v>12</v>
      </c>
      <c r="F56" s="98">
        <f>D56*150</f>
        <v>3672</v>
      </c>
      <c r="G56" s="113">
        <f t="shared" si="7"/>
        <v>3672</v>
      </c>
      <c r="H56" s="98">
        <f t="shared" si="5"/>
        <v>7344</v>
      </c>
      <c r="I56" s="98"/>
    </row>
    <row r="57" ht="17.1" customHeight="true" spans="1:9">
      <c r="A57" s="109"/>
      <c r="B57" s="109" t="s">
        <v>40</v>
      </c>
      <c r="C57" s="109"/>
      <c r="D57" s="109">
        <v>24.48</v>
      </c>
      <c r="E57" s="109"/>
      <c r="F57" s="109">
        <f>F56</f>
        <v>3672</v>
      </c>
      <c r="G57" s="96">
        <f t="shared" si="7"/>
        <v>3672</v>
      </c>
      <c r="H57" s="98">
        <f t="shared" si="5"/>
        <v>7344</v>
      </c>
      <c r="I57" s="109"/>
    </row>
    <row r="58" s="91" customFormat="true" ht="18" customHeight="true" spans="1:9">
      <c r="A58" s="102" t="s">
        <v>8</v>
      </c>
      <c r="B58" s="119"/>
      <c r="C58" s="103"/>
      <c r="D58" s="104">
        <f>D31+D39+D46+D50+D53+D55+D57</f>
        <v>5279</v>
      </c>
      <c r="E58" s="104"/>
      <c r="F58" s="104">
        <f>F31+F39+F46+F50+F53+F55+F57</f>
        <v>705627.45</v>
      </c>
      <c r="G58" s="104">
        <f>G31+G39+G46+G50+G53+G55+G57</f>
        <v>705627.45</v>
      </c>
      <c r="H58" s="104">
        <f t="shared" si="5"/>
        <v>1411254.9</v>
      </c>
      <c r="I58" s="104"/>
    </row>
    <row r="59" spans="1:6">
      <c r="A59" s="120"/>
      <c r="F59" s="92">
        <f>F58-F46</f>
        <v>613789.95</v>
      </c>
    </row>
  </sheetData>
  <mergeCells count="15">
    <mergeCell ref="A2:I2"/>
    <mergeCell ref="A3:C3"/>
    <mergeCell ref="B31:C31"/>
    <mergeCell ref="B39:C39"/>
    <mergeCell ref="B46:C46"/>
    <mergeCell ref="B50:C50"/>
    <mergeCell ref="B53:C53"/>
    <mergeCell ref="B55:C55"/>
    <mergeCell ref="B57:C57"/>
    <mergeCell ref="A58:C58"/>
    <mergeCell ref="B5:B30"/>
    <mergeCell ref="B32:B38"/>
    <mergeCell ref="B40:B45"/>
    <mergeCell ref="B47:B49"/>
    <mergeCell ref="B51:B52"/>
  </mergeCells>
  <printOptions horizontalCentered="true"/>
  <pageMargins left="0.708661417322835" right="0.708661417322835" top="0.393700787401575" bottom="0.393700787401575" header="0.31496062992126" footer="0.31496062992126"/>
  <pageSetup paperSize="9" scale="82" fitToHeight="0" orientation="portrait"/>
  <headerFooter/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M35" sqref="M35"/>
    </sheetView>
  </sheetViews>
  <sheetFormatPr defaultColWidth="9" defaultRowHeight="13.5"/>
  <cols>
    <col min="1" max="1" width="9" style="72"/>
    <col min="2" max="2" width="13.125" style="72" customWidth="true"/>
    <col min="3" max="4" width="9.375" style="72" customWidth="true"/>
    <col min="5" max="5" width="13" style="72" customWidth="true"/>
    <col min="6" max="6" width="10.75" style="72" customWidth="true"/>
    <col min="7" max="7" width="12.875" style="72" customWidth="true"/>
    <col min="8" max="8" width="12.125" style="72" customWidth="true"/>
    <col min="9" max="9" width="13.5" style="72" customWidth="true"/>
    <col min="10" max="16384" width="9" style="72"/>
  </cols>
  <sheetData>
    <row r="1" s="72" customFormat="true" ht="21.75" spans="1:9">
      <c r="A1" s="73" t="s">
        <v>67</v>
      </c>
      <c r="B1" s="73"/>
      <c r="C1" s="73"/>
      <c r="D1" s="73"/>
      <c r="E1" s="73"/>
      <c r="F1" s="73"/>
      <c r="G1" s="73"/>
      <c r="H1" s="87"/>
      <c r="I1" s="87"/>
    </row>
    <row r="2" s="72" customFormat="true" spans="1:9">
      <c r="A2" s="74" t="s">
        <v>2</v>
      </c>
      <c r="B2" s="74" t="s">
        <v>68</v>
      </c>
      <c r="C2" s="75" t="s">
        <v>69</v>
      </c>
      <c r="D2" s="75" t="s">
        <v>70</v>
      </c>
      <c r="E2" s="75" t="s">
        <v>71</v>
      </c>
      <c r="F2" s="75" t="s">
        <v>72</v>
      </c>
      <c r="G2" s="88" t="s">
        <v>73</v>
      </c>
      <c r="H2" s="88" t="s">
        <v>74</v>
      </c>
      <c r="I2" s="90" t="s">
        <v>75</v>
      </c>
    </row>
    <row r="3" s="72" customFormat="true" spans="1:9">
      <c r="A3" s="76"/>
      <c r="B3" s="77"/>
      <c r="C3" s="78"/>
      <c r="D3" s="78"/>
      <c r="E3" s="78"/>
      <c r="F3" s="78"/>
      <c r="G3" s="78"/>
      <c r="H3" s="89"/>
      <c r="I3" s="90"/>
    </row>
    <row r="4" s="72" customFormat="true" spans="1:9">
      <c r="A4" s="74" t="s">
        <v>76</v>
      </c>
      <c r="B4" s="79" t="s">
        <v>77</v>
      </c>
      <c r="C4" s="80">
        <f>G4/450</f>
        <v>24</v>
      </c>
      <c r="D4" s="80">
        <f>[1]土壤保育产品街镇执行数!G33</f>
        <v>4</v>
      </c>
      <c r="E4" s="80">
        <f>[1]土壤保育产品街镇执行数!H33</f>
        <v>12000</v>
      </c>
      <c r="F4" s="80">
        <f t="shared" ref="F4:F8" si="0">E4*0.1</f>
        <v>1200</v>
      </c>
      <c r="G4" s="80">
        <f t="shared" ref="G4:G8" si="1">E4*0.9</f>
        <v>10800</v>
      </c>
      <c r="H4" s="80">
        <f t="shared" ref="H4:H8" si="2">E4*0.54</f>
        <v>6480</v>
      </c>
      <c r="I4" s="80">
        <f t="shared" ref="I4:I8" si="3">E4*0.36</f>
        <v>4320</v>
      </c>
    </row>
    <row r="5" s="72" customFormat="true" spans="1:9">
      <c r="A5" s="76"/>
      <c r="B5" s="79" t="s">
        <v>78</v>
      </c>
      <c r="C5" s="80">
        <f>G5/200</f>
        <v>121.5</v>
      </c>
      <c r="D5" s="80">
        <f>[1]水溶肥!J23</f>
        <v>1.8</v>
      </c>
      <c r="E5" s="80">
        <f>[1]水溶肥!K23</f>
        <v>27000</v>
      </c>
      <c r="F5" s="80">
        <f t="shared" si="0"/>
        <v>2700</v>
      </c>
      <c r="G5" s="80">
        <f t="shared" si="1"/>
        <v>24300</v>
      </c>
      <c r="H5" s="80">
        <f t="shared" si="2"/>
        <v>14580</v>
      </c>
      <c r="I5" s="80">
        <f t="shared" si="3"/>
        <v>9720</v>
      </c>
    </row>
    <row r="6" s="72" customFormat="true" spans="1:9">
      <c r="A6" s="77"/>
      <c r="B6" s="81" t="s">
        <v>40</v>
      </c>
      <c r="C6" s="81"/>
      <c r="D6" s="81">
        <f>D4+D5</f>
        <v>5.8</v>
      </c>
      <c r="E6" s="81">
        <f t="shared" ref="E6:I6" si="4">SUM(E4:E5)</f>
        <v>39000</v>
      </c>
      <c r="F6" s="81">
        <f t="shared" si="4"/>
        <v>3900</v>
      </c>
      <c r="G6" s="81">
        <f t="shared" si="4"/>
        <v>35100</v>
      </c>
      <c r="H6" s="81">
        <f t="shared" si="4"/>
        <v>21060</v>
      </c>
      <c r="I6" s="81">
        <f t="shared" si="4"/>
        <v>14040</v>
      </c>
    </row>
    <row r="7" s="72" customFormat="true" spans="1:9">
      <c r="A7" s="82" t="s">
        <v>79</v>
      </c>
      <c r="B7" s="79" t="s">
        <v>77</v>
      </c>
      <c r="C7" s="83">
        <f>G7/450</f>
        <v>1314.5</v>
      </c>
      <c r="D7" s="83">
        <f>[1]土壤保育产品街镇执行数!G20</f>
        <v>421</v>
      </c>
      <c r="E7" s="83">
        <f>[1]土壤保育产品街镇执行数!H20</f>
        <v>657250</v>
      </c>
      <c r="F7" s="83">
        <f t="shared" si="0"/>
        <v>65725</v>
      </c>
      <c r="G7" s="83">
        <f t="shared" si="1"/>
        <v>591525</v>
      </c>
      <c r="H7" s="83">
        <f t="shared" si="2"/>
        <v>354915</v>
      </c>
      <c r="I7" s="83">
        <f t="shared" si="3"/>
        <v>236610</v>
      </c>
    </row>
    <row r="8" s="72" customFormat="true" spans="1:9">
      <c r="A8" s="82"/>
      <c r="B8" s="79" t="s">
        <v>78</v>
      </c>
      <c r="C8" s="83">
        <f>G8/200</f>
        <v>1370.25</v>
      </c>
      <c r="D8" s="83">
        <f>[1]水溶肥!J7</f>
        <v>8.7</v>
      </c>
      <c r="E8" s="83">
        <f>[1]水溶肥!K7</f>
        <v>304500</v>
      </c>
      <c r="F8" s="83">
        <f t="shared" si="0"/>
        <v>30450</v>
      </c>
      <c r="G8" s="83">
        <f t="shared" si="1"/>
        <v>274050</v>
      </c>
      <c r="H8" s="83">
        <f t="shared" si="2"/>
        <v>164430</v>
      </c>
      <c r="I8" s="83">
        <f t="shared" si="3"/>
        <v>109620</v>
      </c>
    </row>
    <row r="9" s="72" customFormat="true" spans="1:9">
      <c r="A9" s="84"/>
      <c r="B9" s="81" t="s">
        <v>40</v>
      </c>
      <c r="C9" s="81"/>
      <c r="D9" s="81">
        <f>D7+D8</f>
        <v>429.7</v>
      </c>
      <c r="E9" s="81">
        <f t="shared" ref="E9:I9" si="5">SUM(E7:E8)</f>
        <v>961750</v>
      </c>
      <c r="F9" s="81">
        <f t="shared" si="5"/>
        <v>96175</v>
      </c>
      <c r="G9" s="81">
        <f t="shared" si="5"/>
        <v>865575</v>
      </c>
      <c r="H9" s="81">
        <f t="shared" si="5"/>
        <v>519345</v>
      </c>
      <c r="I9" s="81">
        <f t="shared" si="5"/>
        <v>346230</v>
      </c>
    </row>
    <row r="10" s="72" customFormat="true" spans="1:9">
      <c r="A10" s="74" t="s">
        <v>80</v>
      </c>
      <c r="B10" s="79" t="s">
        <v>77</v>
      </c>
      <c r="C10" s="80">
        <f>G10/450</f>
        <v>275</v>
      </c>
      <c r="D10" s="80">
        <f>[1]土壤保育产品街镇执行数!G27</f>
        <v>30</v>
      </c>
      <c r="E10" s="80">
        <f>[1]土壤保育产品街镇执行数!H27</f>
        <v>137500</v>
      </c>
      <c r="F10" s="80">
        <f t="shared" ref="F10:F14" si="6">E10*0.1</f>
        <v>13750</v>
      </c>
      <c r="G10" s="80">
        <f t="shared" ref="G10:G14" si="7">E10*0.9</f>
        <v>123750</v>
      </c>
      <c r="H10" s="80"/>
      <c r="I10" s="80"/>
    </row>
    <row r="11" s="72" customFormat="true" spans="1:9">
      <c r="A11" s="76"/>
      <c r="B11" s="79" t="s">
        <v>78</v>
      </c>
      <c r="C11" s="80">
        <f t="shared" ref="C11:C16" si="8">G11/200</f>
        <v>641.25</v>
      </c>
      <c r="D11" s="80">
        <f>[1]水溶肥执行数!G12</f>
        <v>9.5</v>
      </c>
      <c r="E11" s="80">
        <f>[1]水溶肥执行数!H12</f>
        <v>142500</v>
      </c>
      <c r="F11" s="80">
        <f t="shared" si="6"/>
        <v>14250</v>
      </c>
      <c r="G11" s="80">
        <f t="shared" si="7"/>
        <v>128250</v>
      </c>
      <c r="H11" s="80"/>
      <c r="I11" s="80"/>
    </row>
    <row r="12" s="72" customFormat="true" spans="1:9">
      <c r="A12" s="77"/>
      <c r="B12" s="81" t="s">
        <v>40</v>
      </c>
      <c r="C12" s="81"/>
      <c r="D12" s="81">
        <f>D10+D11</f>
        <v>39.5</v>
      </c>
      <c r="E12" s="81">
        <f t="shared" ref="E12:G12" si="9">SUM(E10:E11)</f>
        <v>280000</v>
      </c>
      <c r="F12" s="81">
        <f t="shared" si="9"/>
        <v>28000</v>
      </c>
      <c r="G12" s="81">
        <f t="shared" si="9"/>
        <v>252000</v>
      </c>
      <c r="H12" s="81"/>
      <c r="I12" s="81"/>
    </row>
    <row r="13" s="72" customFormat="true" spans="1:9">
      <c r="A13" s="74" t="s">
        <v>81</v>
      </c>
      <c r="B13" s="79" t="s">
        <v>77</v>
      </c>
      <c r="C13" s="80">
        <f>G13/450</f>
        <v>36</v>
      </c>
      <c r="D13" s="80">
        <f>[1]土壤保育产品街镇执行数!G29</f>
        <v>6</v>
      </c>
      <c r="E13" s="80">
        <f>[1]土壤保育产品街镇执行数!H29</f>
        <v>18000</v>
      </c>
      <c r="F13" s="80">
        <f t="shared" si="6"/>
        <v>1800</v>
      </c>
      <c r="G13" s="80">
        <f t="shared" si="7"/>
        <v>16200</v>
      </c>
      <c r="H13" s="80">
        <f t="shared" ref="H13:H16" si="10">E13*0.54</f>
        <v>9720</v>
      </c>
      <c r="I13" s="80">
        <f t="shared" ref="I13:I16" si="11">E13*0.36</f>
        <v>6480</v>
      </c>
    </row>
    <row r="14" s="72" customFormat="true" spans="1:9">
      <c r="A14" s="76"/>
      <c r="B14" s="79" t="s">
        <v>78</v>
      </c>
      <c r="C14" s="80">
        <f t="shared" si="8"/>
        <v>292.77</v>
      </c>
      <c r="D14" s="80">
        <f>[1]水溶肥!J19</f>
        <v>2.6</v>
      </c>
      <c r="E14" s="80">
        <f>[1]水溶肥!K19</f>
        <v>65060</v>
      </c>
      <c r="F14" s="80">
        <f t="shared" si="6"/>
        <v>6506</v>
      </c>
      <c r="G14" s="80">
        <f t="shared" si="7"/>
        <v>58554</v>
      </c>
      <c r="H14" s="80">
        <f t="shared" si="10"/>
        <v>35132.4</v>
      </c>
      <c r="I14" s="80">
        <f t="shared" si="11"/>
        <v>23421.6</v>
      </c>
    </row>
    <row r="15" s="72" customFormat="true" spans="1:9">
      <c r="A15" s="77"/>
      <c r="B15" s="81" t="s">
        <v>40</v>
      </c>
      <c r="C15" s="81"/>
      <c r="D15" s="81">
        <f>D13+D14</f>
        <v>8.6</v>
      </c>
      <c r="E15" s="81">
        <f t="shared" ref="E15:I15" si="12">SUM(E13:E14)</f>
        <v>83060</v>
      </c>
      <c r="F15" s="81">
        <f t="shared" si="12"/>
        <v>8306</v>
      </c>
      <c r="G15" s="81">
        <f t="shared" si="12"/>
        <v>74754</v>
      </c>
      <c r="H15" s="81">
        <f t="shared" si="12"/>
        <v>44852.4</v>
      </c>
      <c r="I15" s="81">
        <f t="shared" si="12"/>
        <v>29901.6</v>
      </c>
    </row>
    <row r="16" s="72" customFormat="true" spans="1:9">
      <c r="A16" s="74" t="s">
        <v>82</v>
      </c>
      <c r="B16" s="80" t="s">
        <v>78</v>
      </c>
      <c r="C16" s="80">
        <f t="shared" si="8"/>
        <v>39.96</v>
      </c>
      <c r="D16" s="80">
        <f>[1]水溶肥!J14</f>
        <v>1</v>
      </c>
      <c r="E16" s="80">
        <f>[1]水溶肥!K14</f>
        <v>8880</v>
      </c>
      <c r="F16" s="80">
        <f>E16*0.1</f>
        <v>888</v>
      </c>
      <c r="G16" s="80">
        <f>E16*0.9</f>
        <v>7992</v>
      </c>
      <c r="H16" s="80">
        <f t="shared" si="10"/>
        <v>4795.2</v>
      </c>
      <c r="I16" s="80">
        <f t="shared" si="11"/>
        <v>3196.8</v>
      </c>
    </row>
    <row r="17" s="72" customFormat="true" spans="1:9">
      <c r="A17" s="77"/>
      <c r="B17" s="81" t="s">
        <v>40</v>
      </c>
      <c r="C17" s="81"/>
      <c r="D17" s="81">
        <f>1</f>
        <v>1</v>
      </c>
      <c r="E17" s="81">
        <f t="shared" ref="E17:I17" si="13">E16</f>
        <v>8880</v>
      </c>
      <c r="F17" s="81">
        <f t="shared" si="13"/>
        <v>888</v>
      </c>
      <c r="G17" s="81">
        <f t="shared" si="13"/>
        <v>7992</v>
      </c>
      <c r="H17" s="81">
        <f t="shared" si="13"/>
        <v>4795.2</v>
      </c>
      <c r="I17" s="81">
        <f t="shared" si="13"/>
        <v>3196.8</v>
      </c>
    </row>
    <row r="18" s="72" customFormat="true" spans="1:9">
      <c r="A18" s="85" t="s">
        <v>8</v>
      </c>
      <c r="B18" s="86"/>
      <c r="C18" s="81"/>
      <c r="D18" s="81">
        <f t="shared" ref="D18:I18" si="14">SUM(D15,D12,D9,D6,D17)</f>
        <v>484.6</v>
      </c>
      <c r="E18" s="81">
        <f t="shared" si="14"/>
        <v>1372690</v>
      </c>
      <c r="F18" s="81">
        <f t="shared" si="14"/>
        <v>137269</v>
      </c>
      <c r="G18" s="81">
        <f t="shared" si="14"/>
        <v>1235421</v>
      </c>
      <c r="H18" s="81">
        <f t="shared" si="14"/>
        <v>590052.6</v>
      </c>
      <c r="I18" s="81">
        <f t="shared" si="14"/>
        <v>393368.4</v>
      </c>
    </row>
  </sheetData>
  <mergeCells count="16">
    <mergeCell ref="A1:I1"/>
    <mergeCell ref="A18:B18"/>
    <mergeCell ref="A2:A3"/>
    <mergeCell ref="A4:A6"/>
    <mergeCell ref="A7:A9"/>
    <mergeCell ref="A10:A12"/>
    <mergeCell ref="A13:A15"/>
    <mergeCell ref="A16:A17"/>
    <mergeCell ref="B2:B3"/>
    <mergeCell ref="C2:C3"/>
    <mergeCell ref="D2:D3"/>
    <mergeCell ref="E2:E3"/>
    <mergeCell ref="F2:F3"/>
    <mergeCell ref="G2:G3"/>
    <mergeCell ref="H2:H3"/>
    <mergeCell ref="I2:I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selection activeCell="L18" sqref="L18"/>
    </sheetView>
  </sheetViews>
  <sheetFormatPr defaultColWidth="9" defaultRowHeight="13.5"/>
  <cols>
    <col min="1" max="1" width="3.375" style="31" customWidth="true"/>
    <col min="2" max="2" width="4" style="31" customWidth="true"/>
    <col min="3" max="3" width="21.625" style="28" customWidth="true"/>
    <col min="4" max="4" width="7.75" style="32" customWidth="true"/>
    <col min="5" max="5" width="7.5" style="32" customWidth="true"/>
    <col min="6" max="6" width="8.75" style="33" customWidth="true"/>
    <col min="7" max="8" width="8.625" style="33" customWidth="true"/>
    <col min="9" max="9" width="11.125" style="28" customWidth="true"/>
    <col min="10" max="16381" width="9" style="28"/>
  </cols>
  <sheetData>
    <row r="1" s="28" customFormat="true" ht="45.75" customHeight="true" spans="1:8">
      <c r="A1" s="34" t="s">
        <v>83</v>
      </c>
      <c r="B1" s="34"/>
      <c r="C1" s="34"/>
      <c r="D1" s="34"/>
      <c r="E1" s="34"/>
      <c r="F1" s="34"/>
      <c r="G1" s="34"/>
      <c r="H1" s="34"/>
    </row>
    <row r="2" s="28" customFormat="true" ht="20.25" customHeight="true" spans="1:9">
      <c r="A2" s="35" t="s">
        <v>1</v>
      </c>
      <c r="B2" s="36" t="s">
        <v>2</v>
      </c>
      <c r="C2" s="37" t="s">
        <v>3</v>
      </c>
      <c r="D2" s="36" t="s">
        <v>84</v>
      </c>
      <c r="E2" s="36" t="s">
        <v>85</v>
      </c>
      <c r="F2" s="36" t="s">
        <v>86</v>
      </c>
      <c r="G2" s="36"/>
      <c r="H2" s="36"/>
      <c r="I2" s="65"/>
    </row>
    <row r="3" s="28" customFormat="true" ht="42.75" customHeight="true" spans="1:9">
      <c r="A3" s="38"/>
      <c r="B3" s="39"/>
      <c r="C3" s="40"/>
      <c r="D3" s="39"/>
      <c r="E3" s="39"/>
      <c r="F3" s="39" t="s">
        <v>87</v>
      </c>
      <c r="G3" s="39" t="s">
        <v>88</v>
      </c>
      <c r="H3" s="39" t="s">
        <v>89</v>
      </c>
      <c r="I3" s="66" t="s">
        <v>9</v>
      </c>
    </row>
    <row r="4" s="29" customFormat="true" ht="21" customHeight="true" spans="1:9">
      <c r="A4" s="41">
        <v>1</v>
      </c>
      <c r="B4" s="42" t="s">
        <v>79</v>
      </c>
      <c r="C4" s="43" t="s">
        <v>11</v>
      </c>
      <c r="D4" s="44">
        <v>762.8</v>
      </c>
      <c r="E4" s="44">
        <v>236.82</v>
      </c>
      <c r="F4" s="63">
        <f t="shared" ref="F4:F23" si="0">E4*180</f>
        <v>42627.6</v>
      </c>
      <c r="G4" s="63">
        <f t="shared" ref="G4:G23" si="1">E4*120</f>
        <v>28418.4</v>
      </c>
      <c r="H4" s="63">
        <f t="shared" ref="H4:H28" si="2">F4+G4</f>
        <v>71046</v>
      </c>
      <c r="I4" s="67"/>
    </row>
    <row r="5" s="29" customFormat="true" ht="21" customHeight="true" spans="1:9">
      <c r="A5" s="41">
        <v>2</v>
      </c>
      <c r="B5" s="42"/>
      <c r="C5" s="43" t="s">
        <v>19</v>
      </c>
      <c r="D5" s="44">
        <v>89</v>
      </c>
      <c r="E5" s="44">
        <v>20.33</v>
      </c>
      <c r="F5" s="63">
        <f t="shared" si="0"/>
        <v>3659.4</v>
      </c>
      <c r="G5" s="63">
        <f t="shared" si="1"/>
        <v>2439.6</v>
      </c>
      <c r="H5" s="63">
        <f t="shared" si="2"/>
        <v>6099</v>
      </c>
      <c r="I5" s="67"/>
    </row>
    <row r="6" s="29" customFormat="true" ht="21" customHeight="true" spans="1:9">
      <c r="A6" s="41">
        <v>3</v>
      </c>
      <c r="B6" s="42"/>
      <c r="C6" s="45" t="s">
        <v>17</v>
      </c>
      <c r="D6" s="44">
        <v>102.38</v>
      </c>
      <c r="E6" s="44">
        <v>33</v>
      </c>
      <c r="F6" s="63">
        <f t="shared" si="0"/>
        <v>5940</v>
      </c>
      <c r="G6" s="63">
        <f t="shared" si="1"/>
        <v>3960</v>
      </c>
      <c r="H6" s="63">
        <f t="shared" si="2"/>
        <v>9900</v>
      </c>
      <c r="I6" s="67"/>
    </row>
    <row r="7" s="29" customFormat="true" ht="21" customHeight="true" spans="1:9">
      <c r="A7" s="41">
        <v>4</v>
      </c>
      <c r="B7" s="42"/>
      <c r="C7" s="45" t="s">
        <v>14</v>
      </c>
      <c r="D7" s="44">
        <v>107</v>
      </c>
      <c r="E7" s="44">
        <v>22.33</v>
      </c>
      <c r="F7" s="63">
        <f t="shared" si="0"/>
        <v>4019.4</v>
      </c>
      <c r="G7" s="63">
        <f t="shared" si="1"/>
        <v>2679.6</v>
      </c>
      <c r="H7" s="63">
        <f t="shared" si="2"/>
        <v>6699</v>
      </c>
      <c r="I7" s="67"/>
    </row>
    <row r="8" s="29" customFormat="true" ht="21" customHeight="true" spans="1:9">
      <c r="A8" s="41">
        <v>5</v>
      </c>
      <c r="B8" s="42"/>
      <c r="C8" s="45" t="s">
        <v>35</v>
      </c>
      <c r="D8" s="44">
        <v>267</v>
      </c>
      <c r="E8" s="44">
        <v>82.7</v>
      </c>
      <c r="F8" s="63">
        <f t="shared" si="0"/>
        <v>14886</v>
      </c>
      <c r="G8" s="63">
        <f t="shared" si="1"/>
        <v>9924</v>
      </c>
      <c r="H8" s="63">
        <f t="shared" si="2"/>
        <v>24810</v>
      </c>
      <c r="I8" s="67"/>
    </row>
    <row r="9" s="29" customFormat="true" ht="21" customHeight="true" spans="1:9">
      <c r="A9" s="41">
        <v>6</v>
      </c>
      <c r="B9" s="42"/>
      <c r="C9" s="45" t="s">
        <v>33</v>
      </c>
      <c r="D9" s="44">
        <v>125</v>
      </c>
      <c r="E9" s="44">
        <v>41.64</v>
      </c>
      <c r="F9" s="63">
        <f t="shared" si="0"/>
        <v>7495.2</v>
      </c>
      <c r="G9" s="63">
        <f t="shared" si="1"/>
        <v>4996.8</v>
      </c>
      <c r="H9" s="63">
        <f t="shared" si="2"/>
        <v>12492</v>
      </c>
      <c r="I9" s="67"/>
    </row>
    <row r="10" s="29" customFormat="true" ht="21" customHeight="true" spans="1:9">
      <c r="A10" s="41">
        <v>7</v>
      </c>
      <c r="B10" s="42"/>
      <c r="C10" s="45" t="s">
        <v>31</v>
      </c>
      <c r="D10" s="44">
        <v>199.2</v>
      </c>
      <c r="E10" s="44">
        <v>52.79</v>
      </c>
      <c r="F10" s="63">
        <f t="shared" si="0"/>
        <v>9502.2</v>
      </c>
      <c r="G10" s="63">
        <f t="shared" si="1"/>
        <v>6334.8</v>
      </c>
      <c r="H10" s="63">
        <f t="shared" si="2"/>
        <v>15837</v>
      </c>
      <c r="I10" s="67"/>
    </row>
    <row r="11" s="30" customFormat="true" ht="22.5" customHeight="true" spans="1:9">
      <c r="A11" s="46" t="s">
        <v>40</v>
      </c>
      <c r="B11" s="47"/>
      <c r="C11" s="47"/>
      <c r="D11" s="48">
        <f>SUM(D4:D10)</f>
        <v>1652.38</v>
      </c>
      <c r="E11" s="48">
        <f>SUM(E4:E10)</f>
        <v>489.61</v>
      </c>
      <c r="F11" s="64">
        <f t="shared" si="0"/>
        <v>88129.8</v>
      </c>
      <c r="G11" s="64">
        <f t="shared" si="1"/>
        <v>58753.2</v>
      </c>
      <c r="H11" s="64">
        <f t="shared" si="2"/>
        <v>146883</v>
      </c>
      <c r="I11" s="68"/>
    </row>
    <row r="12" s="29" customFormat="true" ht="23.25" customHeight="true" spans="1:9">
      <c r="A12" s="41">
        <v>8</v>
      </c>
      <c r="B12" s="49" t="s">
        <v>49</v>
      </c>
      <c r="C12" s="45" t="s">
        <v>50</v>
      </c>
      <c r="D12" s="45">
        <v>185.91</v>
      </c>
      <c r="E12" s="45">
        <v>61</v>
      </c>
      <c r="F12" s="45">
        <f t="shared" si="0"/>
        <v>10980</v>
      </c>
      <c r="G12" s="45">
        <f t="shared" si="1"/>
        <v>7320</v>
      </c>
      <c r="H12" s="45">
        <f t="shared" si="2"/>
        <v>18300</v>
      </c>
      <c r="I12" s="67"/>
    </row>
    <row r="13" s="29" customFormat="true" ht="23.25" customHeight="true" spans="1:9">
      <c r="A13" s="41">
        <v>9</v>
      </c>
      <c r="B13" s="49"/>
      <c r="C13" s="45" t="s">
        <v>51</v>
      </c>
      <c r="D13" s="45">
        <v>219.08</v>
      </c>
      <c r="E13" s="45">
        <v>73</v>
      </c>
      <c r="F13" s="45">
        <f t="shared" si="0"/>
        <v>13140</v>
      </c>
      <c r="G13" s="45">
        <f t="shared" si="1"/>
        <v>8760</v>
      </c>
      <c r="H13" s="45">
        <f t="shared" si="2"/>
        <v>21900</v>
      </c>
      <c r="I13" s="67"/>
    </row>
    <row r="14" s="29" customFormat="true" ht="23.25" customHeight="true" spans="1:9">
      <c r="A14" s="41">
        <v>10</v>
      </c>
      <c r="B14" s="49"/>
      <c r="C14" s="45" t="s">
        <v>52</v>
      </c>
      <c r="D14" s="45">
        <v>35.96</v>
      </c>
      <c r="E14" s="45">
        <v>11.98</v>
      </c>
      <c r="F14" s="45">
        <f t="shared" si="0"/>
        <v>2156.4</v>
      </c>
      <c r="G14" s="45">
        <f t="shared" si="1"/>
        <v>1437.6</v>
      </c>
      <c r="H14" s="45">
        <f t="shared" si="2"/>
        <v>3594</v>
      </c>
      <c r="I14" s="67"/>
    </row>
    <row r="15" s="29" customFormat="true" ht="23.25" customHeight="true" spans="1:9">
      <c r="A15" s="41">
        <v>11</v>
      </c>
      <c r="B15" s="49"/>
      <c r="C15" s="45" t="s">
        <v>53</v>
      </c>
      <c r="D15" s="45">
        <v>58.76</v>
      </c>
      <c r="E15" s="45">
        <v>18</v>
      </c>
      <c r="F15" s="45">
        <f t="shared" si="0"/>
        <v>3240</v>
      </c>
      <c r="G15" s="45">
        <f t="shared" si="1"/>
        <v>2160</v>
      </c>
      <c r="H15" s="45">
        <f t="shared" si="2"/>
        <v>5400</v>
      </c>
      <c r="I15" s="67"/>
    </row>
    <row r="16" s="29" customFormat="true" ht="22.5" customHeight="true" spans="1:9">
      <c r="A16" s="41">
        <v>12</v>
      </c>
      <c r="B16" s="49"/>
      <c r="C16" s="45" t="s">
        <v>90</v>
      </c>
      <c r="D16" s="45">
        <v>72.48</v>
      </c>
      <c r="E16" s="45">
        <v>24.07</v>
      </c>
      <c r="F16" s="45">
        <f t="shared" si="0"/>
        <v>4332.6</v>
      </c>
      <c r="G16" s="45">
        <f t="shared" si="1"/>
        <v>2888.4</v>
      </c>
      <c r="H16" s="45">
        <f t="shared" si="2"/>
        <v>7221</v>
      </c>
      <c r="I16" s="67"/>
    </row>
    <row r="17" s="30" customFormat="true" ht="22.5" customHeight="true" spans="1:9">
      <c r="A17" s="46" t="s">
        <v>40</v>
      </c>
      <c r="B17" s="47"/>
      <c r="C17" s="47"/>
      <c r="D17" s="48">
        <f>SUM(D12:D16)</f>
        <v>572.19</v>
      </c>
      <c r="E17" s="48">
        <f>SUM(E12:E16)</f>
        <v>188.05</v>
      </c>
      <c r="F17" s="64">
        <f t="shared" si="0"/>
        <v>33849</v>
      </c>
      <c r="G17" s="64">
        <f t="shared" si="1"/>
        <v>22566</v>
      </c>
      <c r="H17" s="64">
        <f t="shared" si="2"/>
        <v>56415</v>
      </c>
      <c r="I17" s="68"/>
    </row>
    <row r="18" s="28" customFormat="true" ht="21" customHeight="true" spans="1:9">
      <c r="A18" s="50">
        <v>13</v>
      </c>
      <c r="B18" s="51" t="s">
        <v>76</v>
      </c>
      <c r="C18" s="43" t="s">
        <v>45</v>
      </c>
      <c r="D18" s="52">
        <v>53.2</v>
      </c>
      <c r="E18" s="44">
        <v>10.31</v>
      </c>
      <c r="F18" s="63">
        <f t="shared" si="0"/>
        <v>1855.8</v>
      </c>
      <c r="G18" s="63">
        <f t="shared" si="1"/>
        <v>1237.2</v>
      </c>
      <c r="H18" s="63">
        <f t="shared" si="2"/>
        <v>3093</v>
      </c>
      <c r="I18" s="69"/>
    </row>
    <row r="19" s="29" customFormat="true" ht="21" customHeight="true" spans="1:9">
      <c r="A19" s="41">
        <v>14</v>
      </c>
      <c r="B19" s="51"/>
      <c r="C19" s="53" t="s">
        <v>46</v>
      </c>
      <c r="D19" s="54">
        <v>108</v>
      </c>
      <c r="E19" s="44">
        <v>10.7</v>
      </c>
      <c r="F19" s="63">
        <f t="shared" si="0"/>
        <v>1926</v>
      </c>
      <c r="G19" s="63">
        <f t="shared" si="1"/>
        <v>1284</v>
      </c>
      <c r="H19" s="63">
        <f t="shared" si="2"/>
        <v>3210</v>
      </c>
      <c r="I19" s="67"/>
    </row>
    <row r="20" s="29" customFormat="true" ht="21" customHeight="true" spans="1:9">
      <c r="A20" s="50">
        <v>15</v>
      </c>
      <c r="B20" s="51"/>
      <c r="C20" s="53" t="s">
        <v>47</v>
      </c>
      <c r="D20" s="54">
        <v>90</v>
      </c>
      <c r="E20" s="44">
        <v>30</v>
      </c>
      <c r="F20" s="63">
        <f t="shared" si="0"/>
        <v>5400</v>
      </c>
      <c r="G20" s="63">
        <f t="shared" si="1"/>
        <v>3600</v>
      </c>
      <c r="H20" s="63">
        <f t="shared" si="2"/>
        <v>9000</v>
      </c>
      <c r="I20" s="67"/>
    </row>
    <row r="21" s="29" customFormat="true" ht="21" customHeight="true" spans="1:9">
      <c r="A21" s="41">
        <v>16</v>
      </c>
      <c r="B21" s="51"/>
      <c r="C21" s="43" t="s">
        <v>42</v>
      </c>
      <c r="D21" s="54">
        <v>123.9</v>
      </c>
      <c r="E21" s="54">
        <v>40</v>
      </c>
      <c r="F21" s="63">
        <f t="shared" si="0"/>
        <v>7200</v>
      </c>
      <c r="G21" s="63">
        <f t="shared" si="1"/>
        <v>4800</v>
      </c>
      <c r="H21" s="63">
        <f t="shared" si="2"/>
        <v>12000</v>
      </c>
      <c r="I21" s="67"/>
    </row>
    <row r="22" s="30" customFormat="true" ht="22.5" customHeight="true" spans="1:9">
      <c r="A22" s="46" t="s">
        <v>40</v>
      </c>
      <c r="B22" s="47"/>
      <c r="C22" s="47"/>
      <c r="D22" s="48">
        <f>SUM(D18:D21)</f>
        <v>375.1</v>
      </c>
      <c r="E22" s="48">
        <f>SUM(E18:E21)</f>
        <v>91.01</v>
      </c>
      <c r="F22" s="64">
        <f t="shared" si="0"/>
        <v>16381.8</v>
      </c>
      <c r="G22" s="64">
        <f t="shared" si="1"/>
        <v>10921.2</v>
      </c>
      <c r="H22" s="64">
        <f t="shared" si="2"/>
        <v>27303</v>
      </c>
      <c r="I22" s="68"/>
    </row>
    <row r="23" s="29" customFormat="true" ht="25.5" customHeight="true" spans="1:9">
      <c r="A23" s="41">
        <v>17</v>
      </c>
      <c r="B23" s="42" t="s">
        <v>81</v>
      </c>
      <c r="C23" s="55" t="s">
        <v>57</v>
      </c>
      <c r="D23" s="56">
        <v>168.05</v>
      </c>
      <c r="E23" s="56">
        <v>40</v>
      </c>
      <c r="F23" s="63">
        <f t="shared" si="0"/>
        <v>7200</v>
      </c>
      <c r="G23" s="63">
        <f t="shared" si="1"/>
        <v>4800</v>
      </c>
      <c r="H23" s="63">
        <f t="shared" si="2"/>
        <v>12000</v>
      </c>
      <c r="I23" s="67"/>
    </row>
    <row r="24" s="29" customFormat="true" ht="25.5" customHeight="true" spans="1:9">
      <c r="A24" s="57"/>
      <c r="B24" s="58"/>
      <c r="C24" s="59" t="s">
        <v>40</v>
      </c>
      <c r="D24" s="59">
        <f>SUM(D23)</f>
        <v>168.05</v>
      </c>
      <c r="E24" s="59">
        <f t="shared" ref="E24:G24" si="3">SUM(E23)</f>
        <v>40</v>
      </c>
      <c r="F24" s="64">
        <f t="shared" si="3"/>
        <v>7200</v>
      </c>
      <c r="G24" s="64">
        <f t="shared" si="3"/>
        <v>4800</v>
      </c>
      <c r="H24" s="64">
        <f t="shared" si="2"/>
        <v>12000</v>
      </c>
      <c r="I24" s="67"/>
    </row>
    <row r="25" s="29" customFormat="true" ht="25.5" customHeight="true" spans="1:9">
      <c r="A25" s="41">
        <v>18</v>
      </c>
      <c r="B25" s="42" t="s">
        <v>91</v>
      </c>
      <c r="C25" s="45" t="s">
        <v>64</v>
      </c>
      <c r="D25" s="52">
        <v>87.33</v>
      </c>
      <c r="E25" s="44">
        <v>0</v>
      </c>
      <c r="F25" s="63">
        <f>E25*180</f>
        <v>0</v>
      </c>
      <c r="G25" s="63">
        <f>E25*120</f>
        <v>0</v>
      </c>
      <c r="H25" s="63">
        <f t="shared" si="2"/>
        <v>0</v>
      </c>
      <c r="I25" s="70" t="s">
        <v>92</v>
      </c>
    </row>
    <row r="26" s="28" customFormat="true" ht="22.5" customHeight="true" spans="1:9">
      <c r="A26" s="46" t="s">
        <v>40</v>
      </c>
      <c r="B26" s="47"/>
      <c r="C26" s="47"/>
      <c r="D26" s="48">
        <f>SUM(D25)</f>
        <v>87.33</v>
      </c>
      <c r="E26" s="48">
        <f t="shared" ref="E26:G26" si="4">SUM(E25)</f>
        <v>0</v>
      </c>
      <c r="F26" s="64">
        <f t="shared" si="4"/>
        <v>0</v>
      </c>
      <c r="G26" s="64">
        <f t="shared" si="4"/>
        <v>0</v>
      </c>
      <c r="H26" s="64">
        <f t="shared" si="2"/>
        <v>0</v>
      </c>
      <c r="I26" s="69"/>
    </row>
    <row r="27" s="29" customFormat="true" ht="25.5" customHeight="true" spans="1:9">
      <c r="A27" s="41">
        <v>19</v>
      </c>
      <c r="B27" s="42" t="s">
        <v>82</v>
      </c>
      <c r="C27" s="45" t="s">
        <v>62</v>
      </c>
      <c r="D27" s="52">
        <v>157.79</v>
      </c>
      <c r="E27" s="44">
        <v>26.383</v>
      </c>
      <c r="F27" s="63">
        <f>E27*180</f>
        <v>4748.94</v>
      </c>
      <c r="G27" s="63">
        <f>E27*120</f>
        <v>3165.96</v>
      </c>
      <c r="H27" s="63">
        <f t="shared" si="2"/>
        <v>7914.9</v>
      </c>
      <c r="I27" s="67"/>
    </row>
    <row r="28" s="28" customFormat="true" ht="22.5" customHeight="true" spans="1:9">
      <c r="A28" s="46" t="s">
        <v>40</v>
      </c>
      <c r="B28" s="47"/>
      <c r="C28" s="47"/>
      <c r="D28" s="48">
        <f>SUM(D27)</f>
        <v>157.79</v>
      </c>
      <c r="E28" s="48">
        <f t="shared" ref="E28:G28" si="5">SUM(E27)</f>
        <v>26.383</v>
      </c>
      <c r="F28" s="64">
        <f t="shared" si="5"/>
        <v>4748.94</v>
      </c>
      <c r="G28" s="64">
        <f t="shared" si="5"/>
        <v>3165.96</v>
      </c>
      <c r="H28" s="64">
        <f t="shared" si="2"/>
        <v>7914.9</v>
      </c>
      <c r="I28" s="69"/>
    </row>
    <row r="29" s="28" customFormat="true" ht="22.5" customHeight="true" spans="1:9">
      <c r="A29" s="60" t="s">
        <v>8</v>
      </c>
      <c r="B29" s="61"/>
      <c r="C29" s="61"/>
      <c r="D29" s="62">
        <f>D26+D24+D22+D17+D11+D28</f>
        <v>3012.84</v>
      </c>
      <c r="E29" s="62">
        <f t="shared" ref="E29:H29" si="6">E26+E24+E22+E17+E11+E28</f>
        <v>835.053</v>
      </c>
      <c r="F29" s="62">
        <f t="shared" si="6"/>
        <v>150309.54</v>
      </c>
      <c r="G29" s="62">
        <f t="shared" si="6"/>
        <v>100206.36</v>
      </c>
      <c r="H29" s="62">
        <f t="shared" si="6"/>
        <v>250515.9</v>
      </c>
      <c r="I29" s="71"/>
    </row>
  </sheetData>
  <mergeCells count="16">
    <mergeCell ref="A1:H1"/>
    <mergeCell ref="F2:H2"/>
    <mergeCell ref="A11:C11"/>
    <mergeCell ref="A17:C17"/>
    <mergeCell ref="A22:C22"/>
    <mergeCell ref="A26:C26"/>
    <mergeCell ref="A28:C28"/>
    <mergeCell ref="A29:C29"/>
    <mergeCell ref="A2:A3"/>
    <mergeCell ref="B2:B3"/>
    <mergeCell ref="B4:B10"/>
    <mergeCell ref="B12:B16"/>
    <mergeCell ref="B18:B21"/>
    <mergeCell ref="C2:C3"/>
    <mergeCell ref="D2:D3"/>
    <mergeCell ref="E2:E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workbookViewId="0">
      <selection activeCell="N16" sqref="N16"/>
    </sheetView>
  </sheetViews>
  <sheetFormatPr defaultColWidth="9" defaultRowHeight="13.5"/>
  <sheetData>
    <row r="1" ht="18.75" spans="1:11">
      <c r="A1" s="1" t="s">
        <v>93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5" customHeight="true" spans="1:11">
      <c r="A2" s="3" t="s">
        <v>1</v>
      </c>
      <c r="B2" s="4" t="s">
        <v>2</v>
      </c>
      <c r="C2" s="4" t="s">
        <v>94</v>
      </c>
      <c r="D2" s="5" t="s">
        <v>95</v>
      </c>
      <c r="E2" s="15" t="s">
        <v>96</v>
      </c>
      <c r="F2" s="4" t="s">
        <v>97</v>
      </c>
      <c r="G2" s="4"/>
      <c r="H2" s="4"/>
      <c r="I2" s="4" t="s">
        <v>98</v>
      </c>
      <c r="J2" s="4"/>
      <c r="K2" s="4"/>
    </row>
    <row r="3" ht="15" customHeight="true" spans="1:11">
      <c r="A3" s="3"/>
      <c r="B3" s="4"/>
      <c r="C3" s="4"/>
      <c r="D3" s="6" t="s">
        <v>99</v>
      </c>
      <c r="E3" s="16" t="s">
        <v>99</v>
      </c>
      <c r="F3" s="17" t="s">
        <v>100</v>
      </c>
      <c r="G3" s="6" t="s">
        <v>100</v>
      </c>
      <c r="H3" s="3" t="s">
        <v>5</v>
      </c>
      <c r="I3" s="4" t="s">
        <v>101</v>
      </c>
      <c r="J3" s="4" t="s">
        <v>102</v>
      </c>
      <c r="K3" s="4" t="s">
        <v>8</v>
      </c>
    </row>
    <row r="4" ht="26.25" spans="1:11">
      <c r="A4" s="3"/>
      <c r="B4" s="4"/>
      <c r="C4" s="4"/>
      <c r="E4" s="18"/>
      <c r="F4" s="17" t="s">
        <v>103</v>
      </c>
      <c r="G4" s="6" t="s">
        <v>104</v>
      </c>
      <c r="H4" s="3"/>
      <c r="I4" s="4"/>
      <c r="J4" s="4"/>
      <c r="K4" s="4"/>
    </row>
    <row r="5" ht="14.25" spans="1:11">
      <c r="A5" s="3"/>
      <c r="B5" s="4"/>
      <c r="C5" s="4"/>
      <c r="D5" s="7"/>
      <c r="E5" s="19"/>
      <c r="F5" s="20"/>
      <c r="G5" s="21" t="s">
        <v>105</v>
      </c>
      <c r="H5" s="3"/>
      <c r="I5" s="4"/>
      <c r="J5" s="4"/>
      <c r="K5" s="4"/>
    </row>
    <row r="6" ht="39" spans="1:11">
      <c r="A6" s="8">
        <v>1</v>
      </c>
      <c r="B6" s="9" t="s">
        <v>41</v>
      </c>
      <c r="C6" s="10" t="s">
        <v>47</v>
      </c>
      <c r="D6" s="11">
        <v>90.99</v>
      </c>
      <c r="E6" s="22">
        <v>80</v>
      </c>
      <c r="F6" s="23">
        <v>0.9979</v>
      </c>
      <c r="G6" s="24">
        <v>8.81</v>
      </c>
      <c r="H6" s="8" t="s">
        <v>106</v>
      </c>
      <c r="I6" s="26">
        <v>8000</v>
      </c>
      <c r="J6" s="26">
        <v>8000</v>
      </c>
      <c r="K6" s="26">
        <v>16000</v>
      </c>
    </row>
    <row r="7" ht="39" spans="1:11">
      <c r="A7" s="8">
        <v>2</v>
      </c>
      <c r="B7" s="9" t="s">
        <v>41</v>
      </c>
      <c r="C7" s="10" t="s">
        <v>42</v>
      </c>
      <c r="D7" s="11">
        <v>123.9</v>
      </c>
      <c r="E7" s="22">
        <v>80</v>
      </c>
      <c r="F7" s="23">
        <v>0.9409</v>
      </c>
      <c r="G7" s="24">
        <v>9.65</v>
      </c>
      <c r="H7" s="8" t="s">
        <v>106</v>
      </c>
      <c r="I7" s="26">
        <v>8000</v>
      </c>
      <c r="J7" s="26">
        <v>8000</v>
      </c>
      <c r="K7" s="26">
        <v>16000</v>
      </c>
    </row>
    <row r="8" ht="39" spans="1:11">
      <c r="A8" s="8">
        <v>3</v>
      </c>
      <c r="B8" s="9" t="s">
        <v>41</v>
      </c>
      <c r="C8" s="10" t="s">
        <v>43</v>
      </c>
      <c r="D8" s="11">
        <v>211.47</v>
      </c>
      <c r="E8" s="22">
        <v>80</v>
      </c>
      <c r="F8" s="23">
        <v>0.9362</v>
      </c>
      <c r="G8" s="24">
        <v>4.62</v>
      </c>
      <c r="H8" s="8" t="s">
        <v>106</v>
      </c>
      <c r="I8" s="26">
        <v>8000</v>
      </c>
      <c r="J8" s="26">
        <v>8000</v>
      </c>
      <c r="K8" s="26">
        <v>16000</v>
      </c>
    </row>
    <row r="9" ht="39" spans="1:11">
      <c r="A9" s="8">
        <v>4</v>
      </c>
      <c r="B9" s="9" t="s">
        <v>41</v>
      </c>
      <c r="C9" s="10" t="s">
        <v>46</v>
      </c>
      <c r="D9" s="11">
        <v>108.57</v>
      </c>
      <c r="E9" s="22">
        <v>60</v>
      </c>
      <c r="F9" s="23">
        <v>0.8719</v>
      </c>
      <c r="G9" s="24">
        <v>4.37</v>
      </c>
      <c r="H9" s="8" t="s">
        <v>106</v>
      </c>
      <c r="I9" s="26">
        <v>6000</v>
      </c>
      <c r="J9" s="26">
        <v>6000</v>
      </c>
      <c r="K9" s="26">
        <v>12000</v>
      </c>
    </row>
    <row r="10" ht="39" spans="1:11">
      <c r="A10" s="8">
        <v>5</v>
      </c>
      <c r="B10" s="9" t="s">
        <v>41</v>
      </c>
      <c r="C10" s="10" t="s">
        <v>48</v>
      </c>
      <c r="D10" s="11">
        <v>162.58</v>
      </c>
      <c r="E10" s="22">
        <v>100</v>
      </c>
      <c r="F10" s="23">
        <v>0.9924</v>
      </c>
      <c r="G10" s="24">
        <v>7.13</v>
      </c>
      <c r="H10" s="8" t="s">
        <v>106</v>
      </c>
      <c r="I10" s="26">
        <v>10000</v>
      </c>
      <c r="J10" s="26">
        <v>10000</v>
      </c>
      <c r="K10" s="26">
        <v>20000</v>
      </c>
    </row>
    <row r="11" ht="39" spans="1:11">
      <c r="A11" s="8">
        <v>6</v>
      </c>
      <c r="B11" s="9" t="s">
        <v>41</v>
      </c>
      <c r="C11" s="10" t="s">
        <v>45</v>
      </c>
      <c r="D11" s="11">
        <v>53.21</v>
      </c>
      <c r="E11" s="22">
        <v>50</v>
      </c>
      <c r="F11" s="23">
        <v>0.9853</v>
      </c>
      <c r="G11" s="24">
        <v>6.42</v>
      </c>
      <c r="H11" s="8" t="s">
        <v>106</v>
      </c>
      <c r="I11" s="26">
        <v>5000</v>
      </c>
      <c r="J11" s="26">
        <v>5000</v>
      </c>
      <c r="K11" s="26">
        <v>10000</v>
      </c>
    </row>
    <row r="12" ht="15" customHeight="true" spans="1:11">
      <c r="A12" s="12"/>
      <c r="B12" s="13" t="s">
        <v>40</v>
      </c>
      <c r="C12" s="13"/>
      <c r="D12" s="14">
        <v>750.72</v>
      </c>
      <c r="E12" s="14">
        <v>450</v>
      </c>
      <c r="F12" s="22"/>
      <c r="G12" s="22"/>
      <c r="H12" s="22"/>
      <c r="I12" s="14">
        <v>45000</v>
      </c>
      <c r="J12" s="14">
        <v>45000</v>
      </c>
      <c r="K12" s="14">
        <v>90000</v>
      </c>
    </row>
    <row r="13" ht="39" spans="1:11">
      <c r="A13" s="8">
        <v>7</v>
      </c>
      <c r="B13" s="9" t="s">
        <v>10</v>
      </c>
      <c r="C13" s="10" t="s">
        <v>11</v>
      </c>
      <c r="D13" s="11">
        <v>792.35</v>
      </c>
      <c r="E13" s="22">
        <v>355</v>
      </c>
      <c r="F13" s="23">
        <v>0.8342</v>
      </c>
      <c r="G13" s="24">
        <v>3.73</v>
      </c>
      <c r="H13" s="8" t="s">
        <v>106</v>
      </c>
      <c r="I13" s="26">
        <v>35500</v>
      </c>
      <c r="J13" s="26">
        <v>35500</v>
      </c>
      <c r="K13" s="27">
        <v>71000</v>
      </c>
    </row>
    <row r="14" ht="39" spans="1:11">
      <c r="A14" s="8">
        <v>8</v>
      </c>
      <c r="B14" s="9" t="s">
        <v>10</v>
      </c>
      <c r="C14" s="10" t="s">
        <v>34</v>
      </c>
      <c r="D14" s="11">
        <v>190.92</v>
      </c>
      <c r="E14" s="22">
        <v>165</v>
      </c>
      <c r="F14" s="23">
        <v>1</v>
      </c>
      <c r="G14" s="24">
        <v>6.33</v>
      </c>
      <c r="H14" s="8" t="s">
        <v>106</v>
      </c>
      <c r="I14" s="26">
        <v>16500</v>
      </c>
      <c r="J14" s="26">
        <v>16500</v>
      </c>
      <c r="K14" s="26">
        <v>33000</v>
      </c>
    </row>
    <row r="15" ht="39" spans="1:11">
      <c r="A15" s="8">
        <v>9</v>
      </c>
      <c r="B15" s="9" t="s">
        <v>10</v>
      </c>
      <c r="C15" s="10" t="s">
        <v>18</v>
      </c>
      <c r="D15" s="11">
        <v>132.38</v>
      </c>
      <c r="E15" s="22">
        <v>110</v>
      </c>
      <c r="F15" s="23">
        <v>0.999</v>
      </c>
      <c r="G15" s="24">
        <v>8.33</v>
      </c>
      <c r="H15" s="8" t="s">
        <v>106</v>
      </c>
      <c r="I15" s="26">
        <v>11000</v>
      </c>
      <c r="J15" s="26">
        <v>11000</v>
      </c>
      <c r="K15" s="26">
        <v>22000</v>
      </c>
    </row>
    <row r="16" ht="39" spans="1:11">
      <c r="A16" s="8">
        <v>10</v>
      </c>
      <c r="B16" s="9" t="s">
        <v>10</v>
      </c>
      <c r="C16" s="10" t="s">
        <v>20</v>
      </c>
      <c r="D16" s="11">
        <v>85.17</v>
      </c>
      <c r="E16" s="22">
        <v>50</v>
      </c>
      <c r="F16" s="23">
        <v>0.9993</v>
      </c>
      <c r="G16" s="24">
        <v>6.04</v>
      </c>
      <c r="H16" s="8" t="s">
        <v>106</v>
      </c>
      <c r="I16" s="26">
        <v>5000</v>
      </c>
      <c r="J16" s="26">
        <v>5000</v>
      </c>
      <c r="K16" s="26">
        <v>10000</v>
      </c>
    </row>
    <row r="17" ht="39" spans="1:11">
      <c r="A17" s="8">
        <v>11</v>
      </c>
      <c r="B17" s="9" t="s">
        <v>10</v>
      </c>
      <c r="C17" s="10" t="s">
        <v>36</v>
      </c>
      <c r="D17" s="11">
        <v>86.44</v>
      </c>
      <c r="E17" s="22">
        <v>30</v>
      </c>
      <c r="F17" s="23">
        <v>0.9936</v>
      </c>
      <c r="G17" s="24">
        <v>5.38</v>
      </c>
      <c r="H17" s="8" t="s">
        <v>106</v>
      </c>
      <c r="I17" s="26">
        <v>3000</v>
      </c>
      <c r="J17" s="26">
        <v>3000</v>
      </c>
      <c r="K17" s="26">
        <v>6000</v>
      </c>
    </row>
    <row r="18" ht="39" spans="1:11">
      <c r="A18" s="8">
        <v>12</v>
      </c>
      <c r="B18" s="9" t="s">
        <v>10</v>
      </c>
      <c r="C18" s="10" t="s">
        <v>22</v>
      </c>
      <c r="D18" s="11">
        <v>101.06</v>
      </c>
      <c r="E18" s="22">
        <v>80</v>
      </c>
      <c r="F18" s="23">
        <v>0.966</v>
      </c>
      <c r="G18" s="24">
        <v>5.8</v>
      </c>
      <c r="H18" s="8" t="s">
        <v>106</v>
      </c>
      <c r="I18" s="26">
        <v>8000</v>
      </c>
      <c r="J18" s="26">
        <v>8000</v>
      </c>
      <c r="K18" s="26">
        <v>16000</v>
      </c>
    </row>
    <row r="19" ht="26.25" spans="1:11">
      <c r="A19" s="8">
        <v>13</v>
      </c>
      <c r="B19" s="9" t="s">
        <v>10</v>
      </c>
      <c r="C19" s="10" t="s">
        <v>33</v>
      </c>
      <c r="D19" s="11">
        <v>125.25</v>
      </c>
      <c r="E19" s="22">
        <v>100</v>
      </c>
      <c r="F19" s="23">
        <v>0.9937</v>
      </c>
      <c r="G19" s="24">
        <v>5.79</v>
      </c>
      <c r="H19" s="8" t="s">
        <v>106</v>
      </c>
      <c r="I19" s="26">
        <v>10000</v>
      </c>
      <c r="J19" s="26">
        <v>10000</v>
      </c>
      <c r="K19" s="26">
        <v>20000</v>
      </c>
    </row>
    <row r="20" ht="26.25" spans="1:11">
      <c r="A20" s="8">
        <v>14</v>
      </c>
      <c r="B20" s="9" t="s">
        <v>10</v>
      </c>
      <c r="C20" s="10" t="s">
        <v>35</v>
      </c>
      <c r="D20" s="11">
        <v>267.19</v>
      </c>
      <c r="E20" s="22">
        <v>130</v>
      </c>
      <c r="F20" s="23">
        <v>0.882</v>
      </c>
      <c r="G20" s="24">
        <v>4.82</v>
      </c>
      <c r="H20" s="8" t="s">
        <v>106</v>
      </c>
      <c r="I20" s="26">
        <v>13000</v>
      </c>
      <c r="J20" s="26">
        <v>13000</v>
      </c>
      <c r="K20" s="26">
        <v>26000</v>
      </c>
    </row>
    <row r="21" ht="39" spans="1:11">
      <c r="A21" s="8">
        <v>15</v>
      </c>
      <c r="B21" s="9" t="s">
        <v>10</v>
      </c>
      <c r="C21" s="10" t="s">
        <v>31</v>
      </c>
      <c r="D21" s="11">
        <v>199.2</v>
      </c>
      <c r="E21" s="22">
        <v>100</v>
      </c>
      <c r="F21" s="23">
        <v>0.9493</v>
      </c>
      <c r="G21" s="24">
        <v>4.33</v>
      </c>
      <c r="H21" s="8" t="s">
        <v>106</v>
      </c>
      <c r="I21" s="26">
        <v>10000</v>
      </c>
      <c r="J21" s="26">
        <v>10000</v>
      </c>
      <c r="K21" s="26">
        <v>20000</v>
      </c>
    </row>
    <row r="22" ht="15" customHeight="true" spans="1:11">
      <c r="A22" s="12"/>
      <c r="B22" s="13" t="s">
        <v>40</v>
      </c>
      <c r="C22" s="13"/>
      <c r="D22" s="14">
        <v>1979.96</v>
      </c>
      <c r="E22" s="14">
        <v>1120</v>
      </c>
      <c r="F22" s="22"/>
      <c r="G22" s="24"/>
      <c r="H22" s="8"/>
      <c r="I22" s="14">
        <v>112000</v>
      </c>
      <c r="J22" s="14">
        <v>112000</v>
      </c>
      <c r="K22" s="14">
        <v>224000</v>
      </c>
    </row>
    <row r="23" ht="39" spans="1:11">
      <c r="A23" s="8">
        <v>16</v>
      </c>
      <c r="B23" s="9" t="s">
        <v>49</v>
      </c>
      <c r="C23" s="10" t="s">
        <v>51</v>
      </c>
      <c r="D23" s="11">
        <v>229.08</v>
      </c>
      <c r="E23" s="22">
        <v>180</v>
      </c>
      <c r="F23" s="23">
        <v>0.9394</v>
      </c>
      <c r="G23" s="24">
        <v>5.38</v>
      </c>
      <c r="H23" s="8" t="s">
        <v>106</v>
      </c>
      <c r="I23" s="26">
        <v>18000</v>
      </c>
      <c r="J23" s="26">
        <v>18000</v>
      </c>
      <c r="K23" s="27">
        <v>36000</v>
      </c>
    </row>
    <row r="24" ht="39" spans="1:11">
      <c r="A24" s="8">
        <v>17</v>
      </c>
      <c r="B24" s="9" t="s">
        <v>49</v>
      </c>
      <c r="C24" s="10" t="s">
        <v>50</v>
      </c>
      <c r="D24" s="11">
        <v>185.91</v>
      </c>
      <c r="E24" s="22">
        <v>150</v>
      </c>
      <c r="F24" s="23">
        <v>0.9011</v>
      </c>
      <c r="G24" s="24">
        <v>6.31</v>
      </c>
      <c r="H24" s="8" t="s">
        <v>106</v>
      </c>
      <c r="I24" s="26">
        <v>15000</v>
      </c>
      <c r="J24" s="26">
        <v>15000</v>
      </c>
      <c r="K24" s="26">
        <v>30000</v>
      </c>
    </row>
    <row r="25" ht="15" customHeight="true" spans="1:11">
      <c r="A25" s="12"/>
      <c r="B25" s="13" t="s">
        <v>40</v>
      </c>
      <c r="C25" s="13"/>
      <c r="D25" s="14">
        <v>414.99</v>
      </c>
      <c r="E25" s="14">
        <v>330</v>
      </c>
      <c r="F25" s="22"/>
      <c r="G25" s="24"/>
      <c r="H25" s="8"/>
      <c r="I25" s="14">
        <v>33000</v>
      </c>
      <c r="J25" s="14">
        <v>33000</v>
      </c>
      <c r="K25" s="14">
        <v>66000</v>
      </c>
    </row>
    <row r="26" ht="39" spans="1:11">
      <c r="A26" s="8">
        <v>18</v>
      </c>
      <c r="B26" s="9" t="s">
        <v>56</v>
      </c>
      <c r="C26" s="10" t="s">
        <v>57</v>
      </c>
      <c r="D26" s="11">
        <v>168.03</v>
      </c>
      <c r="E26" s="22">
        <v>100</v>
      </c>
      <c r="F26" s="23">
        <v>0.881</v>
      </c>
      <c r="G26" s="24">
        <v>4.6</v>
      </c>
      <c r="H26" s="8" t="s">
        <v>106</v>
      </c>
      <c r="I26" s="26">
        <v>10000</v>
      </c>
      <c r="J26" s="26">
        <v>10000</v>
      </c>
      <c r="K26" s="27">
        <v>20000</v>
      </c>
    </row>
    <row r="27" ht="15" customHeight="true" spans="1:11">
      <c r="A27" s="12"/>
      <c r="B27" s="13" t="s">
        <v>40</v>
      </c>
      <c r="C27" s="13"/>
      <c r="D27" s="14">
        <v>168.03</v>
      </c>
      <c r="E27" s="14">
        <v>100</v>
      </c>
      <c r="F27" s="22"/>
      <c r="G27" s="21"/>
      <c r="H27" s="12"/>
      <c r="I27" s="14">
        <v>10000</v>
      </c>
      <c r="J27" s="14">
        <v>10000</v>
      </c>
      <c r="K27" s="14">
        <v>20000</v>
      </c>
    </row>
    <row r="28" ht="15" customHeight="true" spans="1:11">
      <c r="A28" s="12" t="s">
        <v>8</v>
      </c>
      <c r="B28" s="12"/>
      <c r="C28" s="12"/>
      <c r="D28" s="14">
        <v>3313.7</v>
      </c>
      <c r="E28" s="14">
        <v>2000</v>
      </c>
      <c r="F28" s="25">
        <v>0.9284</v>
      </c>
      <c r="G28" s="14">
        <v>5.38</v>
      </c>
      <c r="H28" s="22"/>
      <c r="I28" s="14">
        <v>200000</v>
      </c>
      <c r="J28" s="14">
        <v>200000</v>
      </c>
      <c r="K28" s="14">
        <v>400000</v>
      </c>
    </row>
  </sheetData>
  <mergeCells count="14">
    <mergeCell ref="F2:H2"/>
    <mergeCell ref="I2:K2"/>
    <mergeCell ref="B12:C12"/>
    <mergeCell ref="B22:C22"/>
    <mergeCell ref="B25:C25"/>
    <mergeCell ref="B27:C27"/>
    <mergeCell ref="A28:C28"/>
    <mergeCell ref="A2:A5"/>
    <mergeCell ref="B2:B5"/>
    <mergeCell ref="C2:C5"/>
    <mergeCell ref="H3:H5"/>
    <mergeCell ref="I3:I5"/>
    <mergeCell ref="J3:J5"/>
    <mergeCell ref="K3:K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规模化常年菜田 </vt:lpstr>
      <vt:lpstr>水溶肥、微生物菌肥</vt:lpstr>
      <vt:lpstr>深翻休耕</vt:lpstr>
      <vt:lpstr>绿叶菜核心基地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nongwei</cp:lastModifiedBy>
  <dcterms:created xsi:type="dcterms:W3CDTF">2022-09-25T05:06:00Z</dcterms:created>
  <cp:lastPrinted>2023-10-16T00:40:00Z</cp:lastPrinted>
  <dcterms:modified xsi:type="dcterms:W3CDTF">2023-10-30T11:51:48Z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4C5FA0BAA8E34FFE93048C3AB38AD3A7_13</vt:lpwstr>
  </property>
  <property fmtid="{D5CDD505-2E9C-101B-9397-08002B2CF9AE}" pid="3" name="KSOProductBuildVer">
    <vt:lpwstr>2052-11.8.2.9695</vt:lpwstr>
  </property>
</Properties>
</file>