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虹桥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虹桥基本支出调整" sheetId="59" state="hidden" r:id="rId42"/>
    <sheet name="2023年绩效预估" sheetId="66" state="hidden" r:id="rId43"/>
    <sheet name="2023尾款清算" sheetId="65" state="hidden" r:id="rId44"/>
    <sheet name="保安经费调整" sheetId="64" state="hidden" r:id="rId45"/>
    <sheet name="补充公用经费调整" sheetId="62" state="hidden" r:id="rId46"/>
    <sheet name="抚恤金调整" sheetId="60" state="hidden" r:id="rId47"/>
    <sheet name="储备教师" sheetId="50" state="hidden" r:id="rId48"/>
    <sheet name="残疾就业保障调整" sheetId="61" state="hidden" r:id="rId49"/>
    <sheet name="追加设备" sheetId="45" state="hidden" r:id="rId50"/>
    <sheet name="普教一科追加" sheetId="46" state="hidden" r:id="rId51"/>
    <sheet name="普教二科追加" sheetId="47" state="hidden" r:id="rId52"/>
  </sheets>
  <externalReferences>
    <externalReference r:id="rId53"/>
    <externalReference r:id="rId54"/>
    <externalReference r:id="rId55"/>
  </externalReferences>
  <definedNames>
    <definedName name="_xlnm._FilterDatabase" localSheetId="12" hidden="1">'2023绩效预估'!$A$2:$H$126</definedName>
    <definedName name="_xlnm._FilterDatabase" localSheetId="45" hidden="1">补充公用经费调整!$B$2:$AV$13</definedName>
    <definedName name="_xlnm._FilterDatabase" localSheetId="49" hidden="1">追加设备!$A$2:$J$13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2">'2023年绩效预估'!$A$1:$J$13</definedName>
    <definedName name="_xlnm.Print_Area" localSheetId="43">'2023尾款清算'!$A$1:$K$5</definedName>
    <definedName name="_xlnm.Print_Area" localSheetId="44">保安经费调整!$A$1:$N$29</definedName>
    <definedName name="_xlnm.Print_Area" localSheetId="40">补充公用经费补!$A$1:$AQ$119</definedName>
    <definedName name="_xlnm.Print_Area" localSheetId="45">补充公用经费调整!$A$1:$AW$13</definedName>
    <definedName name="_xlnm.Print_Area" localSheetId="48">残疾就业保障调整!$A$1:$E$13</definedName>
    <definedName name="_xlnm.Print_Area" localSheetId="47">储备教师!$A$1:$I$8</definedName>
    <definedName name="_xlnm.Print_Area" localSheetId="46">抚恤金调整!$A$1:$F$6</definedName>
    <definedName name="_xlnm.Print_Area" localSheetId="41">虹桥基本支出调整!$A$1:$Q$78</definedName>
    <definedName name="_xlnm.Print_Area" localSheetId="25">虹桥维修2023!$A$1:$K$41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21">梅陇维修2023!$A$1:$J$47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51">普教二科追加!$A$1:$I$6</definedName>
    <definedName name="_xlnm.Print_Area" localSheetId="28">普教一科!$A$1:$G$110</definedName>
    <definedName name="_xlnm.Print_Area" localSheetId="50">普教一科追加!$A$1:$I$6</definedName>
    <definedName name="_xlnm.Print_Area" localSheetId="19">七宝维修2023!$A$1:$J$159</definedName>
    <definedName name="_xlnm.Print_Area" localSheetId="16">设备购置与更新!$A$1:$L$69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34">镇管未开办保安经费!$A$1:$L$12</definedName>
    <definedName name="_xlnm.Print_Area" localSheetId="24">颛桥维修2023!$A$1:$J$53</definedName>
    <definedName name="_xlnm.Print_Area" localSheetId="49">追加设备!$A$1:$J$13</definedName>
    <definedName name="_xlnm.Print_Titles" localSheetId="2">'2022年绩效清算'!$1:$3</definedName>
    <definedName name="_xlnm.Print_Titles" localSheetId="42">'2023年绩效预估'!$1:$2</definedName>
    <definedName name="_xlnm.Print_Titles" localSheetId="44">保安经费调整!$1:$2</definedName>
    <definedName name="_xlnm.Print_Titles" localSheetId="40">补充公用经费补!$1:$3</definedName>
    <definedName name="_xlnm.Print_Titles" localSheetId="45">补充公用经费调整!$1:$3</definedName>
    <definedName name="_xlnm.Print_Titles" localSheetId="48">残疾就业保障调整!$1:$2</definedName>
    <definedName name="_xlnm.Print_Titles" localSheetId="47">储备教师!$1:$2</definedName>
    <definedName name="_xlnm.Print_Titles" localSheetId="46">抚恤金调整!$1:$2</definedName>
    <definedName name="_xlnm.Print_Titles" localSheetId="41">虹桥基本支出调整!$1:$2</definedName>
    <definedName name="_xlnm.Print_Titles" localSheetId="25">虹桥维修2023!$1:$2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21">梅陇维修2023!$1:$2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51">普教二科追加!$1:$2</definedName>
    <definedName name="_xlnm.Print_Titles" localSheetId="28">普教一科!$1:$2</definedName>
    <definedName name="_xlnm.Print_Titles" localSheetId="50">普教一科追加!$1:$2</definedName>
    <definedName name="_xlnm.Print_Titles" localSheetId="19">七宝维修2023!$1:$2</definedName>
    <definedName name="_xlnm.Print_Titles" localSheetId="16">设备购置与更新!$1:$2</definedName>
    <definedName name="_xlnm.Print_Titles" localSheetId="18">吴泾维修2023!$1:$2</definedName>
    <definedName name="_xlnm.Print_Titles" localSheetId="27">学前科!$1:$2</definedName>
    <definedName name="_xlnm.Print_Titles" localSheetId="24">颛桥维修2023!$1:$2</definedName>
    <definedName name="_xlnm.Print_Titles" localSheetId="49">追加设备!$1:$3</definedName>
  </definedNames>
  <calcPr calcId="124519"/>
</workbook>
</file>

<file path=xl/calcChain.xml><?xml version="1.0" encoding="utf-8"?>
<calcChain xmlns="http://schemas.openxmlformats.org/spreadsheetml/2006/main">
  <c r="D16" i="67"/>
  <c r="E16"/>
  <c r="C15"/>
  <c r="E15" s="1"/>
  <c r="C14"/>
  <c r="D14" s="1"/>
  <c r="C13"/>
  <c r="E13" s="1"/>
  <c r="C12"/>
  <c r="E12" s="1"/>
  <c r="C11"/>
  <c r="E11" s="1"/>
  <c r="C10"/>
  <c r="E10" s="1"/>
  <c r="C9"/>
  <c r="E9" s="1"/>
  <c r="C8"/>
  <c r="E8" s="1"/>
  <c r="C6"/>
  <c r="E6" s="1"/>
  <c r="C5"/>
  <c r="E5" s="1"/>
  <c r="C4"/>
  <c r="E7"/>
  <c r="C16" l="1"/>
  <c r="E14"/>
  <c r="E4"/>
  <c r="F13" i="66" l="1"/>
  <c r="E13"/>
  <c r="G13" s="1"/>
  <c r="G12"/>
  <c r="J12" s="1"/>
  <c r="J11"/>
  <c r="G11"/>
  <c r="G10"/>
  <c r="J10" s="1"/>
  <c r="J9"/>
  <c r="G9"/>
  <c r="G8"/>
  <c r="J8" s="1"/>
  <c r="J7"/>
  <c r="G7"/>
  <c r="G6"/>
  <c r="J6" s="1"/>
  <c r="J5"/>
  <c r="G5"/>
  <c r="G4"/>
  <c r="J4" s="1"/>
  <c r="J3"/>
  <c r="G3"/>
  <c r="J13" l="1"/>
  <c r="N29" i="64"/>
  <c r="K29"/>
  <c r="J29"/>
  <c r="G29"/>
  <c r="F29"/>
  <c r="I28"/>
  <c r="L28" s="1"/>
  <c r="I27"/>
  <c r="L27" s="1"/>
  <c r="I26"/>
  <c r="L26" s="1"/>
  <c r="L25"/>
  <c r="M25" s="1"/>
  <c r="I25"/>
  <c r="I24"/>
  <c r="L24" s="1"/>
  <c r="I23"/>
  <c r="L23" s="1"/>
  <c r="I22"/>
  <c r="L22" s="1"/>
  <c r="I21"/>
  <c r="L21" s="1"/>
  <c r="M21" s="1"/>
  <c r="I20"/>
  <c r="L20" s="1"/>
  <c r="M20" s="1"/>
  <c r="I19"/>
  <c r="L19" s="1"/>
  <c r="I18"/>
  <c r="L18" s="1"/>
  <c r="I17"/>
  <c r="L17" s="1"/>
  <c r="I16"/>
  <c r="L16" s="1"/>
  <c r="M16" s="1"/>
  <c r="I15"/>
  <c r="L15" s="1"/>
  <c r="I14"/>
  <c r="L14" s="1"/>
  <c r="I13"/>
  <c r="L13" s="1"/>
  <c r="I12"/>
  <c r="L12" s="1"/>
  <c r="L11"/>
  <c r="I11"/>
  <c r="I10"/>
  <c r="L10" s="1"/>
  <c r="I9"/>
  <c r="L9" s="1"/>
  <c r="M9" s="1"/>
  <c r="I8"/>
  <c r="L8" s="1"/>
  <c r="I7"/>
  <c r="L7" s="1"/>
  <c r="I6"/>
  <c r="L6" s="1"/>
  <c r="I5"/>
  <c r="L5" s="1"/>
  <c r="M5" s="1"/>
  <c r="I4"/>
  <c r="L4" s="1"/>
  <c r="M4" s="1"/>
  <c r="I3"/>
  <c r="I29" s="1"/>
  <c r="M11" l="1"/>
  <c r="M12"/>
  <c r="M17"/>
  <c r="M27"/>
  <c r="M28"/>
  <c r="L3"/>
  <c r="M7"/>
  <c r="M8"/>
  <c r="M13"/>
  <c r="M23"/>
  <c r="M24"/>
  <c r="M19"/>
  <c r="M15"/>
  <c r="L29"/>
  <c r="M6"/>
  <c r="M10"/>
  <c r="M14"/>
  <c r="M18"/>
  <c r="M22"/>
  <c r="M26"/>
  <c r="M3"/>
  <c r="M29" l="1"/>
  <c r="X6" i="62" l="1"/>
  <c r="K13"/>
  <c r="L13"/>
  <c r="M13"/>
  <c r="T13"/>
  <c r="U13"/>
  <c r="V13"/>
  <c r="W13"/>
  <c r="Y13"/>
  <c r="Z13"/>
  <c r="AA13"/>
  <c r="AB13"/>
  <c r="AM13"/>
  <c r="AN13"/>
  <c r="AO13"/>
  <c r="J13"/>
  <c r="H4" i="65"/>
  <c r="J4" s="1"/>
  <c r="H3"/>
  <c r="J3" s="1"/>
  <c r="AW13" i="62"/>
  <c r="D6" i="60"/>
  <c r="F6"/>
  <c r="J5" i="65" l="1"/>
  <c r="H8" i="50"/>
  <c r="I8"/>
  <c r="C3" i="60"/>
  <c r="AQ13" i="62" l="1"/>
  <c r="AT13"/>
  <c r="AU13"/>
  <c r="AD5"/>
  <c r="AD6"/>
  <c r="AD7"/>
  <c r="AD8"/>
  <c r="AD9"/>
  <c r="AD10"/>
  <c r="AD11"/>
  <c r="AD12"/>
  <c r="AD4"/>
  <c r="AD13" l="1"/>
  <c r="AJ5" l="1"/>
  <c r="AJ6"/>
  <c r="AJ7"/>
  <c r="AJ8"/>
  <c r="AJ9"/>
  <c r="AJ10"/>
  <c r="AJ11"/>
  <c r="AJ12"/>
  <c r="O4"/>
  <c r="P4"/>
  <c r="Q4"/>
  <c r="R4"/>
  <c r="O5"/>
  <c r="P5"/>
  <c r="Q5"/>
  <c r="R5"/>
  <c r="O6"/>
  <c r="P6"/>
  <c r="Q6"/>
  <c r="R6"/>
  <c r="O7"/>
  <c r="P7"/>
  <c r="Q7"/>
  <c r="R7"/>
  <c r="O8"/>
  <c r="P8"/>
  <c r="Q8"/>
  <c r="R8"/>
  <c r="O9"/>
  <c r="P9"/>
  <c r="Q9"/>
  <c r="R9"/>
  <c r="O10"/>
  <c r="P10"/>
  <c r="Q10"/>
  <c r="R10"/>
  <c r="O11"/>
  <c r="P11"/>
  <c r="Q11"/>
  <c r="R11"/>
  <c r="O12"/>
  <c r="P12"/>
  <c r="Q12"/>
  <c r="R12"/>
  <c r="H13"/>
  <c r="G13"/>
  <c r="F13"/>
  <c r="E13"/>
  <c r="D13"/>
  <c r="AC12"/>
  <c r="AR12" s="1"/>
  <c r="X12"/>
  <c r="N12"/>
  <c r="I12"/>
  <c r="AC11"/>
  <c r="AR11" s="1"/>
  <c r="X11"/>
  <c r="N11"/>
  <c r="I11"/>
  <c r="AC10"/>
  <c r="AR10" s="1"/>
  <c r="X10"/>
  <c r="N10"/>
  <c r="I10"/>
  <c r="AC9"/>
  <c r="AR9" s="1"/>
  <c r="X9"/>
  <c r="N9"/>
  <c r="I9"/>
  <c r="AC8"/>
  <c r="AR8" s="1"/>
  <c r="X8"/>
  <c r="N8"/>
  <c r="I8"/>
  <c r="AC7"/>
  <c r="AR7" s="1"/>
  <c r="X7"/>
  <c r="N7"/>
  <c r="I7"/>
  <c r="AC6"/>
  <c r="N6"/>
  <c r="I6"/>
  <c r="AC5"/>
  <c r="AR5" s="1"/>
  <c r="X5"/>
  <c r="N5"/>
  <c r="I5"/>
  <c r="AJ4"/>
  <c r="AJ13" s="1"/>
  <c r="AC4"/>
  <c r="X4"/>
  <c r="N4"/>
  <c r="I4"/>
  <c r="O13" l="1"/>
  <c r="AS4"/>
  <c r="AR4"/>
  <c r="P13"/>
  <c r="X13"/>
  <c r="Q13"/>
  <c r="N13"/>
  <c r="R13"/>
  <c r="AC13"/>
  <c r="AR6"/>
  <c r="AR13" s="1"/>
  <c r="AI6"/>
  <c r="AI10"/>
  <c r="AS10"/>
  <c r="AV10" s="1"/>
  <c r="AK7"/>
  <c r="AS7"/>
  <c r="AV7" s="1"/>
  <c r="AK11"/>
  <c r="AS11"/>
  <c r="AV11" s="1"/>
  <c r="AV4"/>
  <c r="AH5"/>
  <c r="AH9"/>
  <c r="AS9"/>
  <c r="AV9" s="1"/>
  <c r="AG12"/>
  <c r="AS12"/>
  <c r="AV12" s="1"/>
  <c r="AG8"/>
  <c r="AS8"/>
  <c r="AV8" s="1"/>
  <c r="AE11"/>
  <c r="AE7"/>
  <c r="AF12"/>
  <c r="AF8"/>
  <c r="AG9"/>
  <c r="AG5"/>
  <c r="AH10"/>
  <c r="AL10" s="1"/>
  <c r="AH6"/>
  <c r="AI11"/>
  <c r="AI7"/>
  <c r="AK12"/>
  <c r="AK8"/>
  <c r="AE12"/>
  <c r="AE8"/>
  <c r="AF9"/>
  <c r="AF5"/>
  <c r="AG10"/>
  <c r="AG6"/>
  <c r="AH11"/>
  <c r="AH7"/>
  <c r="AI12"/>
  <c r="AI8"/>
  <c r="AK9"/>
  <c r="AK5"/>
  <c r="AE9"/>
  <c r="AE5"/>
  <c r="AF10"/>
  <c r="AF6"/>
  <c r="AG11"/>
  <c r="AG7"/>
  <c r="AH12"/>
  <c r="AH8"/>
  <c r="AI9"/>
  <c r="AL9" s="1"/>
  <c r="AI5"/>
  <c r="AL5" s="1"/>
  <c r="AK10"/>
  <c r="AK6"/>
  <c r="AE10"/>
  <c r="AE6"/>
  <c r="AF11"/>
  <c r="AF7"/>
  <c r="AF4"/>
  <c r="AE4"/>
  <c r="AI4"/>
  <c r="S7"/>
  <c r="S10"/>
  <c r="S11"/>
  <c r="S8"/>
  <c r="S9"/>
  <c r="S12"/>
  <c r="S6"/>
  <c r="I13"/>
  <c r="S5"/>
  <c r="S4"/>
  <c r="S13" s="1"/>
  <c r="AH4"/>
  <c r="AL4" s="1"/>
  <c r="AG4"/>
  <c r="AK4"/>
  <c r="AK13" l="1"/>
  <c r="AE13"/>
  <c r="AI13"/>
  <c r="AG13"/>
  <c r="AF13"/>
  <c r="AL6"/>
  <c r="AH13"/>
  <c r="AS6"/>
  <c r="AS5"/>
  <c r="AL11"/>
  <c r="AP11" s="1"/>
  <c r="AX11" s="1"/>
  <c r="AP4"/>
  <c r="AX4" s="1"/>
  <c r="AP10"/>
  <c r="AX10" s="1"/>
  <c r="AL8"/>
  <c r="AP8" s="1"/>
  <c r="AX8" s="1"/>
  <c r="AL12"/>
  <c r="AP12" s="1"/>
  <c r="AX12" s="1"/>
  <c r="AL7"/>
  <c r="AP7" s="1"/>
  <c r="AX7" s="1"/>
  <c r="AP9"/>
  <c r="AX9" s="1"/>
  <c r="AP5"/>
  <c r="AX5" s="1"/>
  <c r="AL13" l="1"/>
  <c r="AV6"/>
  <c r="AS13"/>
  <c r="AP6"/>
  <c r="AV5"/>
  <c r="AV13" l="1"/>
  <c r="AX6"/>
  <c r="AP13"/>
  <c r="C6" i="60" l="1"/>
  <c r="E3"/>
  <c r="E4"/>
  <c r="E5"/>
  <c r="E6" l="1"/>
  <c r="D13" i="61" l="1"/>
  <c r="C13"/>
  <c r="E3"/>
  <c r="E13" s="1"/>
  <c r="E4"/>
  <c r="E5"/>
  <c r="E6"/>
  <c r="E7"/>
  <c r="E8"/>
  <c r="E9"/>
  <c r="E10"/>
  <c r="E11"/>
  <c r="E12"/>
  <c r="O78" i="59" l="1"/>
  <c r="Q78" s="1"/>
  <c r="Q77"/>
  <c r="O77"/>
  <c r="O76"/>
  <c r="Q76" s="1"/>
  <c r="Q75"/>
  <c r="O75"/>
  <c r="O74"/>
  <c r="Q74" s="1"/>
  <c r="Q73"/>
  <c r="O73"/>
  <c r="O72"/>
  <c r="Q72" s="1"/>
  <c r="Q71"/>
  <c r="O71"/>
  <c r="N70"/>
  <c r="M70"/>
  <c r="L70"/>
  <c r="K70"/>
  <c r="J70"/>
  <c r="I70"/>
  <c r="H70"/>
  <c r="G70"/>
  <c r="F70"/>
  <c r="E70"/>
  <c r="O70" s="1"/>
  <c r="Q70" s="1"/>
  <c r="O69"/>
  <c r="Q69" s="1"/>
  <c r="Q68"/>
  <c r="O68"/>
  <c r="O67"/>
  <c r="Q67" s="1"/>
  <c r="Q66"/>
  <c r="O66"/>
  <c r="N65"/>
  <c r="M65"/>
  <c r="L65"/>
  <c r="K65"/>
  <c r="J65"/>
  <c r="I65"/>
  <c r="H65"/>
  <c r="G65"/>
  <c r="F65"/>
  <c r="E65"/>
  <c r="O65" s="1"/>
  <c r="Q65" s="1"/>
  <c r="O64"/>
  <c r="O63"/>
  <c r="N62"/>
  <c r="M62"/>
  <c r="L62"/>
  <c r="K62"/>
  <c r="J62"/>
  <c r="I62"/>
  <c r="H62"/>
  <c r="G62"/>
  <c r="O62" s="1"/>
  <c r="F62"/>
  <c r="E62"/>
  <c r="O61"/>
  <c r="O60"/>
  <c r="N59"/>
  <c r="M59"/>
  <c r="L59"/>
  <c r="L58" s="1"/>
  <c r="L42" s="1"/>
  <c r="K59"/>
  <c r="J59"/>
  <c r="I59"/>
  <c r="H59"/>
  <c r="H58" s="1"/>
  <c r="H42" s="1"/>
  <c r="G59"/>
  <c r="F59"/>
  <c r="E59"/>
  <c r="O59" s="1"/>
  <c r="N58"/>
  <c r="M58"/>
  <c r="K58"/>
  <c r="J58"/>
  <c r="I58"/>
  <c r="G58"/>
  <c r="F58"/>
  <c r="E58"/>
  <c r="O57"/>
  <c r="N56"/>
  <c r="M56"/>
  <c r="L56"/>
  <c r="K56"/>
  <c r="J56"/>
  <c r="I56"/>
  <c r="H56"/>
  <c r="G56"/>
  <c r="O56" s="1"/>
  <c r="F56"/>
  <c r="E56"/>
  <c r="O55"/>
  <c r="N54"/>
  <c r="M54"/>
  <c r="L54"/>
  <c r="K54"/>
  <c r="J54"/>
  <c r="I54"/>
  <c r="H54"/>
  <c r="G54"/>
  <c r="O54" s="1"/>
  <c r="F54"/>
  <c r="E54"/>
  <c r="O53"/>
  <c r="K52"/>
  <c r="H52"/>
  <c r="G52"/>
  <c r="F52"/>
  <c r="O52" s="1"/>
  <c r="E52"/>
  <c r="N51"/>
  <c r="M51"/>
  <c r="L51"/>
  <c r="K51"/>
  <c r="J51"/>
  <c r="I51"/>
  <c r="H51"/>
  <c r="G51"/>
  <c r="E51"/>
  <c r="O50"/>
  <c r="N49"/>
  <c r="M49"/>
  <c r="L49"/>
  <c r="K49"/>
  <c r="J49"/>
  <c r="I49"/>
  <c r="H49"/>
  <c r="G49"/>
  <c r="F49"/>
  <c r="E49"/>
  <c r="O49" s="1"/>
  <c r="O48"/>
  <c r="N47"/>
  <c r="M47"/>
  <c r="L47"/>
  <c r="K47"/>
  <c r="J47"/>
  <c r="I47"/>
  <c r="H47"/>
  <c r="G47"/>
  <c r="F47"/>
  <c r="E47"/>
  <c r="O47" s="1"/>
  <c r="O46"/>
  <c r="N45"/>
  <c r="M45"/>
  <c r="M42" s="1"/>
  <c r="L45"/>
  <c r="K45"/>
  <c r="J45"/>
  <c r="I45"/>
  <c r="I42" s="1"/>
  <c r="H45"/>
  <c r="G45"/>
  <c r="F45"/>
  <c r="E45"/>
  <c r="O45" s="1"/>
  <c r="O44"/>
  <c r="O43"/>
  <c r="N42"/>
  <c r="K42"/>
  <c r="J42"/>
  <c r="G42"/>
  <c r="O41"/>
  <c r="N40"/>
  <c r="M40"/>
  <c r="L40"/>
  <c r="K40"/>
  <c r="J40"/>
  <c r="I40"/>
  <c r="H40"/>
  <c r="G40"/>
  <c r="O40" s="1"/>
  <c r="F40"/>
  <c r="E40"/>
  <c r="O39"/>
  <c r="N38"/>
  <c r="M38"/>
  <c r="L38"/>
  <c r="K38"/>
  <c r="J38"/>
  <c r="I38"/>
  <c r="H38"/>
  <c r="G38"/>
  <c r="O38" s="1"/>
  <c r="F38"/>
  <c r="E38"/>
  <c r="O37"/>
  <c r="N36"/>
  <c r="M36"/>
  <c r="L36"/>
  <c r="K36"/>
  <c r="K31" s="1"/>
  <c r="J36"/>
  <c r="I36"/>
  <c r="H36"/>
  <c r="G36"/>
  <c r="O36" s="1"/>
  <c r="F36"/>
  <c r="E36"/>
  <c r="O35"/>
  <c r="O34"/>
  <c r="O33"/>
  <c r="N32"/>
  <c r="M32"/>
  <c r="L32"/>
  <c r="K32"/>
  <c r="J32"/>
  <c r="I32"/>
  <c r="H32"/>
  <c r="G32"/>
  <c r="F32"/>
  <c r="E32"/>
  <c r="O32" s="1"/>
  <c r="N31"/>
  <c r="M31"/>
  <c r="L31"/>
  <c r="J31"/>
  <c r="I31"/>
  <c r="H31"/>
  <c r="G31"/>
  <c r="F31"/>
  <c r="E31"/>
  <c r="O31" s="1"/>
  <c r="Q31" s="1"/>
  <c r="O30"/>
  <c r="O29"/>
  <c r="O28"/>
  <c r="N27"/>
  <c r="M27"/>
  <c r="L27"/>
  <c r="K27"/>
  <c r="J27"/>
  <c r="I27"/>
  <c r="H27"/>
  <c r="G27"/>
  <c r="O27" s="1"/>
  <c r="F27"/>
  <c r="E27"/>
  <c r="O26"/>
  <c r="N25"/>
  <c r="M25"/>
  <c r="L25"/>
  <c r="K25"/>
  <c r="J25"/>
  <c r="I25"/>
  <c r="H25"/>
  <c r="G25"/>
  <c r="O25" s="1"/>
  <c r="F25"/>
  <c r="E25"/>
  <c r="O24"/>
  <c r="O23"/>
  <c r="N22"/>
  <c r="M22"/>
  <c r="L22"/>
  <c r="K22"/>
  <c r="J22"/>
  <c r="I22"/>
  <c r="H22"/>
  <c r="G22"/>
  <c r="F22"/>
  <c r="E22"/>
  <c r="O22" s="1"/>
  <c r="O21"/>
  <c r="N20"/>
  <c r="M20"/>
  <c r="L20"/>
  <c r="K20"/>
  <c r="J20"/>
  <c r="I20"/>
  <c r="H20"/>
  <c r="G20"/>
  <c r="F20"/>
  <c r="E20"/>
  <c r="O20" s="1"/>
  <c r="O19"/>
  <c r="O18"/>
  <c r="O17"/>
  <c r="O16"/>
  <c r="N15"/>
  <c r="M15"/>
  <c r="L15"/>
  <c r="K15"/>
  <c r="J15"/>
  <c r="I15"/>
  <c r="H15"/>
  <c r="G15"/>
  <c r="F15"/>
  <c r="E15"/>
  <c r="O14"/>
  <c r="O13"/>
  <c r="N12"/>
  <c r="M12"/>
  <c r="L12"/>
  <c r="K12"/>
  <c r="J12"/>
  <c r="I12"/>
  <c r="H12"/>
  <c r="G12"/>
  <c r="F12"/>
  <c r="E12"/>
  <c r="O12" s="1"/>
  <c r="O11"/>
  <c r="N10"/>
  <c r="M10"/>
  <c r="L10"/>
  <c r="K10"/>
  <c r="J10"/>
  <c r="I10"/>
  <c r="H10"/>
  <c r="G10"/>
  <c r="F10"/>
  <c r="E10"/>
  <c r="O10" s="1"/>
  <c r="O9"/>
  <c r="N8"/>
  <c r="M8"/>
  <c r="L8"/>
  <c r="K8"/>
  <c r="J8"/>
  <c r="I8"/>
  <c r="H8"/>
  <c r="G8"/>
  <c r="F8"/>
  <c r="E8"/>
  <c r="O8" s="1"/>
  <c r="O7"/>
  <c r="O6"/>
  <c r="N5"/>
  <c r="M5"/>
  <c r="L5"/>
  <c r="K5"/>
  <c r="J5"/>
  <c r="I5"/>
  <c r="H5"/>
  <c r="G5"/>
  <c r="F5"/>
  <c r="E5"/>
  <c r="O5" s="1"/>
  <c r="N4"/>
  <c r="N80" s="1"/>
  <c r="M4"/>
  <c r="M80" s="1"/>
  <c r="L4"/>
  <c r="L80" s="1"/>
  <c r="K4"/>
  <c r="K80" s="1"/>
  <c r="J4"/>
  <c r="J80" s="1"/>
  <c r="I4"/>
  <c r="I80" s="1"/>
  <c r="H4"/>
  <c r="H80" s="1"/>
  <c r="G4"/>
  <c r="G80" s="1"/>
  <c r="F4"/>
  <c r="F80" s="1"/>
  <c r="E4"/>
  <c r="G7" i="50"/>
  <c r="G6"/>
  <c r="G5"/>
  <c r="G4"/>
  <c r="G3"/>
  <c r="N3" i="59" l="1"/>
  <c r="M3"/>
  <c r="L3"/>
  <c r="K3"/>
  <c r="J3"/>
  <c r="I3"/>
  <c r="G3"/>
  <c r="O4"/>
  <c r="O15"/>
  <c r="H3"/>
  <c r="Q4"/>
  <c r="O51"/>
  <c r="O58"/>
  <c r="F51"/>
  <c r="F42" s="1"/>
  <c r="F3" s="1"/>
  <c r="E80"/>
  <c r="E42"/>
  <c r="G8" i="50"/>
  <c r="O80" i="59" l="1"/>
  <c r="O42"/>
  <c r="Q42" s="1"/>
  <c r="E3"/>
  <c r="O3" s="1"/>
  <c r="Q3" s="1"/>
  <c r="H5" i="47" l="1"/>
  <c r="H4"/>
  <c r="H3"/>
  <c r="H3" i="46"/>
  <c r="H4"/>
  <c r="H5"/>
  <c r="H6" l="1"/>
  <c r="H6" i="47"/>
  <c r="I12" i="45" l="1"/>
  <c r="I11"/>
  <c r="I10"/>
  <c r="I9"/>
  <c r="I8"/>
  <c r="I7"/>
  <c r="I5"/>
  <c r="I6"/>
  <c r="I4"/>
  <c r="I13" l="1"/>
  <c r="K384" i="44" l="1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<sst xmlns="http://schemas.openxmlformats.org/spreadsheetml/2006/main" count="14529" uniqueCount="2454">
  <si>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</si>
  <si>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</si>
  <si>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</si>
  <si>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</si>
  <si>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</si>
  <si>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</si>
  <si>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</si>
  <si>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</si>
  <si>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</si>
  <si>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</si>
  <si>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</si>
  <si>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</si>
  <si>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</si>
  <si>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</si>
  <si>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</si>
  <si>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</si>
  <si>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</si>
  <si>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</si>
  <si>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</si>
  <si>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</si>
  <si>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</si>
  <si>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</si>
  <si>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</si>
  <si>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</si>
  <si>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</si>
  <si>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</si>
  <si>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</si>
  <si>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</si>
  <si>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</si>
  <si>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</si>
  <si>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</si>
  <si>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</si>
  <si>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</si>
  <si>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</si>
  <si>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</si>
  <si>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</si>
  <si>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</si>
  <si>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</si>
  <si>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</si>
  <si>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</si>
  <si>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</si>
  <si>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</si>
  <si>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</si>
  <si>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</si>
  <si>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</si>
  <si>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</si>
  <si>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</si>
  <si>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</si>
  <si>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</si>
  <si>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</si>
  <si>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</si>
  <si>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</si>
  <si>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</si>
  <si>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</si>
  <si>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</si>
  <si>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</si>
  <si>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</si>
  <si>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</si>
  <si>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</si>
  <si>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</si>
  <si>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</si>
  <si>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</si>
  <si>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</si>
  <si>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</si>
  <si>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</si>
  <si>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</si>
  <si>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</si>
  <si>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</si>
  <si>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</si>
  <si>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</si>
  <si>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</si>
  <si>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</si>
  <si>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</si>
  <si>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</si>
  <si>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</si>
  <si>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</si>
  <si>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</si>
  <si>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</si>
  <si>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</si>
  <si>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</si>
  <si>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</si>
  <si>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</si>
  <si>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</si>
  <si>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</si>
  <si>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</si>
  <si>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</si>
  <si>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</si>
  <si>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</si>
  <si>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</si>
  <si>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</si>
  <si>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</si>
  <si>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</si>
  <si>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</si>
  <si>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</si>
  <si>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</si>
  <si>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</si>
  <si>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</si>
  <si>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</si>
  <si>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</si>
  <si>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</si>
  <si>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</si>
  <si>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</si>
  <si>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</si>
  <si>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</si>
  <si>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</si>
  <si>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</si>
  <si>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</si>
  <si>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</si>
  <si>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</si>
  <si>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</si>
  <si>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</si>
  <si>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</si>
  <si>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</si>
  <si>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</si>
  <si>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</si>
  <si>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</si>
  <si>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</si>
  <si>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</si>
  <si>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</si>
  <si>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</si>
  <si>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</si>
  <si>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</si>
  <si>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</si>
  <si>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</si>
  <si>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</si>
  <si>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</si>
  <si>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</si>
  <si>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</si>
  <si>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</si>
  <si>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</si>
  <si>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</si>
  <si>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</si>
  <si>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</si>
  <si>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</si>
  <si>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</si>
  <si>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</si>
  <si>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</si>
  <si>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</si>
  <si>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</si>
  <si>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</si>
  <si>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</si>
  <si>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</si>
  <si>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</si>
  <si>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</si>
  <si>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</si>
  <si>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</si>
  <si>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</si>
  <si>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</si>
  <si>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</si>
  <si>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</si>
  <si>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</si>
  <si>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</si>
  <si>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</si>
  <si>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</si>
  <si>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</si>
  <si>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</si>
  <si>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</si>
  <si>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</si>
  <si>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</si>
  <si>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</si>
  <si>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</si>
  <si>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</si>
  <si>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</si>
  <si>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</si>
  <si>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</si>
  <si>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</si>
  <si>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</si>
  <si>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</si>
  <si>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</si>
  <si>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</si>
  <si>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</si>
  <si>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</si>
  <si>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</si>
  <si>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</si>
  <si>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</si>
  <si>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</si>
  <si>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</si>
  <si>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</si>
  <si>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</si>
  <si>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</si>
  <si>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</si>
  <si>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</si>
  <si>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</si>
  <si>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</si>
  <si>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</si>
  <si>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</si>
  <si>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</si>
  <si>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</si>
  <si>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</si>
  <si>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</si>
  <si>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</si>
  <si>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</si>
  <si>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</si>
  <si>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</si>
  <si>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</si>
  <si>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</si>
  <si>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</si>
  <si>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</si>
  <si>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</si>
  <si>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</si>
  <si>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</si>
  <si>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</si>
  <si>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</si>
  <si>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</si>
  <si>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</si>
  <si>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</si>
  <si>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</si>
  <si>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</si>
  <si>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</si>
  <si>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</si>
  <si>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</si>
  <si>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</si>
  <si>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</si>
  <si>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</si>
  <si>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</si>
  <si>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</si>
  <si>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</si>
  <si>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</si>
  <si>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</si>
  <si>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</si>
  <si>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</si>
  <si>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</si>
  <si>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</si>
  <si>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</si>
  <si>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</si>
  <si>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</si>
  <si>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</si>
  <si>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</si>
  <si>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</si>
  <si>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</si>
  <si>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</si>
  <si>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</si>
  <si>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</si>
  <si>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</si>
  <si>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</si>
  <si>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</si>
  <si>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</si>
  <si>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</si>
  <si>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</si>
  <si>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</si>
  <si>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</si>
  <si>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</si>
  <si>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</si>
  <si>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</si>
  <si>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</si>
  <si>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</si>
  <si>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</si>
  <si>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</si>
  <si>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</si>
  <si>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</si>
  <si>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</si>
  <si>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</si>
  <si>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</si>
  <si>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</si>
  <si>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</si>
  <si>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</si>
  <si>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</si>
  <si>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</si>
  <si>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</si>
  <si>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</si>
  <si>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</si>
  <si>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</si>
  <si>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</si>
  <si>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</si>
  <si>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</si>
  <si>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</si>
  <si>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</si>
  <si>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</si>
  <si>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</si>
  <si>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</si>
  <si>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</si>
  <si>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</si>
  <si>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</si>
  <si>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</si>
  <si>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</si>
  <si>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</si>
  <si>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</si>
  <si>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</si>
  <si>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</si>
  <si>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</si>
  <si>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</si>
  <si>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</si>
  <si>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</si>
  <si>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</si>
  <si>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</si>
  <si>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</si>
  <si>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</si>
  <si>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</si>
  <si>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</si>
  <si>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</si>
  <si>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</si>
  <si>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</si>
  <si>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</si>
  <si>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</si>
  <si>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</si>
  <si>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</si>
  <si>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</si>
  <si>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</si>
  <si>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</si>
  <si>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</si>
  <si>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</si>
  <si>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</si>
  <si>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</si>
  <si>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</si>
  <si>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</si>
  <si>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</si>
  <si>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</si>
  <si>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</si>
  <si>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</si>
  <si>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</si>
  <si>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</si>
  <si>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</si>
  <si>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</si>
  <si>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</si>
  <si>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</si>
  <si>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</si>
  <si>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</si>
  <si>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</si>
  <si>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</si>
  <si>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</si>
  <si>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</si>
  <si>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</si>
  <si>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</si>
  <si>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</si>
  <si>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</si>
  <si>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</si>
  <si>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</si>
  <si>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</si>
  <si>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</si>
  <si>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</si>
  <si>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</si>
  <si>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</si>
  <si>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</si>
  <si>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</si>
  <si>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</si>
  <si>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</si>
  <si>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</si>
  <si>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</si>
  <si>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</si>
  <si>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</si>
  <si>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</si>
  <si>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</si>
  <si>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</si>
  <si>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</si>
  <si>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</si>
  <si>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</si>
  <si>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</si>
  <si>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</si>
  <si>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</si>
  <si>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</si>
  <si>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</si>
  <si>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</si>
  <si>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</si>
  <si>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</si>
  <si>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</si>
  <si>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</si>
  <si>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</si>
  <si>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</si>
  <si>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</si>
  <si>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</si>
  <si>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</si>
  <si>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</si>
  <si>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</si>
  <si>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</si>
  <si>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</si>
  <si>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</si>
  <si>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</si>
  <si>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</si>
  <si>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</si>
  <si>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</si>
  <si>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</si>
  <si>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</si>
  <si>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</si>
  <si>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</si>
  <si>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</si>
  <si>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</si>
  <si>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</si>
  <si>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</si>
  <si>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</si>
  <si>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</si>
  <si>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</si>
  <si>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</si>
  <si>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</si>
  <si>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</si>
  <si>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</si>
  <si>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</si>
  <si>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</si>
  <si>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</si>
  <si>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</si>
  <si>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</si>
  <si>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</si>
  <si>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</si>
  <si>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</si>
  <si>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</si>
  <si>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</si>
  <si>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</si>
  <si>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</si>
  <si>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</si>
  <si>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</si>
  <si>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</si>
  <si>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</si>
  <si>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</si>
  <si>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</si>
  <si>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</si>
  <si>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</si>
  <si>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</si>
  <si>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</si>
  <si>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</si>
  <si>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</si>
  <si>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</si>
  <si>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</si>
  <si>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</si>
  <si>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</si>
  <si>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</si>
  <si>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</si>
  <si>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</si>
  <si>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</si>
  <si>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</si>
  <si>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</si>
  <si>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</si>
  <si>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</si>
  <si>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</si>
  <si>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</si>
  <si>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</si>
  <si>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</si>
  <si>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</si>
  <si>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</si>
  <si>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</si>
  <si>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</si>
  <si>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</si>
  <si>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</si>
  <si>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</si>
  <si>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</si>
  <si>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</si>
  <si>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</si>
  <si>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</si>
  <si>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</si>
  <si>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</si>
  <si>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</si>
  <si>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</si>
  <si>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</si>
  <si>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</si>
  <si>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</si>
  <si>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</si>
  <si>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</si>
  <si>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</si>
  <si>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</si>
  <si>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</si>
  <si>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</si>
  <si>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</si>
  <si>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</si>
  <si>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</si>
  <si>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</si>
  <si>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</si>
  <si>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</si>
  <si>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</si>
  <si>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</si>
  <si>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</si>
  <si>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</si>
  <si>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</si>
  <si>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</si>
  <si>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</si>
  <si>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</si>
  <si>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</si>
  <si>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</si>
  <si>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</si>
  <si>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</si>
  <si>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</si>
  <si>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</si>
  <si>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</si>
  <si>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</si>
  <si>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</si>
  <si>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</si>
  <si>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</si>
  <si>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</si>
  <si>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</si>
  <si>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</si>
  <si>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</si>
  <si>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</si>
  <si>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</si>
  <si>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</si>
  <si>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</si>
  <si>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</si>
  <si>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</si>
  <si>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</si>
  <si>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</si>
  <si>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</si>
  <si>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</si>
  <si>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</si>
  <si>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</si>
  <si>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</si>
  <si>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</si>
  <si>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</si>
  <si>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</si>
  <si>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</si>
  <si>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</si>
  <si>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</si>
  <si>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</si>
  <si>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</si>
  <si>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</si>
  <si>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</si>
  <si>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</si>
  <si>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</si>
  <si>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</si>
  <si>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</si>
  <si>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</si>
  <si>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</si>
  <si>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</si>
  <si>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</si>
  <si>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</si>
  <si>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</si>
  <si>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</si>
  <si>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</si>
  <si>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</si>
  <si>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</si>
  <si>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</si>
  <si>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</si>
  <si>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</si>
  <si>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</si>
  <si>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</si>
  <si>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</si>
  <si>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</si>
  <si>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</si>
  <si>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</si>
  <si>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</si>
  <si>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</si>
  <si>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</si>
  <si>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</si>
  <si>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</si>
  <si>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</si>
  <si>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</si>
  <si>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</si>
  <si>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</si>
  <si>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</si>
  <si>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</si>
  <si>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</si>
  <si>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</si>
  <si>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</si>
  <si>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</si>
  <si>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</si>
  <si>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</si>
  <si>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</si>
  <si>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</si>
  <si>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</si>
  <si>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</si>
  <si>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</si>
  <si>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</si>
  <si>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</si>
  <si>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</si>
  <si>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</si>
  <si>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</si>
  <si>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</si>
  <si>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</si>
  <si>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</si>
  <si>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</si>
  <si>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</si>
  <si>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</si>
  <si>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</si>
  <si>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</si>
  <si>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</si>
  <si>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</si>
  <si>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</si>
  <si>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</si>
  <si>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</si>
  <si>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</si>
  <si>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</si>
  <si>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</si>
  <si>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</si>
  <si>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</si>
  <si>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</si>
  <si>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</si>
  <si>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</si>
  <si>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</si>
  <si>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</si>
  <si>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</si>
  <si>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</si>
  <si>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</si>
  <si>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</si>
  <si>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</si>
  <si>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</si>
  <si>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</si>
  <si>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</si>
  <si>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</si>
  <si>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</si>
  <si>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</si>
  <si>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</si>
  <si>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</si>
  <si>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</si>
  <si>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</si>
  <si>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</si>
  <si>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</si>
  <si>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</si>
  <si>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</si>
  <si>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</si>
  <si>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</si>
  <si>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</si>
  <si>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</si>
  <si>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</si>
  <si>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</si>
  <si>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</si>
  <si>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</si>
  <si>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</si>
  <si>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</si>
  <si>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</si>
  <si>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</si>
  <si>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</si>
  <si>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</si>
  <si>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</si>
  <si>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</si>
  <si>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</si>
  <si>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</si>
  <si>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</si>
  <si>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</si>
  <si>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</si>
  <si>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</si>
  <si>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</si>
  <si>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</si>
  <si>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</si>
  <si>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</si>
  <si>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</si>
  <si>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</si>
  <si>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</si>
  <si>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</si>
  <si>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</si>
  <si>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</si>
  <si>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</si>
  <si>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</si>
  <si>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</si>
  <si>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</si>
  <si>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</si>
  <si>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</si>
  <si>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</si>
  <si>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</si>
  <si>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</si>
  <si>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</si>
  <si>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</si>
  <si>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</si>
  <si>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</si>
  <si>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</si>
  <si>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</si>
  <si>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</si>
  <si>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</si>
  <si>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</si>
  <si>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</si>
  <si>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</si>
  <si>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</si>
  <si>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</si>
  <si>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</si>
  <si>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</si>
  <si>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</si>
  <si>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</si>
  <si>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</si>
  <si>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</si>
  <si>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</si>
  <si>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</si>
  <si>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</si>
  <si>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</si>
  <si>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</si>
  <si>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</si>
  <si>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</si>
  <si>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</si>
  <si>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</si>
  <si>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</si>
  <si>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</si>
  <si>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</si>
  <si>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</si>
  <si>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</si>
  <si>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</si>
  <si>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</si>
  <si>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</si>
  <si>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</si>
  <si>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</si>
  <si>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</si>
  <si>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</si>
  <si>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</si>
  <si>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</si>
  <si>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</si>
  <si>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</si>
  <si>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</si>
  <si>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</si>
  <si>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</si>
  <si>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</si>
  <si>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</si>
  <si>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</si>
  <si>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</si>
  <si>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</si>
  <si>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</si>
  <si>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</si>
  <si>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</si>
  <si>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</si>
  <si>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</si>
  <si>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</si>
  <si>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</si>
  <si>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</si>
  <si>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</si>
  <si>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</si>
  <si>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</si>
  <si>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</si>
  <si>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</si>
  <si>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</si>
  <si>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</si>
  <si>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</si>
  <si>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</si>
  <si>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</si>
  <si>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</si>
  <si>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</si>
  <si>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</si>
  <si>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</si>
  <si>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</si>
  <si>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</si>
  <si>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</si>
  <si>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</si>
  <si>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</si>
  <si>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</si>
  <si>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</si>
  <si>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</si>
  <si>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</si>
  <si>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</si>
  <si>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</si>
  <si>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</si>
  <si>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</si>
  <si>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</si>
  <si>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</si>
  <si>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</si>
  <si>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</si>
  <si>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</si>
  <si>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</si>
  <si>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</si>
  <si>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</si>
  <si>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</si>
  <si>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</si>
  <si>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</si>
  <si>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</si>
  <si>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</si>
  <si>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</si>
  <si>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</si>
  <si>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</si>
  <si>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</si>
  <si>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</si>
  <si>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</si>
  <si>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</si>
  <si>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</si>
  <si>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</si>
  <si>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</si>
  <si>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</si>
  <si>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</si>
  <si>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</si>
  <si>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</si>
  <si>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</si>
  <si>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</si>
  <si>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</si>
  <si>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</si>
  <si>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</si>
  <si>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</si>
  <si>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</si>
  <si>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</si>
  <si>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</si>
  <si>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</si>
  <si>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</si>
  <si>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</si>
  <si>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</si>
  <si>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</si>
  <si>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</si>
  <si>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</si>
  <si>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</si>
  <si>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</si>
  <si>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</si>
  <si>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</si>
  <si>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</si>
  <si>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</si>
  <si>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</si>
  <si>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</si>
  <si>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</si>
  <si>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</si>
  <si>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</si>
  <si>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</si>
  <si>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</si>
  <si>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</si>
  <si>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</si>
  <si>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</si>
  <si>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</si>
  <si>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</si>
  <si>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</si>
  <si>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</si>
  <si>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</si>
  <si>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</si>
  <si>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</si>
  <si>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</si>
  <si>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</si>
  <si>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</si>
  <si>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</si>
  <si>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</si>
  <si>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</si>
  <si>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</si>
  <si>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</si>
  <si>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</si>
  <si>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</si>
  <si>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</si>
  <si>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</si>
  <si>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</si>
  <si>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</si>
  <si>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</si>
  <si>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</si>
  <si>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</si>
  <si>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</si>
  <si>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</si>
  <si>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</si>
  <si>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</si>
  <si>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</si>
  <si>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</si>
  <si>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</si>
  <si>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</si>
  <si>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</si>
  <si>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</si>
  <si>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</si>
  <si>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</si>
  <si>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</si>
  <si>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</si>
  <si>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</si>
  <si>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</si>
  <si>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</si>
  <si>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</si>
  <si>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</si>
  <si>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</si>
  <si>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</si>
  <si>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</si>
  <si>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</si>
  <si>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</si>
  <si>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</si>
  <si>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</si>
  <si>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</si>
  <si>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</si>
  <si>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</si>
  <si>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</si>
  <si>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</si>
  <si>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</si>
  <si>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</si>
  <si>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</si>
  <si>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</si>
  <si>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</si>
  <si>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</si>
  <si>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</si>
  <si>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</si>
  <si>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</si>
  <si>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</si>
  <si>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</si>
  <si>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</si>
  <si>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</si>
  <si>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</si>
  <si>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</si>
  <si>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</si>
  <si>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</si>
  <si>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</si>
  <si>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</si>
  <si>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</si>
  <si>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</si>
  <si>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</si>
  <si>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</si>
  <si>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</si>
  <si>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</si>
  <si>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</si>
  <si>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</si>
  <si>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</si>
  <si>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</si>
  <si>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</si>
  <si>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</si>
  <si>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</si>
  <si>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</si>
  <si>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</si>
  <si>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</si>
  <si>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</si>
  <si>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</si>
  <si>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</si>
  <si>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</si>
  <si>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</si>
  <si>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</si>
  <si>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</si>
  <si>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</si>
  <si>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</si>
  <si>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</si>
  <si>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</si>
  <si>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</si>
  <si>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</si>
  <si>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</si>
  <si>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</si>
  <si>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</si>
  <si>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</si>
  <si>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</si>
  <si>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</si>
  <si>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</si>
  <si>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</si>
  <si>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</si>
  <si>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</si>
  <si>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</si>
  <si>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</si>
  <si>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</si>
  <si>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</si>
  <si>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</si>
  <si>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</si>
  <si>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</si>
  <si>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</si>
  <si>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</si>
  <si>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</si>
  <si>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</si>
  <si>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</si>
  <si>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</si>
  <si>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</si>
  <si>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</si>
  <si>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</si>
  <si>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</si>
  <si>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</si>
  <si>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</si>
  <si>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</si>
  <si>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</si>
  <si>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</si>
  <si>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</si>
  <si>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</si>
  <si>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</si>
  <si>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</si>
  <si>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</si>
  <si>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</si>
  <si>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</si>
  <si>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</si>
  <si>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</si>
  <si>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</si>
  <si>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</si>
  <si>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</si>
  <si>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</si>
  <si>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</si>
  <si>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</si>
  <si>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</si>
  <si>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</si>
  <si>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</si>
  <si>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</si>
  <si>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</si>
  <si>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</si>
  <si>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</si>
  <si>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</si>
  <si>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</si>
  <si>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</si>
  <si>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</si>
  <si>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</si>
  <si>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</si>
  <si>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</si>
  <si>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</si>
  <si>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</si>
  <si>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</si>
  <si>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</si>
  <si>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</si>
  <si>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</si>
  <si>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</si>
  <si>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</si>
  <si>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</si>
  <si>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</si>
  <si>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</si>
  <si>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</si>
  <si>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</si>
  <si>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</si>
  <si>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</si>
  <si>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</si>
  <si>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</si>
  <si>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</si>
  <si>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</si>
  <si>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</si>
  <si>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</si>
  <si>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</si>
  <si>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</si>
  <si>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</si>
  <si>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</si>
  <si>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</si>
  <si>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</si>
  <si>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</si>
  <si>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</si>
  <si>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</si>
  <si>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</si>
  <si>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</si>
  <si>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</si>
  <si>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</si>
  <si>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</si>
  <si>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</si>
  <si>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</si>
  <si>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</si>
  <si>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</si>
  <si>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</si>
  <si>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</si>
  <si>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</si>
  <si>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</si>
  <si>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</si>
  <si>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</si>
  <si>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</si>
  <si>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</si>
  <si>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</si>
  <si>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</si>
  <si>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</si>
  <si>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</si>
  <si>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</si>
  <si>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</si>
  <si>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</si>
  <si>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</si>
  <si>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</si>
  <si>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</si>
  <si>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</si>
  <si>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</si>
  <si>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</si>
  <si>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</si>
  <si>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</si>
  <si>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</si>
  <si>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</si>
  <si>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</si>
  <si>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</si>
  <si>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</si>
  <si>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</si>
  <si>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</si>
  <si>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</si>
  <si>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</si>
  <si>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</si>
  <si>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</si>
  <si>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</si>
  <si>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</si>
  <si>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</si>
  <si>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</si>
  <si>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</si>
  <si>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</si>
  <si>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</si>
  <si>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</si>
  <si>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</si>
  <si>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</si>
  <si>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</si>
  <si>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</si>
  <si>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</si>
  <si>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</si>
  <si>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</si>
  <si>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</si>
  <si>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</si>
  <si>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</si>
  <si>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</si>
  <si>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</si>
  <si>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</si>
  <si>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</si>
  <si>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</si>
  <si>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</si>
  <si>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</si>
  <si>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</si>
  <si>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</si>
  <si>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</si>
  <si>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</si>
  <si>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</si>
  <si>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</si>
  <si>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</si>
  <si>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</si>
  <si>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</si>
  <si>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</si>
  <si>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</si>
  <si>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</si>
  <si>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</si>
  <si>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</si>
  <si>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</si>
  <si>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</si>
  <si>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</si>
  <si>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</si>
  <si>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</si>
  <si>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</si>
  <si>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</si>
  <si>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</si>
  <si>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</si>
  <si>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</si>
  <si>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</si>
  <si>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</si>
  <si>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</si>
  <si>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</si>
  <si>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</si>
  <si>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</si>
  <si>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</si>
  <si>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</si>
  <si>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</si>
  <si>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</si>
  <si>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</si>
  <si>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</si>
  <si>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</si>
  <si>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</si>
  <si>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</si>
  <si>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</si>
  <si>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</si>
  <si>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</si>
  <si>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</si>
  <si>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</si>
  <si>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</si>
  <si>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</si>
  <si>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</si>
  <si>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</si>
  <si>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</si>
  <si>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</si>
  <si>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</si>
  <si>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</si>
  <si>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</si>
  <si>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</si>
  <si>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</si>
  <si>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</si>
  <si>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</si>
  <si>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</si>
  <si>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</si>
  <si>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</si>
  <si>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</si>
  <si>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</si>
  <si>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</si>
  <si>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</si>
  <si>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</si>
  <si>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</si>
  <si>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</si>
  <si>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</si>
  <si>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</si>
  <si>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</si>
  <si>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</si>
  <si>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</si>
  <si>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</si>
  <si>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</si>
  <si>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</si>
  <si>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</si>
  <si>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</si>
  <si>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</si>
  <si>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</si>
  <si>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</si>
  <si>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</si>
  <si>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</si>
  <si>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</si>
  <si>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</si>
  <si>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</si>
  <si>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</si>
  <si>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</si>
  <si>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</si>
  <si>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</si>
  <si>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</si>
  <si>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</si>
  <si>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</si>
  <si>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</si>
  <si>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</si>
  <si>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</si>
  <si>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</si>
  <si>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</si>
  <si>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</si>
  <si>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</si>
  <si>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</si>
  <si>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</si>
  <si>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</si>
  <si>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</si>
  <si>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</si>
  <si>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</si>
  <si>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</si>
  <si>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</si>
  <si>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</si>
  <si>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</si>
  <si>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</si>
  <si>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</si>
  <si>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</si>
  <si>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</si>
  <si>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</si>
  <si>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</si>
  <si>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</si>
  <si>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</si>
  <si>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</si>
  <si>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</si>
  <si>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</si>
  <si>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</si>
  <si>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</si>
  <si>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</si>
  <si>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</si>
  <si>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</si>
  <si>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</si>
  <si>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</si>
  <si>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</si>
  <si>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</si>
  <si>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</si>
  <si>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</si>
  <si>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</si>
  <si>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</si>
  <si>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</si>
  <si>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</si>
  <si>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</si>
  <si>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</si>
  <si>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</si>
  <si>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</si>
  <si>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</si>
  <si>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</si>
  <si>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</si>
  <si>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</si>
  <si>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</si>
  <si>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</si>
  <si>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</si>
  <si>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</si>
  <si>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</si>
  <si>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</si>
  <si>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</si>
  <si>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</si>
  <si>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</si>
  <si>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</si>
  <si>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</si>
  <si>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</si>
  <si>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</si>
  <si>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</si>
  <si>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</si>
  <si>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</si>
  <si>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</si>
  <si>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</si>
  <si>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</si>
  <si>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</si>
  <si>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</si>
  <si>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</si>
  <si>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</si>
  <si>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</si>
  <si>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</si>
  <si>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</si>
  <si>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</si>
  <si>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</si>
  <si>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</si>
  <si>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</si>
  <si>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</si>
  <si>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</si>
  <si>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</si>
  <si>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</si>
  <si>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</si>
  <si>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</si>
  <si>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</si>
  <si>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</si>
  <si>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</si>
  <si>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</si>
  <si>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</si>
  <si>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</si>
  <si>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</si>
  <si>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</si>
  <si>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</si>
  <si>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</si>
  <si>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</si>
  <si>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</si>
  <si>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</si>
  <si>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</si>
  <si>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</si>
  <si>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</si>
  <si>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</si>
  <si>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</si>
  <si>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</si>
  <si>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</si>
  <si>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</si>
  <si>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</si>
  <si>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</si>
  <si>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</si>
  <si>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</si>
  <si>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</si>
  <si>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</si>
  <si>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</si>
  <si>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</si>
  <si>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</si>
  <si>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</si>
  <si>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</si>
  <si>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</si>
  <si>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</si>
  <si>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</si>
  <si>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</si>
  <si>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</si>
  <si>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</si>
  <si>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</si>
  <si>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</si>
  <si>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</si>
  <si>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</si>
  <si>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</si>
  <si>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</si>
  <si>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</si>
  <si>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</si>
  <si>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</si>
  <si>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</si>
  <si>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</si>
  <si>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</si>
  <si>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</si>
  <si>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</si>
  <si>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</si>
  <si>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</si>
  <si>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</si>
  <si>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</si>
  <si>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</si>
  <si>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</si>
  <si>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</si>
  <si>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</si>
  <si>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</si>
  <si>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</si>
  <si>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</si>
  <si>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</si>
  <si>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</si>
  <si>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</si>
  <si>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</si>
  <si>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</si>
  <si>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</si>
  <si>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</si>
  <si>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</si>
  <si>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</si>
  <si>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</si>
  <si>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</si>
  <si>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</si>
  <si>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</si>
  <si>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</si>
  <si>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</si>
  <si>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</si>
  <si>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</si>
  <si>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</si>
  <si>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</si>
  <si>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</si>
  <si>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</si>
  <si>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</si>
  <si>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</si>
  <si>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</si>
  <si>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</si>
  <si>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</si>
  <si>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</si>
  <si>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</si>
  <si>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</si>
  <si>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</si>
  <si>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</si>
  <si>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</si>
  <si>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</si>
  <si>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</si>
  <si>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</si>
  <si>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</si>
  <si>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</si>
  <si>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</si>
  <si>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</si>
  <si>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</si>
  <si>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</si>
  <si>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</si>
  <si>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</si>
  <si>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</si>
  <si>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</si>
  <si>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</si>
  <si>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</si>
  <si>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</si>
  <si>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</si>
  <si>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</si>
  <si>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</si>
  <si>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</si>
  <si>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</si>
  <si>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</si>
  <si>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</si>
  <si>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</si>
  <si>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</si>
  <si>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</si>
  <si>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</si>
  <si>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</si>
  <si>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</si>
  <si>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</si>
  <si>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</si>
  <si>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</si>
  <si>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</si>
  <si>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</si>
  <si>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</si>
  <si>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</si>
  <si>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</si>
  <si>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</si>
  <si>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</si>
  <si>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</si>
  <si>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</si>
  <si>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</si>
  <si>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</si>
  <si>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</si>
  <si>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</si>
  <si>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</si>
  <si>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</si>
  <si>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</si>
  <si>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</si>
  <si>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</si>
  <si>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</si>
  <si>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</si>
  <si>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</si>
  <si>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</si>
  <si>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</si>
  <si>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</si>
  <si>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</si>
  <si>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</si>
  <si>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</si>
  <si>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</si>
  <si>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</si>
  <si>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</si>
  <si>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</si>
  <si>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</si>
  <si>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</si>
  <si>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</si>
  <si>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</si>
  <si>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</si>
  <si>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</si>
  <si>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</si>
  <si>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</si>
  <si>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</si>
  <si>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</si>
  <si>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</si>
  <si>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</si>
  <si>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</si>
  <si>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</si>
  <si>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</si>
  <si>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</si>
  <si>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</si>
  <si>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</si>
  <si>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</si>
  <si>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</si>
  <si>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</si>
  <si>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</si>
  <si>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</si>
  <si>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</si>
  <si>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</si>
  <si>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</si>
  <si>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</si>
  <si>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</si>
  <si>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</si>
  <si>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</si>
  <si>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</si>
  <si>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</si>
  <si>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</si>
  <si>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</si>
  <si>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</si>
  <si>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</si>
  <si>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</si>
  <si>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</si>
  <si>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</si>
  <si>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</si>
  <si>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</si>
  <si>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</si>
  <si>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</si>
  <si>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</si>
  <si>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</si>
  <si>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</si>
  <si>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</si>
  <si>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</si>
  <si>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</si>
  <si>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</si>
  <si>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</si>
  <si>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</si>
  <si>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</si>
  <si>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</si>
  <si>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</si>
  <si>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</si>
  <si>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</si>
  <si>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</si>
  <si>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</si>
  <si>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</si>
  <si>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</si>
  <si>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</si>
  <si>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</si>
  <si>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</si>
  <si>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</si>
  <si>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</si>
  <si>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</si>
  <si>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</si>
  <si>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</si>
  <si>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</si>
  <si>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</si>
  <si>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</si>
  <si>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</si>
  <si>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</si>
  <si>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</si>
  <si>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</si>
  <si>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</si>
  <si>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</si>
  <si>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</si>
  <si>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</si>
  <si>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</si>
  <si>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</si>
  <si>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</si>
  <si>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</si>
  <si>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</si>
  <si>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</si>
  <si>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</si>
  <si>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</si>
  <si>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</si>
  <si>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</si>
  <si>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</si>
  <si>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</si>
  <si>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</si>
  <si>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</si>
  <si>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</si>
  <si>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</si>
  <si>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</si>
  <si>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</si>
  <si>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</si>
  <si>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</si>
  <si>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</si>
  <si>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</si>
  <si>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</si>
  <si>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</si>
  <si>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</si>
  <si>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</si>
  <si>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</si>
  <si>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</si>
  <si>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</si>
  <si>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</si>
  <si>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</si>
  <si>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</si>
  <si>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</si>
  <si>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</si>
  <si>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</si>
  <si>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</si>
  <si>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</si>
  <si>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</si>
  <si>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</si>
  <si>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</si>
  <si>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</si>
  <si>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</si>
  <si>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</si>
  <si>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</si>
  <si>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</si>
  <si>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</si>
  <si>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</si>
  <si>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</si>
  <si>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</si>
  <si>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</si>
  <si>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</si>
  <si>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</si>
  <si>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</si>
  <si>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</si>
  <si>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</si>
  <si>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</si>
  <si>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</si>
  <si>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</si>
  <si>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</si>
  <si>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</si>
  <si>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</si>
  <si>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</si>
  <si>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</si>
  <si>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</si>
  <si>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</si>
  <si>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</si>
  <si>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</si>
  <si>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</si>
  <si>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</si>
  <si>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</si>
  <si>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</si>
  <si>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</si>
  <si>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</si>
  <si>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</si>
  <si>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</si>
  <si>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</si>
  <si>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</si>
  <si>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</si>
  <si>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</si>
  <si>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</si>
  <si>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</si>
  <si>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</si>
  <si>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</si>
  <si>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</si>
  <si>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</si>
  <si>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</si>
  <si>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</si>
  <si>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</si>
  <si>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</si>
  <si>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</si>
  <si>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</si>
  <si>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</si>
  <si>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</si>
  <si>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</si>
  <si>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</si>
  <si>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</si>
  <si>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</si>
  <si>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</si>
  <si>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</si>
  <si>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</si>
  <si>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</si>
  <si>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</si>
  <si>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</si>
  <si>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</si>
  <si>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</si>
  <si>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</si>
  <si>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</si>
  <si>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</si>
  <si>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</si>
  <si>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</si>
  <si>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</si>
  <si>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</si>
  <si>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</si>
  <si>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</si>
  <si>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</si>
  <si>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</si>
  <si>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</si>
  <si>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</si>
  <si>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</si>
  <si>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</si>
  <si>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</si>
  <si>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</si>
  <si>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</si>
  <si>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</si>
  <si>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</si>
  <si>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</si>
  <si>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</si>
  <si>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</si>
  <si>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</si>
  <si>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</si>
  <si>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</si>
  <si>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</si>
  <si>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</si>
  <si>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</si>
  <si>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</si>
  <si>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</si>
  <si>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</si>
  <si>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</si>
  <si>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</si>
  <si>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</si>
  <si>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</si>
  <si>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</si>
  <si>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</si>
  <si>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</si>
  <si>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</si>
  <si>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</si>
  <si>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</si>
  <si>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</si>
  <si>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</si>
  <si>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</si>
  <si>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</si>
  <si>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</si>
  <si>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</si>
  <si>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</si>
  <si>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</si>
  <si>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</si>
  <si>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</si>
  <si>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</si>
  <si>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</si>
  <si>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</si>
  <si>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</si>
  <si>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</si>
  <si>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</si>
  <si>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</si>
  <si>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</si>
  <si>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</si>
  <si>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</si>
  <si>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</si>
  <si>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</si>
  <si>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</si>
  <si>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</si>
  <si>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</si>
  <si>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</si>
  <si>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</si>
  <si>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</si>
  <si>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</si>
  <si>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</si>
  <si>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</si>
  <si>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</si>
  <si>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</si>
  <si>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</si>
  <si>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</si>
  <si>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</si>
  <si>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</si>
  <si>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</si>
  <si>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</si>
  <si>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</si>
  <si>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</si>
  <si>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</si>
  <si>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</si>
  <si>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</si>
  <si>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</si>
  <si>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</si>
  <si>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</si>
  <si>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</si>
  <si>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</si>
  <si>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</si>
  <si>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</si>
  <si>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</si>
  <si>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</si>
  <si>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</si>
  <si>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</si>
  <si>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</si>
  <si>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</si>
  <si>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</si>
  <si>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</si>
  <si>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</si>
  <si>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</si>
  <si>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</si>
  <si>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</si>
  <si>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</si>
  <si>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</si>
  <si>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</si>
  <si>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</si>
  <si>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</si>
  <si>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</si>
  <si>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</si>
  <si>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</si>
  <si>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</si>
  <si>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</si>
  <si>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</si>
  <si>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</si>
  <si>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</si>
  <si>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</si>
  <si>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</si>
  <si>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</si>
  <si>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</si>
  <si>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</si>
  <si>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</si>
  <si>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</si>
  <si>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</si>
  <si>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</si>
  <si>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</si>
  <si>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</si>
  <si>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</si>
  <si>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</si>
  <si>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</si>
  <si>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</si>
  <si>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</si>
  <si>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</si>
  <si>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</si>
  <si>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</si>
  <si>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</si>
  <si>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</si>
  <si>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</si>
  <si>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</si>
  <si>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</si>
  <si>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</si>
  <si>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</si>
  <si>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</si>
  <si>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</si>
  <si>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</si>
  <si>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</si>
  <si>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</si>
  <si>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</si>
  <si>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</si>
  <si>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</si>
  <si>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</si>
  <si>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</si>
  <si>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</si>
  <si>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</si>
  <si>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</si>
  <si>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</si>
  <si>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</si>
  <si>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</si>
  <si>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</si>
  <si>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</si>
  <si>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</si>
  <si>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</si>
  <si>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</si>
  <si>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</si>
  <si>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</si>
  <si>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</si>
  <si>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</si>
  <si>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</si>
  <si>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</si>
  <si>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</si>
  <si>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</si>
  <si>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</si>
  <si>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</si>
  <si>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</si>
  <si>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</si>
  <si>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</si>
  <si>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</si>
  <si>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</si>
  <si>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</si>
  <si>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</si>
  <si>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</si>
  <si>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</si>
  <si>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</si>
  <si>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</si>
  <si>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</si>
  <si>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</si>
  <si>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</si>
  <si>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</si>
  <si>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</si>
  <si>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</si>
  <si>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</si>
  <si>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</si>
  <si>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</si>
  <si>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</si>
  <si>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</si>
  <si>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</si>
  <si>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</si>
  <si>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</si>
  <si>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</si>
  <si>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</si>
  <si>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</si>
  <si>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</si>
  <si>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</si>
  <si>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</si>
  <si>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</si>
  <si>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</si>
  <si>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</si>
  <si>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</si>
  <si>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</si>
  <si>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</si>
  <si>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</si>
  <si>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</si>
  <si>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</si>
  <si>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</si>
  <si>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</si>
  <si>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</si>
  <si>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</si>
  <si>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</si>
  <si>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</si>
  <si>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</si>
  <si>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</si>
  <si>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</si>
  <si>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</si>
  <si>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</si>
  <si>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</si>
  <si>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</si>
  <si>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</si>
  <si>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</si>
  <si>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</si>
  <si>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</si>
  <si>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</si>
  <si>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</si>
  <si>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</si>
  <si>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</si>
  <si>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</si>
  <si>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</si>
  <si>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</si>
  <si>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</si>
  <si>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</si>
  <si>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</si>
  <si>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</si>
  <si>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</si>
  <si>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</si>
  <si>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</si>
  <si>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</si>
  <si>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</si>
  <si>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</si>
  <si>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</si>
  <si>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</si>
  <si>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</si>
  <si>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</si>
  <si>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</si>
  <si>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</si>
  <si>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</si>
  <si>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</si>
  <si>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</si>
  <si>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</si>
  <si>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</si>
  <si>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</si>
  <si>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</si>
  <si>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</si>
  <si>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</si>
  <si>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</si>
  <si>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</si>
  <si>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</si>
  <si>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</si>
  <si>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</si>
  <si>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</si>
  <si>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</si>
  <si>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</si>
  <si>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</si>
  <si>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</si>
  <si>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</si>
  <si>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</si>
  <si>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</si>
  <si>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</si>
  <si>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</si>
  <si>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</si>
  <si>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</si>
  <si>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</si>
  <si>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</si>
  <si>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</si>
  <si>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</si>
  <si>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</si>
  <si>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</si>
  <si>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</si>
  <si>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</si>
  <si>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</si>
  <si>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</si>
  <si>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</si>
  <si>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</si>
  <si>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</si>
  <si>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</si>
  <si>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</si>
  <si>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</si>
  <si>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</si>
  <si>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</si>
  <si>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</si>
  <si>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</si>
  <si>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</si>
  <si>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</si>
  <si>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</si>
  <si>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</si>
  <si>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</si>
  <si>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</si>
  <si>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</si>
  <si>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</si>
  <si>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</si>
  <si>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</si>
  <si>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</si>
  <si>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</si>
  <si>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</si>
  <si>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</si>
  <si>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</si>
  <si>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</si>
  <si>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</si>
  <si>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</si>
  <si>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</si>
  <si>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</si>
  <si>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</si>
  <si>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</si>
  <si>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</si>
  <si>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</si>
  <si>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</si>
  <si>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</si>
  <si>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</si>
  <si>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</si>
  <si>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</si>
  <si>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</si>
  <si>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</si>
  <si>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</si>
  <si>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</si>
  <si>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</si>
  <si>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</si>
  <si>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</si>
  <si>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</si>
  <si>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</si>
  <si>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</si>
  <si>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</si>
  <si>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</si>
  <si>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</si>
  <si>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</si>
  <si>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</si>
  <si>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</si>
  <si>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</si>
  <si>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</si>
  <si>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</si>
  <si>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</si>
  <si>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</si>
  <si>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</si>
  <si>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</si>
  <si>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</si>
  <si>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</si>
  <si>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</si>
  <si>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</si>
  <si>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</si>
  <si>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</si>
  <si>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</si>
  <si>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</si>
  <si>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</si>
  <si>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</si>
  <si>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</si>
  <si>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</si>
  <si>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</si>
  <si>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</si>
  <si>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</si>
  <si>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</si>
  <si>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</si>
  <si>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</si>
  <si>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</si>
  <si>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</si>
  <si>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</si>
  <si>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</si>
  <si>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</si>
  <si>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</si>
  <si>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</si>
  <si>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</si>
  <si>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</si>
  <si>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</si>
  <si>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</si>
  <si>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</si>
  <si>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</si>
  <si>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</si>
  <si>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</si>
  <si>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</si>
  <si>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</si>
  <si>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</si>
  <si>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</si>
  <si>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</si>
  <si>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</si>
  <si>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</si>
  <si>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</si>
  <si>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</si>
  <si>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</si>
  <si>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</si>
  <si>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</si>
  <si>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</si>
  <si>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</si>
  <si>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</si>
  <si>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</si>
  <si>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</si>
  <si>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</si>
  <si>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</si>
  <si>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</si>
  <si>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</si>
  <si>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</si>
  <si>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</si>
  <si>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</si>
  <si>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</si>
  <si>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</si>
  <si>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</si>
  <si>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</si>
  <si>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</si>
  <si>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</si>
  <si>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</si>
  <si>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</si>
  <si>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</si>
  <si>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</si>
  <si>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</si>
  <si>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</si>
  <si>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</si>
  <si>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</si>
  <si>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</si>
  <si>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</si>
  <si>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</si>
  <si>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</si>
  <si>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</si>
  <si>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</si>
  <si>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</si>
  <si>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</si>
  <si>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</si>
  <si>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</si>
  <si>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</si>
  <si>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</si>
  <si>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</si>
  <si>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</si>
  <si>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</si>
  <si>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</si>
  <si>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</si>
  <si>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</si>
  <si>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</si>
  <si>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</si>
  <si>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</si>
  <si>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</si>
  <si>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</si>
  <si>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</si>
  <si>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</si>
  <si>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</si>
  <si>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</si>
  <si>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</si>
  <si>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</si>
  <si>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</si>
  <si>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</si>
  <si>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</si>
  <si>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</si>
  <si>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</si>
  <si>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</si>
  <si>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</si>
  <si>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</si>
  <si>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</si>
  <si>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</si>
  <si>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</si>
  <si>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</si>
  <si>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</si>
  <si>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</si>
  <si>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</si>
  <si>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</si>
  <si>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</si>
  <si>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</si>
  <si>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</si>
  <si>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</si>
  <si>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</si>
  <si>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</si>
  <si>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</si>
  <si>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</si>
  <si>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</si>
  <si>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</si>
  <si>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</si>
  <si>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</si>
  <si>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</si>
  <si>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</si>
  <si>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</si>
  <si>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</si>
  <si>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</si>
  <si>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</si>
  <si>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</si>
  <si>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</si>
  <si>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</si>
  <si>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</si>
  <si>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</si>
  <si>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</si>
  <si>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</si>
  <si>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</si>
  <si>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</si>
  <si>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</si>
  <si>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</si>
  <si>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</si>
  <si>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</si>
  <si>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</si>
  <si>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</si>
  <si>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</si>
  <si>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</si>
  <si>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</si>
  <si>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</si>
  <si>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</si>
  <si>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</si>
  <si>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</si>
  <si>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</si>
  <si>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</si>
  <si>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</si>
  <si>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</si>
  <si>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</si>
  <si>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</si>
  <si>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</si>
  <si>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</si>
  <si>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</si>
  <si>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</si>
  <si>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</si>
  <si>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</si>
  <si>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</si>
  <si>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</si>
  <si>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</si>
  <si>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</si>
  <si>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</si>
  <si>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</si>
  <si>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</si>
  <si>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</si>
  <si>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</si>
  <si>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</si>
  <si>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</si>
  <si>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</si>
  <si>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</si>
  <si>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</si>
  <si>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</si>
  <si>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</si>
  <si>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</si>
  <si>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</si>
  <si>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</si>
  <si>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</si>
  <si>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</si>
  <si>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</si>
  <si>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</si>
  <si>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</si>
  <si>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</si>
  <si>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</si>
  <si>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</si>
  <si>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</si>
  <si>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</si>
  <si>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</si>
  <si>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</si>
  <si>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</si>
  <si>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</si>
  <si>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</si>
  <si>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</si>
  <si>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</si>
  <si>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</si>
  <si>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</si>
  <si>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</si>
  <si>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</si>
  <si>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</si>
  <si>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</si>
  <si>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</si>
  <si>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</si>
  <si>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</si>
  <si>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</si>
  <si>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</si>
  <si>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</si>
  <si>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</si>
  <si>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</si>
  <si>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</si>
  <si>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</si>
  <si>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</si>
  <si>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</si>
  <si>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</si>
  <si>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</si>
  <si>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</si>
  <si>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</si>
  <si>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</si>
  <si>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</si>
  <si>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</si>
  <si>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</si>
  <si>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</si>
  <si>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</si>
  <si>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</si>
  <si>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</si>
  <si>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</si>
  <si>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</si>
  <si>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</si>
  <si>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</si>
  <si>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</si>
  <si>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</si>
  <si>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</si>
  <si>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</si>
  <si>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</si>
  <si>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</si>
  <si>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</si>
  <si>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</si>
  <si>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</si>
  <si>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</si>
  <si>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</si>
  <si>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</si>
  <si>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</si>
  <si>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</si>
  <si>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</si>
  <si>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</si>
  <si>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</si>
  <si>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</si>
  <si>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</si>
  <si>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</si>
  <si>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</si>
  <si>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</si>
  <si>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</si>
  <si>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</si>
  <si>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</si>
  <si>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</si>
  <si>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</si>
  <si>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</si>
  <si>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</si>
  <si>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</si>
  <si>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</si>
  <si>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</si>
  <si>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</si>
  <si>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</si>
  <si>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</si>
  <si>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</si>
  <si>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</si>
  <si>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</si>
  <si>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</si>
  <si>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</si>
  <si>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</si>
  <si>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</si>
  <si>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</si>
  <si>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</si>
  <si>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</si>
  <si>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</si>
  <si>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</si>
  <si>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</si>
  <si>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</si>
  <si>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</si>
  <si>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</si>
  <si>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</si>
  <si>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</si>
  <si>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</si>
  <si>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</si>
  <si>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</si>
  <si>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</si>
  <si>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</si>
  <si>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</si>
  <si>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</si>
  <si>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</si>
  <si>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</si>
  <si>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</si>
  <si>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</si>
  <si>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</si>
  <si>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</si>
  <si>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</si>
  <si>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</si>
  <si>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</si>
  <si>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</si>
  <si>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</si>
  <si>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</si>
  <si>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</si>
  <si>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</si>
  <si>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</si>
  <si>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</si>
  <si>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</si>
  <si>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</si>
  <si>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</si>
  <si>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</si>
  <si>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</si>
  <si>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</si>
  <si>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</si>
  <si>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</si>
  <si>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</si>
  <si>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</si>
  <si>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</si>
  <si>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</si>
  <si>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</si>
  <si>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</si>
  <si>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</si>
  <si>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</si>
  <si>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</si>
  <si>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</si>
  <si>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</si>
  <si>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</si>
  <si>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</si>
  <si>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</si>
  <si>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</si>
  <si>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</si>
  <si>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</si>
  <si>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</si>
  <si>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</si>
  <si>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</si>
  <si>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</si>
  <si>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</si>
  <si>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</si>
  <si>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</si>
  <si>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</si>
  <si>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</si>
  <si>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</si>
  <si>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</si>
  <si>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</si>
  <si>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</si>
  <si>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</si>
  <si>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</si>
  <si>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</si>
  <si>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</si>
  <si>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</si>
  <si>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虹桥镇合计</t>
    <phoneticPr fontId="3" type="noConversion"/>
  </si>
  <si>
    <t>2023年镇级单位中小学教育教学项目（普教一科）</t>
    <phoneticPr fontId="3" type="noConversion"/>
  </si>
  <si>
    <t>体育课程</t>
    <phoneticPr fontId="3" type="noConversion"/>
  </si>
  <si>
    <t>跨学科学习空间</t>
    <phoneticPr fontId="3" type="noConversion"/>
  </si>
  <si>
    <t>姓名</t>
  </si>
  <si>
    <t>录用单位</t>
  </si>
  <si>
    <t>镇属</t>
    <phoneticPr fontId="3" type="noConversion"/>
  </si>
  <si>
    <t>教师类型</t>
  </si>
  <si>
    <t>学校阶段</t>
  </si>
  <si>
    <t>金额
（8~12月）</t>
    <phoneticPr fontId="3" type="noConversion"/>
  </si>
  <si>
    <t>储备教师</t>
  </si>
  <si>
    <t>王熠晶</t>
  </si>
  <si>
    <t>虹桥镇</t>
    <phoneticPr fontId="3" type="noConversion"/>
  </si>
  <si>
    <t>尹赛瑞</t>
  </si>
  <si>
    <t>张飞羽</t>
  </si>
  <si>
    <t>董赢泽</t>
  </si>
  <si>
    <t>翁倩宜</t>
  </si>
  <si>
    <t>2023年储备教师预算（8-12月）</t>
    <phoneticPr fontId="3" type="noConversion"/>
  </si>
  <si>
    <t>　　　　1、工伤保险费0.5%</t>
  </si>
  <si>
    <t>根据社保口径按实编制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</si>
  <si>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</si>
  <si>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</si>
  <si>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</si>
  <si>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</si>
  <si>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</si>
  <si>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</si>
  <si>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根据相关口径按实编制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</si>
  <si>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</si>
  <si>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</si>
  <si>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　　　　1、护理费</t>
  </si>
  <si>
    <t>　　　　2、交通费</t>
  </si>
  <si>
    <t>　　　　3、其他补贴</t>
  </si>
  <si>
    <t xml:space="preserve">    退休费</t>
  </si>
  <si>
    <t>根据退休人员情况按实编制</t>
  </si>
  <si>
    <t xml:space="preserve">        1、退休人员生活补贴</t>
  </si>
  <si>
    <t>　　　　1、其他</t>
  </si>
  <si>
    <t xml:space="preserve">       其中：培训费</t>
  </si>
  <si>
    <t>教职工人数*400元标准内按实填列</t>
  </si>
  <si>
    <t>房屋面积*15元标准内按实填列</t>
  </si>
  <si>
    <t>绿化面积*8元标准内按实填列</t>
  </si>
  <si>
    <t>　　(五)福利费</t>
  </si>
  <si>
    <t>　　　　1、在职福利费</t>
  </si>
  <si>
    <t>教职工人数*4320元</t>
  </si>
  <si>
    <t>　　　　2、离退休福利费</t>
  </si>
  <si>
    <t>离退休人数*4320元</t>
  </si>
  <si>
    <t>　　(六)工会经费</t>
  </si>
  <si>
    <t>根据工会口径按实编制</t>
  </si>
  <si>
    <t>　　(七)公务用车运行维护费★</t>
  </si>
  <si>
    <t>机关局有编制的车辆数*32000元/年标准内填列（分园及分校预算在其他交通费中编制）</t>
  </si>
  <si>
    <t>　　(八)其他商品和服务支出</t>
  </si>
  <si>
    <t>　　　　1、离退休公用支出</t>
  </si>
  <si>
    <t>离退休人数*400元/年标准内按实填列</t>
  </si>
  <si>
    <t>　　　　2、子女幼托费</t>
  </si>
  <si>
    <t>按人事口径实填列</t>
  </si>
  <si>
    <t>　　(九)其他交通费用</t>
  </si>
  <si>
    <t xml:space="preserve">
机关局无编制车辆的学校按32000元编制预算
机关局有编制的车辆，每分校增加10000元，每个分园增加5000元标准内填列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</si>
  <si>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</si>
  <si>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</si>
  <si>
    <t>一次分配</t>
    <phoneticPr fontId="4" type="noConversion"/>
  </si>
  <si>
    <t>四次分配</t>
    <phoneticPr fontId="4" type="noConversion"/>
  </si>
  <si>
    <t>抚恤金专项调整预算</t>
    <phoneticPr fontId="3" type="noConversion"/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</si>
  <si>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</si>
  <si>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</si>
  <si>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</si>
  <si>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上海龙柏中学</t>
  </si>
  <si>
    <t>上海金汇实验学校</t>
  </si>
  <si>
    <t>上海市上虹中学</t>
  </si>
  <si>
    <t>虹桥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</si>
  <si>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</si>
  <si>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</si>
  <si>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</si>
  <si>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</si>
  <si>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</si>
  <si>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</si>
  <si>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二次分配</t>
    <phoneticPr fontId="3" type="noConversion"/>
  </si>
  <si>
    <t>四次分配</t>
    <phoneticPr fontId="3" type="noConversion"/>
  </si>
  <si>
    <t>虹桥</t>
    <phoneticPr fontId="3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</si>
  <si>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</si>
  <si>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</si>
  <si>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</si>
  <si>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</si>
  <si>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</si>
  <si>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</si>
  <si>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</si>
  <si>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</si>
  <si>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</si>
  <si>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</si>
  <si>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</si>
  <si>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附加三次承担</t>
    <phoneticPr fontId="3" type="noConversion"/>
  </si>
  <si>
    <t>附加三次承担</t>
    <phoneticPr fontId="3" type="noConversion"/>
  </si>
  <si>
    <t>2023年镇管学校保安经费预算表</t>
    <phoneticPr fontId="4" type="noConversion"/>
  </si>
  <si>
    <r>
      <rPr>
        <sz val="11"/>
        <rFont val="宋体"/>
        <family val="3"/>
        <charset val="134"/>
      </rPr>
      <t>学校名称</t>
    </r>
    <phoneticPr fontId="4" type="noConversion"/>
  </si>
  <si>
    <r>
      <rPr>
        <sz val="11"/>
        <color indexed="8"/>
        <rFont val="宋体"/>
        <family val="3"/>
        <charset val="134"/>
      </rPr>
      <t>所属街镇</t>
    </r>
    <phoneticPr fontId="4" type="noConversion"/>
  </si>
  <si>
    <t>所属大队</t>
    <phoneticPr fontId="4" type="noConversion"/>
  </si>
  <si>
    <t>70%下达</t>
    <phoneticPr fontId="4" type="noConversion"/>
  </si>
  <si>
    <t>统筹四次承担</t>
    <phoneticPr fontId="4" type="noConversion"/>
  </si>
  <si>
    <t>学前</t>
    <phoneticPr fontId="3" type="noConversion"/>
  </si>
  <si>
    <t>小学</t>
    <phoneticPr fontId="3" type="noConversion"/>
  </si>
  <si>
    <t>初中</t>
    <phoneticPr fontId="3" type="noConversion"/>
  </si>
  <si>
    <t>农民工小学</t>
    <phoneticPr fontId="3" type="noConversion"/>
  </si>
  <si>
    <t>初中</t>
    <phoneticPr fontId="4" type="noConversion"/>
  </si>
  <si>
    <r>
      <rPr>
        <sz val="10"/>
        <rFont val="宋体"/>
        <family val="3"/>
        <charset val="134"/>
      </rPr>
      <t>上虹中学</t>
    </r>
    <phoneticPr fontId="4" type="noConversion"/>
  </si>
  <si>
    <t>三</t>
    <phoneticPr fontId="4" type="noConversion"/>
  </si>
  <si>
    <r>
      <rPr>
        <sz val="10"/>
        <rFont val="宋体"/>
        <family val="3"/>
        <charset val="134"/>
      </rPr>
      <t>虹桥中心小学</t>
    </r>
    <phoneticPr fontId="4" type="noConversion"/>
  </si>
  <si>
    <r>
      <rPr>
        <sz val="10"/>
        <rFont val="宋体"/>
        <family val="3"/>
        <charset val="134"/>
      </rPr>
      <t>虹鹿幼儿园</t>
    </r>
    <phoneticPr fontId="4" type="noConversion"/>
  </si>
  <si>
    <t>三</t>
  </si>
  <si>
    <r>
      <rPr>
        <sz val="10"/>
        <rFont val="宋体"/>
        <family val="3"/>
        <charset val="134"/>
      </rPr>
      <t>虹鹿井亭分园</t>
    </r>
    <phoneticPr fontId="4" type="noConversion"/>
  </si>
  <si>
    <t>虹桥中心幼儿园古北分园</t>
    <phoneticPr fontId="4" type="noConversion"/>
  </si>
  <si>
    <r>
      <rPr>
        <sz val="10"/>
        <rFont val="宋体"/>
        <family val="3"/>
        <charset val="134"/>
      </rPr>
      <t>金汇实验学校</t>
    </r>
    <phoneticPr fontId="4" type="noConversion"/>
  </si>
  <si>
    <r>
      <rPr>
        <sz val="10"/>
        <rFont val="宋体"/>
        <family val="3"/>
        <charset val="134"/>
      </rPr>
      <t>龙柏中学</t>
    </r>
    <phoneticPr fontId="4" type="noConversion"/>
  </si>
  <si>
    <r>
      <rPr>
        <sz val="10"/>
        <rFont val="宋体"/>
        <family val="3"/>
        <charset val="134"/>
      </rPr>
      <t>龙柏小学</t>
    </r>
    <phoneticPr fontId="4" type="noConversion"/>
  </si>
  <si>
    <r>
      <rPr>
        <sz val="10"/>
        <rFont val="宋体"/>
        <family val="3"/>
        <charset val="134"/>
      </rPr>
      <t>龙柏一幼</t>
    </r>
    <phoneticPr fontId="4" type="noConversion"/>
  </si>
  <si>
    <t>总园</t>
    <phoneticPr fontId="4" type="noConversion"/>
  </si>
  <si>
    <t>分园</t>
    <phoneticPr fontId="4" type="noConversion"/>
  </si>
  <si>
    <r>
      <rPr>
        <sz val="10"/>
        <rFont val="宋体"/>
        <family val="3"/>
        <charset val="134"/>
      </rPr>
      <t>龙柏二幼</t>
    </r>
    <phoneticPr fontId="4" type="noConversion"/>
  </si>
  <si>
    <t>华虹小学</t>
    <phoneticPr fontId="3" type="noConversion"/>
  </si>
  <si>
    <r>
      <rPr>
        <sz val="10"/>
        <color indexed="8"/>
        <rFont val="宋体"/>
        <family val="3"/>
        <charset val="134"/>
      </rPr>
      <t>金汇实验幼儿园</t>
    </r>
    <phoneticPr fontId="3" type="noConversion"/>
  </si>
  <si>
    <r>
      <rPr>
        <sz val="10"/>
        <color indexed="8"/>
        <rFont val="宋体"/>
        <family val="3"/>
        <charset val="134"/>
      </rPr>
      <t>龙柏西郊幼儿园</t>
    </r>
    <phoneticPr fontId="3" type="noConversion"/>
  </si>
  <si>
    <r>
      <rPr>
        <sz val="10"/>
        <color indexed="8"/>
        <rFont val="宋体"/>
        <family val="3"/>
        <charset val="134"/>
      </rPr>
      <t>龙柏雨林幼儿园</t>
    </r>
    <phoneticPr fontId="3" type="noConversion"/>
  </si>
  <si>
    <r>
      <rPr>
        <sz val="10"/>
        <color indexed="8"/>
        <rFont val="宋体"/>
        <family val="3"/>
        <charset val="134"/>
      </rPr>
      <t>协和实验幼儿园</t>
    </r>
    <phoneticPr fontId="3" type="noConversion"/>
  </si>
  <si>
    <r>
      <rPr>
        <sz val="10"/>
        <color indexed="8"/>
        <rFont val="宋体"/>
        <family val="3"/>
        <charset val="134"/>
      </rPr>
      <t>三之三幼儿园</t>
    </r>
    <phoneticPr fontId="3" type="noConversion"/>
  </si>
  <si>
    <r>
      <rPr>
        <sz val="10"/>
        <color indexed="8"/>
        <rFont val="宋体"/>
        <family val="3"/>
        <charset val="134"/>
      </rPr>
      <t>小龙鱼幼儿园</t>
    </r>
    <phoneticPr fontId="3" type="noConversion"/>
  </si>
  <si>
    <r>
      <rPr>
        <sz val="10"/>
        <color indexed="8"/>
        <rFont val="宋体"/>
        <family val="3"/>
        <charset val="134"/>
      </rPr>
      <t>欧顿锦绣幼儿园</t>
    </r>
    <phoneticPr fontId="3" type="noConversion"/>
  </si>
  <si>
    <r>
      <rPr>
        <sz val="10"/>
        <color indexed="8"/>
        <rFont val="宋体"/>
        <family val="3"/>
        <charset val="134"/>
      </rPr>
      <t>海富虹桥幼儿园</t>
    </r>
    <phoneticPr fontId="3" type="noConversion"/>
  </si>
  <si>
    <r>
      <rPr>
        <sz val="10"/>
        <color indexed="8"/>
        <rFont val="宋体"/>
        <family val="3"/>
        <charset val="134"/>
      </rPr>
      <t>爱绿幼儿园</t>
    </r>
    <phoneticPr fontId="3" type="noConversion"/>
  </si>
  <si>
    <t>民办沪川幼儿园</t>
    <phoneticPr fontId="3" type="noConversion"/>
  </si>
  <si>
    <r>
      <rPr>
        <sz val="9"/>
        <rFont val="微软雅黑"/>
        <family val="2"/>
        <charset val="134"/>
      </rPr>
      <t>协和双语</t>
    </r>
    <phoneticPr fontId="3" type="noConversion"/>
  </si>
  <si>
    <t>高中</t>
    <phoneticPr fontId="4" type="noConversion"/>
  </si>
  <si>
    <r>
      <rPr>
        <sz val="9"/>
        <rFont val="微软雅黑"/>
        <family val="2"/>
        <charset val="134"/>
      </rPr>
      <t>协和高中</t>
    </r>
    <phoneticPr fontId="3" type="noConversion"/>
  </si>
  <si>
    <t>虹桥小计</t>
    <phoneticPr fontId="4" type="noConversion"/>
  </si>
  <si>
    <t>-</t>
  </si>
  <si>
    <t>2023年龙柏中学暑期校舍维修项目</t>
  </si>
  <si>
    <t>金汇实验学校</t>
  </si>
  <si>
    <t>2023年金汇实验学校暑期校舍维修项目</t>
  </si>
  <si>
    <t>虹桥小计</t>
    <phoneticPr fontId="3" type="noConversion"/>
  </si>
  <si>
    <t>统筹四次承担</t>
    <phoneticPr fontId="3" type="noConversion"/>
  </si>
  <si>
    <t>附加三次承担</t>
    <phoneticPr fontId="3" type="noConversion"/>
  </si>
  <si>
    <t>总投资
（元）</t>
    <phoneticPr fontId="3" type="noConversion"/>
  </si>
  <si>
    <t>建安费
（元）</t>
    <phoneticPr fontId="3" type="noConversion"/>
  </si>
  <si>
    <t>施工合同价
（元）</t>
    <phoneticPr fontId="3" type="noConversion"/>
  </si>
  <si>
    <t>工程审定价
（元）</t>
    <phoneticPr fontId="3" type="noConversion"/>
  </si>
  <si>
    <t>二类费用
（元）</t>
    <phoneticPr fontId="3" type="noConversion"/>
  </si>
  <si>
    <t>应执行
金额费用（元）</t>
    <phoneticPr fontId="3" type="noConversion"/>
  </si>
  <si>
    <t>已执行
金额费用（元）</t>
    <phoneticPr fontId="3" type="noConversion"/>
  </si>
  <si>
    <t>尾款清算
金额费用（元）</t>
    <phoneticPr fontId="3" type="noConversion"/>
  </si>
  <si>
    <t>2023年镇级单位尾款清算预算表</t>
    <phoneticPr fontId="3" type="noConversion"/>
  </si>
  <si>
    <t>2023年绩效预估（在编人员调整预算用）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</si>
  <si>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</si>
  <si>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</si>
  <si>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</si>
  <si>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</si>
  <si>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</si>
  <si>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</si>
  <si>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审价未出以合同价计算</t>
    <phoneticPr fontId="3" type="noConversion"/>
  </si>
  <si>
    <t>校区
门数</t>
    <phoneticPr fontId="4" type="noConversion"/>
  </si>
  <si>
    <t>在岗
人数</t>
    <phoneticPr fontId="4" type="noConversion"/>
  </si>
  <si>
    <t>值班
单价</t>
    <phoneticPr fontId="4" type="noConversion"/>
  </si>
  <si>
    <t>值班
金额</t>
    <phoneticPr fontId="4" type="noConversion"/>
  </si>
  <si>
    <t>附加三次
分配</t>
    <phoneticPr fontId="4" type="noConversion"/>
  </si>
  <si>
    <t>2023年基本支出调整预算表（虹桥）</t>
    <phoneticPr fontId="3" type="noConversion"/>
  </si>
  <si>
    <t>2023年教育统筹经费第四次分配明细表</t>
    <phoneticPr fontId="3" type="noConversion"/>
  </si>
  <si>
    <t>单位：元</t>
    <phoneticPr fontId="4" type="noConversion"/>
  </si>
  <si>
    <t>项目</t>
    <phoneticPr fontId="4" type="noConversion"/>
  </si>
  <si>
    <t>四次分配合计</t>
    <phoneticPr fontId="3" type="noConversion"/>
  </si>
  <si>
    <t>其中：教育局</t>
    <phoneticPr fontId="3" type="noConversion"/>
  </si>
  <si>
    <t>其中：乡镇（工业区）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</si>
  <si>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</si>
  <si>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</si>
  <si>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</si>
  <si>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社区教育经费</t>
  </si>
  <si>
    <t>残疾就业保障</t>
    <phoneticPr fontId="3" type="noConversion"/>
  </si>
  <si>
    <t>补充公用经费</t>
    <phoneticPr fontId="3" type="noConversion"/>
  </si>
  <si>
    <t>设备购置与更新</t>
  </si>
  <si>
    <t>中小学教育教学</t>
  </si>
  <si>
    <t>科艺体德专项</t>
  </si>
  <si>
    <t>抚恤金</t>
    <phoneticPr fontId="3" type="noConversion"/>
  </si>
  <si>
    <t>储备教师</t>
    <phoneticPr fontId="3" type="noConversion"/>
  </si>
  <si>
    <t>校舍维修</t>
    <phoneticPr fontId="3" type="noConversion"/>
  </si>
  <si>
    <t>合计</t>
    <phoneticPr fontId="4" type="noConversion"/>
  </si>
  <si>
    <t>虹桥镇：</t>
    <phoneticPr fontId="4" type="noConversion"/>
  </si>
</sst>
</file>

<file path=xl/styles.xml><?xml version="1.0" encoding="utf-8"?>
<styleSheet xmlns="http://schemas.openxmlformats.org/spreadsheetml/2006/main">
  <numFmts count="17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  <numFmt numFmtId="190" formatCode="0_ ;\-0;"/>
  </numFmts>
  <fonts count="146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sz val="9"/>
      <name val="微软雅黑"/>
      <family val="2"/>
      <charset val="134"/>
    </font>
    <font>
      <sz val="14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104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178" fontId="59" fillId="0" borderId="1" xfId="0" applyNumberFormat="1" applyFont="1" applyBorder="1" applyAlignment="1">
      <alignment horizontal="center" vertical="center"/>
    </xf>
    <xf numFmtId="189" fontId="60" fillId="3" borderId="1" xfId="1228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left" vertical="center"/>
    </xf>
    <xf numFmtId="189" fontId="60" fillId="3" borderId="1" xfId="1228" applyNumberFormat="1" applyFont="1" applyFill="1" applyBorder="1" applyAlignment="1">
      <alignment horizontal="left" vertical="center" wrapText="1"/>
    </xf>
    <xf numFmtId="0" fontId="72" fillId="0" borderId="1" xfId="0" applyFont="1" applyBorder="1" applyAlignment="1">
      <alignment horizontal="left" vertical="center"/>
    </xf>
    <xf numFmtId="0" fontId="59" fillId="0" borderId="1" xfId="0" applyFont="1" applyBorder="1" applyAlignment="1">
      <alignment vertical="center"/>
    </xf>
    <xf numFmtId="0" fontId="59" fillId="0" borderId="1" xfId="0" applyFont="1" applyBorder="1">
      <alignment vertical="center"/>
    </xf>
    <xf numFmtId="0" fontId="59" fillId="0" borderId="24" xfId="0" applyFont="1" applyBorder="1" applyAlignment="1">
      <alignment horizontal="center" vertical="center"/>
    </xf>
    <xf numFmtId="0" fontId="72" fillId="0" borderId="24" xfId="0" applyFont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wrapText="1"/>
    </xf>
    <xf numFmtId="0" fontId="59" fillId="0" borderId="24" xfId="0" applyNumberFormat="1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8" fontId="4" fillId="3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protection locked="0"/>
    </xf>
    <xf numFmtId="176" fontId="8" fillId="3" borderId="1" xfId="0" applyNumberFormat="1" applyFont="1" applyFill="1" applyBorder="1" applyAlignment="1">
      <alignment horizontal="center" vertical="center"/>
    </xf>
    <xf numFmtId="0" fontId="59" fillId="0" borderId="1" xfId="0" applyNumberFormat="1" applyFont="1" applyBorder="1" applyAlignment="1">
      <alignment horizontal="center" vertical="center"/>
    </xf>
    <xf numFmtId="0" fontId="71" fillId="0" borderId="1" xfId="0" applyFont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15" xfId="0" applyBorder="1">
      <alignment vertical="center"/>
    </xf>
    <xf numFmtId="0" fontId="59" fillId="29" borderId="1" xfId="0" applyFont="1" applyFill="1" applyBorder="1" applyAlignment="1">
      <alignment horizontal="center" vertical="center"/>
    </xf>
    <xf numFmtId="0" fontId="59" fillId="29" borderId="15" xfId="0" applyFont="1" applyFill="1" applyBorder="1" applyAlignment="1">
      <alignment horizontal="center" vertical="center"/>
    </xf>
    <xf numFmtId="0" fontId="71" fillId="29" borderId="1" xfId="0" applyFont="1" applyFill="1" applyBorder="1" applyAlignment="1">
      <alignment horizontal="center" vertical="center"/>
    </xf>
    <xf numFmtId="0" fontId="136" fillId="2" borderId="0" xfId="0" applyFont="1" applyFill="1" applyAlignment="1">
      <alignment horizontal="center" vertical="center"/>
    </xf>
    <xf numFmtId="0" fontId="138" fillId="2" borderId="0" xfId="0" applyFont="1" applyFill="1" applyAlignment="1">
      <alignment horizontal="center" vertical="center"/>
    </xf>
    <xf numFmtId="177" fontId="136" fillId="2" borderId="0" xfId="2001" applyNumberFormat="1" applyFont="1" applyFill="1" applyAlignment="1">
      <alignment horizontal="center" vertical="center"/>
    </xf>
    <xf numFmtId="177" fontId="136" fillId="2" borderId="0" xfId="0" applyNumberFormat="1" applyFont="1" applyFill="1" applyAlignment="1">
      <alignment horizontal="center" vertical="center"/>
    </xf>
    <xf numFmtId="0" fontId="136" fillId="2" borderId="0" xfId="0" applyFont="1" applyFill="1" applyAlignment="1">
      <alignment horizontal="left" vertical="center"/>
    </xf>
    <xf numFmtId="184" fontId="140" fillId="0" borderId="0" xfId="0" applyNumberFormat="1" applyFont="1" applyFill="1" applyAlignment="1">
      <alignment horizontal="center" vertical="center" wrapText="1"/>
    </xf>
    <xf numFmtId="184" fontId="18" fillId="0" borderId="15" xfId="0" applyNumberFormat="1" applyFont="1" applyFill="1" applyBorder="1" applyAlignment="1">
      <alignment horizontal="center" vertical="center" wrapText="1"/>
    </xf>
    <xf numFmtId="184" fontId="115" fillId="0" borderId="15" xfId="1123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horizontal="center" vertical="center" wrapText="1"/>
    </xf>
    <xf numFmtId="178" fontId="18" fillId="0" borderId="15" xfId="0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vertical="center" wrapText="1"/>
    </xf>
    <xf numFmtId="184" fontId="18" fillId="0" borderId="0" xfId="0" applyNumberFormat="1" applyFont="1" applyFill="1" applyBorder="1" applyAlignment="1">
      <alignment horizontal="center" vertical="center" wrapText="1"/>
    </xf>
    <xf numFmtId="184" fontId="140" fillId="0" borderId="0" xfId="0" applyNumberFormat="1" applyFont="1" applyFill="1" applyBorder="1" applyAlignment="1">
      <alignment horizontal="center" vertical="center" wrapText="1"/>
    </xf>
    <xf numFmtId="0" fontId="115" fillId="2" borderId="35" xfId="0" applyFont="1" applyFill="1" applyBorder="1" applyAlignment="1">
      <alignment horizontal="center" vertical="center"/>
    </xf>
    <xf numFmtId="0" fontId="136" fillId="2" borderId="1" xfId="0" applyFont="1" applyFill="1" applyBorder="1" applyAlignment="1">
      <alignment horizontal="center" vertical="center" wrapText="1"/>
    </xf>
    <xf numFmtId="0" fontId="115" fillId="2" borderId="1" xfId="0" applyFont="1" applyFill="1" applyBorder="1" applyAlignment="1">
      <alignment horizontal="center" vertical="center" wrapText="1"/>
    </xf>
    <xf numFmtId="177" fontId="115" fillId="2" borderId="1" xfId="2001" applyNumberFormat="1" applyFont="1" applyFill="1" applyBorder="1" applyAlignment="1">
      <alignment horizontal="center" vertical="center" wrapText="1"/>
    </xf>
    <xf numFmtId="177" fontId="115" fillId="2" borderId="1" xfId="0" applyNumberFormat="1" applyFont="1" applyFill="1" applyBorder="1" applyAlignment="1">
      <alignment horizontal="center" vertical="center" wrapText="1"/>
    </xf>
    <xf numFmtId="0" fontId="21" fillId="2" borderId="35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177" fontId="47" fillId="3" borderId="1" xfId="2001" applyNumberFormat="1" applyFont="1" applyFill="1" applyBorder="1" applyAlignment="1">
      <alignment horizontal="center" vertical="center"/>
    </xf>
    <xf numFmtId="43" fontId="138" fillId="3" borderId="1" xfId="0" applyNumberFormat="1" applyFont="1" applyFill="1" applyBorder="1" applyAlignment="1">
      <alignment horizontal="left" vertical="center"/>
    </xf>
    <xf numFmtId="0" fontId="138" fillId="3" borderId="1" xfId="0" applyNumberFormat="1" applyFont="1" applyFill="1" applyBorder="1" applyAlignment="1">
      <alignment horizontal="center" vertical="center"/>
    </xf>
    <xf numFmtId="0" fontId="20" fillId="2" borderId="35" xfId="0" applyFont="1" applyFill="1" applyBorder="1" applyAlignment="1">
      <alignment horizontal="center" vertical="center"/>
    </xf>
    <xf numFmtId="0" fontId="47" fillId="2" borderId="1" xfId="0" applyFont="1" applyFill="1" applyBorder="1" applyAlignment="1">
      <alignment horizontal="center" vertical="center"/>
    </xf>
    <xf numFmtId="177" fontId="47" fillId="2" borderId="1" xfId="2001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138" fillId="2" borderId="35" xfId="0" applyFont="1" applyFill="1" applyBorder="1" applyAlignment="1">
      <alignment horizontal="center" vertical="center"/>
    </xf>
    <xf numFmtId="0" fontId="138" fillId="2" borderId="1" xfId="0" applyFont="1" applyFill="1" applyBorder="1" applyAlignment="1">
      <alignment horizontal="center" vertical="center"/>
    </xf>
    <xf numFmtId="0" fontId="24" fillId="0" borderId="25" xfId="0" applyFont="1" applyFill="1" applyBorder="1" applyAlignment="1">
      <alignment horizontal="center" vertical="center"/>
    </xf>
    <xf numFmtId="0" fontId="47" fillId="0" borderId="1" xfId="0" applyFont="1" applyFill="1" applyBorder="1" applyAlignment="1">
      <alignment horizontal="center" vertical="center"/>
    </xf>
    <xf numFmtId="177" fontId="47" fillId="0" borderId="1" xfId="2001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38" fillId="0" borderId="35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20" fillId="2" borderId="37" xfId="0" applyFont="1" applyFill="1" applyBorder="1" applyAlignment="1">
      <alignment horizontal="center" vertical="center"/>
    </xf>
    <xf numFmtId="0" fontId="138" fillId="19" borderId="1" xfId="0" applyFont="1" applyFill="1" applyBorder="1" applyAlignment="1">
      <alignment horizontal="center" vertical="center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0" fontId="87" fillId="3" borderId="1" xfId="0" applyFont="1" applyFill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56" fillId="0" borderId="0" xfId="0" applyFont="1">
      <alignment vertical="center"/>
    </xf>
    <xf numFmtId="49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190" fontId="8" fillId="3" borderId="1" xfId="0" applyNumberFormat="1" applyFont="1" applyFill="1" applyBorder="1" applyAlignment="1" applyProtection="1"/>
    <xf numFmtId="49" fontId="4" fillId="3" borderId="1" xfId="0" applyNumberFormat="1" applyFont="1" applyFill="1" applyBorder="1" applyAlignment="1" applyProtection="1">
      <alignment horizontal="center" vertical="center"/>
      <protection locked="0"/>
    </xf>
    <xf numFmtId="0" fontId="142" fillId="0" borderId="0" xfId="0" applyNumberFormat="1" applyFont="1" applyBorder="1" applyAlignment="1">
      <alignment horizontal="right" vertical="center"/>
    </xf>
    <xf numFmtId="0" fontId="143" fillId="0" borderId="1" xfId="0" applyNumberFormat="1" applyFont="1" applyBorder="1" applyAlignment="1">
      <alignment horizontal="center" vertical="center"/>
    </xf>
    <xf numFmtId="0" fontId="143" fillId="0" borderId="1" xfId="0" applyNumberFormat="1" applyFont="1" applyFill="1" applyBorder="1" applyAlignment="1">
      <alignment horizontal="center" vertical="center"/>
    </xf>
    <xf numFmtId="178" fontId="144" fillId="0" borderId="1" xfId="0" applyNumberFormat="1" applyFont="1" applyBorder="1">
      <alignment vertical="center"/>
    </xf>
    <xf numFmtId="178" fontId="145" fillId="0" borderId="1" xfId="0" applyNumberFormat="1" applyFont="1" applyBorder="1">
      <alignment vertical="center"/>
    </xf>
    <xf numFmtId="178" fontId="143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41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42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49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33" xfId="0" applyFill="1" applyBorder="1" applyAlignment="1">
      <alignment wrapText="1"/>
    </xf>
    <xf numFmtId="0" fontId="0" fillId="3" borderId="34" xfId="0" applyFill="1" applyBorder="1" applyAlignment="1">
      <alignment wrapText="1"/>
    </xf>
    <xf numFmtId="0" fontId="2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/>
    <xf numFmtId="177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177" fontId="0" fillId="3" borderId="33" xfId="0" applyNumberFormat="1" applyFill="1" applyBorder="1" applyAlignment="1">
      <alignment wrapText="1"/>
    </xf>
    <xf numFmtId="177" fontId="0" fillId="3" borderId="3" xfId="0" applyNumberFormat="1" applyFill="1" applyBorder="1" applyAlignment="1">
      <alignment wrapText="1"/>
    </xf>
    <xf numFmtId="0" fontId="0" fillId="3" borderId="3" xfId="0" applyFill="1" applyBorder="1" applyAlignment="1">
      <alignment wrapText="1"/>
    </xf>
    <xf numFmtId="0" fontId="16" fillId="0" borderId="32" xfId="0" applyFont="1" applyBorder="1" applyAlignment="1">
      <alignment horizontal="center" vertical="center"/>
    </xf>
    <xf numFmtId="184" fontId="140" fillId="0" borderId="4" xfId="0" applyNumberFormat="1" applyFont="1" applyFill="1" applyBorder="1" applyAlignment="1">
      <alignment horizontal="center" vertical="center" wrapText="1"/>
    </xf>
    <xf numFmtId="0" fontId="140" fillId="0" borderId="4" xfId="0" applyFont="1" applyBorder="1" applyAlignment="1">
      <alignment horizontal="center" vertical="center" wrapText="1"/>
    </xf>
    <xf numFmtId="0" fontId="135" fillId="2" borderId="3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37" fillId="2" borderId="35" xfId="0" applyFont="1" applyFill="1" applyBorder="1" applyAlignment="1">
      <alignment horizontal="center" vertical="center"/>
    </xf>
    <xf numFmtId="0" fontId="137" fillId="2" borderId="36" xfId="0" applyFont="1" applyFill="1" applyBorder="1" applyAlignment="1">
      <alignment horizontal="center" vertical="center"/>
    </xf>
    <xf numFmtId="0" fontId="47" fillId="0" borderId="35" xfId="0" applyFont="1" applyFill="1" applyBorder="1" applyAlignment="1">
      <alignment horizontal="center" vertical="center"/>
    </xf>
    <xf numFmtId="0" fontId="47" fillId="0" borderId="36" xfId="0" applyFont="1" applyFill="1" applyBorder="1" applyAlignment="1">
      <alignment horizontal="center" vertical="center"/>
    </xf>
    <xf numFmtId="0" fontId="47" fillId="2" borderId="35" xfId="0" applyFont="1" applyFill="1" applyBorder="1" applyAlignment="1">
      <alignment horizontal="center" vertical="center"/>
    </xf>
    <xf numFmtId="0" fontId="47" fillId="2" borderId="36" xfId="0" applyFont="1" applyFill="1" applyBorder="1" applyAlignment="1">
      <alignment horizontal="center" vertical="center"/>
    </xf>
    <xf numFmtId="0" fontId="20" fillId="2" borderId="35" xfId="0" applyFont="1" applyFill="1" applyBorder="1" applyAlignment="1">
      <alignment horizontal="center" vertical="center"/>
    </xf>
    <xf numFmtId="0" fontId="20" fillId="2" borderId="37" xfId="0" applyFont="1" applyFill="1" applyBorder="1" applyAlignment="1">
      <alignment horizontal="center" vertical="center"/>
    </xf>
    <xf numFmtId="0" fontId="24" fillId="19" borderId="37" xfId="0" applyFont="1" applyFill="1" applyBorder="1" applyAlignment="1">
      <alignment horizontal="center" vertical="center"/>
    </xf>
    <xf numFmtId="0" fontId="138" fillId="19" borderId="37" xfId="0" applyFont="1" applyFill="1" applyBorder="1" applyAlignment="1">
      <alignment horizontal="center" vertical="center"/>
    </xf>
    <xf numFmtId="0" fontId="138" fillId="19" borderId="36" xfId="0" applyFont="1" applyFill="1" applyBorder="1" applyAlignment="1">
      <alignment horizontal="center" vertical="center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0" fontId="56" fillId="0" borderId="4" xfId="0" applyFont="1" applyBorder="1" applyAlignment="1">
      <alignment vertical="center"/>
    </xf>
    <xf numFmtId="0" fontId="129" fillId="0" borderId="0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1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19050</xdr:rowOff>
    </xdr:from>
    <xdr:to>
      <xdr:col>7</xdr:col>
      <xdr:colOff>723900</xdr:colOff>
      <xdr:row>60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440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ocuments/WeChat%20Files/wxid_0nuvy0d1xrzc22/FileStorage/File/2023-10/&#38215;&#31649;&#20648;&#22791;&#25945;&#24072;&#21517;&#21333;&#21450;&#39044;&#31639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 t="str">
            <v>幼儿园</v>
          </cell>
          <cell r="B1">
            <v>92157</v>
          </cell>
        </row>
        <row r="2">
          <cell r="A2" t="str">
            <v>小学</v>
          </cell>
          <cell r="B2">
            <v>101253</v>
          </cell>
        </row>
        <row r="3">
          <cell r="A3" t="str">
            <v>初中</v>
          </cell>
          <cell r="B3">
            <v>106938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C16" sqref="C16:E16"/>
    </sheetView>
  </sheetViews>
  <sheetFormatPr defaultColWidth="9" defaultRowHeight="13.5"/>
  <cols>
    <col min="1" max="1" width="6.625" style="281" customWidth="1"/>
    <col min="2" max="2" width="28.125" style="808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809" t="s">
        <v>2434</v>
      </c>
      <c r="B1" s="810"/>
      <c r="C1" s="810"/>
      <c r="D1" s="810"/>
      <c r="E1" s="810"/>
    </row>
    <row r="2" spans="1:5" ht="35.1" customHeight="1">
      <c r="A2" s="811" t="s">
        <v>2453</v>
      </c>
      <c r="B2" s="812"/>
      <c r="E2" s="802" t="s">
        <v>2435</v>
      </c>
    </row>
    <row r="3" spans="1:5" ht="30" customHeight="1">
      <c r="A3" s="803" t="s">
        <v>1329</v>
      </c>
      <c r="B3" s="803" t="s">
        <v>2436</v>
      </c>
      <c r="C3" s="804" t="s">
        <v>2437</v>
      </c>
      <c r="D3" s="804" t="s">
        <v>2438</v>
      </c>
      <c r="E3" s="804" t="s">
        <v>2439</v>
      </c>
    </row>
    <row r="4" spans="1:5" ht="30" customHeight="1">
      <c r="A4" s="803">
        <v>1</v>
      </c>
      <c r="B4" s="803" t="s">
        <v>2440</v>
      </c>
      <c r="C4" s="805">
        <f>虹桥基本支出调整!Q4</f>
        <v>6838960.7199999988</v>
      </c>
      <c r="D4" s="805"/>
      <c r="E4" s="806">
        <f t="shared" ref="E4:E15" si="0">C4-D4</f>
        <v>6838960.7199999988</v>
      </c>
    </row>
    <row r="5" spans="1:5" ht="30" customHeight="1">
      <c r="A5" s="803">
        <v>2</v>
      </c>
      <c r="B5" s="803" t="s">
        <v>2441</v>
      </c>
      <c r="C5" s="805">
        <f>虹桥基本支出调整!Q42</f>
        <v>1087358.7200000025</v>
      </c>
      <c r="D5" s="805"/>
      <c r="E5" s="806">
        <f t="shared" si="0"/>
        <v>1087358.7200000025</v>
      </c>
    </row>
    <row r="6" spans="1:5" ht="30" customHeight="1">
      <c r="A6" s="803">
        <v>3</v>
      </c>
      <c r="B6" s="803" t="s">
        <v>2442</v>
      </c>
      <c r="C6" s="805">
        <f>虹桥基本支出调整!Q31</f>
        <v>6482765</v>
      </c>
      <c r="D6" s="805"/>
      <c r="E6" s="806">
        <f t="shared" si="0"/>
        <v>6482765</v>
      </c>
    </row>
    <row r="7" spans="1:5" ht="30" customHeight="1">
      <c r="A7" s="803">
        <v>4</v>
      </c>
      <c r="B7" s="803" t="s">
        <v>2443</v>
      </c>
      <c r="C7" s="805">
        <v>22959</v>
      </c>
      <c r="D7" s="805"/>
      <c r="E7" s="806">
        <f t="shared" si="0"/>
        <v>22959</v>
      </c>
    </row>
    <row r="8" spans="1:5" ht="30" customHeight="1">
      <c r="A8" s="803">
        <v>5</v>
      </c>
      <c r="B8" s="803" t="s">
        <v>2444</v>
      </c>
      <c r="C8" s="805">
        <f>残疾就业保障调整!E13</f>
        <v>-628757.5</v>
      </c>
      <c r="D8" s="805"/>
      <c r="E8" s="806">
        <f t="shared" si="0"/>
        <v>-628757.5</v>
      </c>
    </row>
    <row r="9" spans="1:5" ht="30" customHeight="1">
      <c r="A9" s="803">
        <v>6</v>
      </c>
      <c r="B9" s="803" t="s">
        <v>2445</v>
      </c>
      <c r="C9" s="805">
        <f>补充公用经费调整!AV13</f>
        <v>2420944.5</v>
      </c>
      <c r="D9" s="805"/>
      <c r="E9" s="806">
        <f t="shared" si="0"/>
        <v>2420944.5</v>
      </c>
    </row>
    <row r="10" spans="1:5" ht="30" customHeight="1">
      <c r="A10" s="803">
        <v>7</v>
      </c>
      <c r="B10" s="803" t="s">
        <v>2446</v>
      </c>
      <c r="C10" s="805">
        <f>追加设备!I13</f>
        <v>2400000</v>
      </c>
      <c r="D10" s="805"/>
      <c r="E10" s="806">
        <f t="shared" si="0"/>
        <v>2400000</v>
      </c>
    </row>
    <row r="11" spans="1:5" ht="30" customHeight="1">
      <c r="A11" s="803">
        <v>8</v>
      </c>
      <c r="B11" s="803" t="s">
        <v>2447</v>
      </c>
      <c r="C11" s="805">
        <f>普教二科追加!H6</f>
        <v>1500000</v>
      </c>
      <c r="D11" s="805"/>
      <c r="E11" s="806">
        <f t="shared" si="0"/>
        <v>1500000</v>
      </c>
    </row>
    <row r="12" spans="1:5" ht="30" customHeight="1">
      <c r="A12" s="803">
        <v>9</v>
      </c>
      <c r="B12" s="803" t="s">
        <v>2448</v>
      </c>
      <c r="C12" s="805">
        <f>普教一科追加!H6</f>
        <v>600000</v>
      </c>
      <c r="D12" s="805"/>
      <c r="E12" s="806">
        <f t="shared" si="0"/>
        <v>600000</v>
      </c>
    </row>
    <row r="13" spans="1:5" ht="30" customHeight="1">
      <c r="A13" s="803">
        <v>10</v>
      </c>
      <c r="B13" s="803" t="s">
        <v>2449</v>
      </c>
      <c r="C13" s="805">
        <f>抚恤金调整!E6</f>
        <v>251432</v>
      </c>
      <c r="D13" s="805"/>
      <c r="E13" s="806">
        <f t="shared" si="0"/>
        <v>251432</v>
      </c>
    </row>
    <row r="14" spans="1:5" ht="30" customHeight="1">
      <c r="A14" s="803">
        <v>11</v>
      </c>
      <c r="B14" s="803" t="s">
        <v>2450</v>
      </c>
      <c r="C14" s="805">
        <f>储备教师!H8</f>
        <v>506265</v>
      </c>
      <c r="D14" s="805">
        <f>C14</f>
        <v>506265</v>
      </c>
      <c r="E14" s="806">
        <f t="shared" si="0"/>
        <v>0</v>
      </c>
    </row>
    <row r="15" spans="1:5" ht="30" customHeight="1">
      <c r="A15" s="803">
        <v>12</v>
      </c>
      <c r="B15" s="803" t="s">
        <v>2451</v>
      </c>
      <c r="C15" s="805">
        <f>'2023尾款清算'!J5</f>
        <v>368497</v>
      </c>
      <c r="D15" s="805"/>
      <c r="E15" s="806">
        <f t="shared" si="0"/>
        <v>368497</v>
      </c>
    </row>
    <row r="16" spans="1:5" ht="30" customHeight="1">
      <c r="A16" s="803"/>
      <c r="B16" s="803" t="s">
        <v>2452</v>
      </c>
      <c r="C16" s="807">
        <f>SUM(C4:C15)</f>
        <v>21850424.440000001</v>
      </c>
      <c r="D16" s="807">
        <f t="shared" ref="D16:E16" si="1">SUM(D4:D15)</f>
        <v>506265</v>
      </c>
      <c r="E16" s="807">
        <f t="shared" si="1"/>
        <v>21344159.440000001</v>
      </c>
    </row>
    <row r="17" ht="30" customHeight="1"/>
    <row r="18" ht="30" customHeight="1"/>
  </sheetData>
  <mergeCells count="2">
    <mergeCell ref="A1:E1"/>
    <mergeCell ref="A2:B2"/>
  </mergeCells>
  <phoneticPr fontId="3" type="noConversion"/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813" t="s">
        <v>532</v>
      </c>
      <c r="B1" s="814"/>
      <c r="C1" s="814"/>
      <c r="D1" s="814"/>
      <c r="E1" s="815"/>
      <c r="F1" s="815"/>
      <c r="G1" s="815"/>
      <c r="H1" s="815"/>
      <c r="I1" s="815"/>
      <c r="J1" s="815"/>
      <c r="K1" s="815"/>
      <c r="L1" s="815"/>
      <c r="M1" s="815"/>
      <c r="N1" s="815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818" t="s">
        <v>664</v>
      </c>
      <c r="B1" s="819"/>
      <c r="C1" s="819"/>
      <c r="D1" s="819"/>
      <c r="E1" s="819"/>
      <c r="F1" s="819"/>
      <c r="G1" s="819"/>
      <c r="H1" s="819"/>
      <c r="I1" s="819"/>
      <c r="J1" s="819"/>
      <c r="K1" s="819"/>
      <c r="L1" s="819"/>
      <c r="M1" s="819"/>
      <c r="N1" s="819"/>
      <c r="O1" s="819"/>
      <c r="P1" s="819"/>
      <c r="Q1" s="819"/>
    </row>
    <row r="2" spans="1:17" s="155" customFormat="1">
      <c r="A2" s="820" t="s">
        <v>594</v>
      </c>
      <c r="B2" s="822" t="s">
        <v>635</v>
      </c>
      <c r="C2" s="822" t="s">
        <v>1</v>
      </c>
      <c r="D2" s="823" t="s">
        <v>636</v>
      </c>
      <c r="E2" s="824" t="s">
        <v>637</v>
      </c>
      <c r="F2" s="816" t="s">
        <v>653</v>
      </c>
      <c r="G2" s="817"/>
      <c r="H2" s="817"/>
      <c r="I2" s="817"/>
      <c r="J2" s="816" t="s">
        <v>652</v>
      </c>
      <c r="K2" s="817"/>
      <c r="L2" s="817"/>
      <c r="M2" s="817"/>
      <c r="N2" s="816" t="s">
        <v>666</v>
      </c>
      <c r="O2" s="817"/>
      <c r="P2" s="817"/>
      <c r="Q2" s="817"/>
    </row>
    <row r="3" spans="1:17" ht="22.5">
      <c r="A3" s="821"/>
      <c r="B3" s="821"/>
      <c r="C3" s="821"/>
      <c r="D3" s="821"/>
      <c r="E3" s="821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825" t="s">
        <v>0</v>
      </c>
      <c r="B1" s="826"/>
      <c r="C1" s="826"/>
      <c r="D1" s="826"/>
      <c r="E1" s="826"/>
      <c r="F1" s="826"/>
      <c r="G1" s="826"/>
      <c r="H1" s="826"/>
      <c r="I1" s="826"/>
      <c r="J1" s="826"/>
      <c r="K1" s="826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827" t="s">
        <v>0</v>
      </c>
      <c r="B1" s="828"/>
      <c r="C1" s="828"/>
      <c r="D1" s="828"/>
      <c r="E1" s="828"/>
      <c r="F1" s="828"/>
      <c r="G1" s="828"/>
      <c r="H1" s="828"/>
      <c r="I1" s="828"/>
      <c r="J1" s="828"/>
      <c r="K1" s="828"/>
      <c r="L1" s="828"/>
      <c r="M1" s="828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825" t="s">
        <v>264</v>
      </c>
      <c r="B1" s="826"/>
      <c r="C1" s="826"/>
      <c r="D1" s="826"/>
      <c r="E1" s="826"/>
      <c r="F1" s="826"/>
      <c r="G1" s="826"/>
      <c r="H1" s="826"/>
      <c r="I1" s="826"/>
      <c r="J1" s="826"/>
      <c r="K1" s="826"/>
      <c r="L1" s="826"/>
      <c r="M1" s="826"/>
      <c r="N1" s="826"/>
      <c r="O1" s="826"/>
      <c r="P1" s="826"/>
      <c r="Q1" s="826"/>
      <c r="R1" s="826"/>
      <c r="S1" s="826"/>
      <c r="T1" s="826"/>
      <c r="U1" s="826"/>
      <c r="V1" s="826"/>
      <c r="W1" s="826"/>
      <c r="X1" s="826"/>
      <c r="Y1" s="826"/>
      <c r="Z1" s="826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829" t="s">
        <v>669</v>
      </c>
      <c r="B1" s="829"/>
      <c r="C1" s="829"/>
      <c r="D1" s="829"/>
      <c r="E1" s="829"/>
      <c r="F1" s="829"/>
      <c r="G1" s="829"/>
      <c r="H1" s="829"/>
      <c r="I1" s="829"/>
      <c r="J1" s="829"/>
      <c r="K1" s="829"/>
      <c r="L1" s="829"/>
      <c r="M1" s="829"/>
      <c r="N1" s="829"/>
      <c r="O1" s="829"/>
      <c r="P1" s="829"/>
      <c r="Q1" s="829"/>
      <c r="R1" s="829"/>
      <c r="S1" s="829"/>
      <c r="T1" s="829"/>
      <c r="U1" s="829"/>
      <c r="V1" s="829"/>
      <c r="W1" s="829"/>
      <c r="X1" s="829"/>
      <c r="Y1" s="829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825" t="s">
        <v>0</v>
      </c>
      <c r="B1" s="826"/>
      <c r="C1" s="826"/>
      <c r="D1" s="826"/>
      <c r="E1" s="826"/>
      <c r="F1" s="826"/>
      <c r="G1" s="826"/>
      <c r="H1" s="826"/>
      <c r="I1" s="826"/>
      <c r="J1" s="826"/>
      <c r="K1" s="826"/>
      <c r="L1" s="826"/>
      <c r="M1" s="826"/>
      <c r="N1" s="826"/>
      <c r="O1" s="826"/>
      <c r="P1" s="826"/>
      <c r="Q1" s="826"/>
      <c r="R1" s="826"/>
      <c r="S1" s="826"/>
      <c r="T1" s="826"/>
      <c r="U1" s="826"/>
      <c r="V1" s="826"/>
      <c r="W1" s="826"/>
      <c r="X1" s="826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825" t="s">
        <v>0</v>
      </c>
      <c r="B1" s="826"/>
      <c r="C1" s="826"/>
      <c r="D1" s="826"/>
      <c r="E1" s="826"/>
      <c r="F1" s="826"/>
      <c r="G1" s="826"/>
      <c r="H1" s="826"/>
      <c r="I1" s="826"/>
      <c r="J1" s="826"/>
      <c r="K1" s="826"/>
      <c r="L1" s="826"/>
      <c r="M1" s="826"/>
      <c r="N1" s="826"/>
      <c r="O1" s="826"/>
      <c r="P1" s="826"/>
      <c r="Q1" s="826"/>
      <c r="R1" s="826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825" t="s">
        <v>0</v>
      </c>
      <c r="B1" s="826"/>
      <c r="C1" s="826"/>
      <c r="D1" s="826"/>
      <c r="E1" s="826"/>
      <c r="F1" s="826"/>
      <c r="G1" s="826"/>
      <c r="H1" s="826"/>
      <c r="I1" s="826"/>
      <c r="J1" s="826"/>
      <c r="K1" s="826"/>
      <c r="L1" s="826"/>
      <c r="M1" s="826"/>
      <c r="N1" s="826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830" t="s">
        <v>335</v>
      </c>
      <c r="B1" s="831"/>
      <c r="C1" s="831"/>
      <c r="D1" s="831"/>
      <c r="E1" s="831"/>
      <c r="F1" s="831"/>
      <c r="G1" s="831"/>
      <c r="H1" s="831"/>
      <c r="I1" s="831"/>
      <c r="J1" s="831"/>
      <c r="K1" s="831"/>
      <c r="L1" s="831"/>
      <c r="M1" s="831"/>
      <c r="N1" s="831"/>
      <c r="O1" s="831"/>
      <c r="P1" s="831"/>
      <c r="Q1" s="831"/>
      <c r="R1" s="831"/>
      <c r="S1" s="831"/>
      <c r="T1" s="831"/>
      <c r="U1" s="831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827" t="s">
        <v>265</v>
      </c>
      <c r="B1" s="828"/>
      <c r="C1" s="828"/>
      <c r="D1" s="828"/>
      <c r="E1" s="828"/>
      <c r="F1" s="828"/>
      <c r="G1" s="828"/>
      <c r="H1" s="828"/>
      <c r="I1" s="828"/>
      <c r="J1" s="828"/>
      <c r="K1" s="828"/>
      <c r="L1" s="828"/>
      <c r="M1" s="828"/>
      <c r="N1" s="828"/>
      <c r="O1" s="828"/>
      <c r="P1" s="828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32" t="s">
        <v>488</v>
      </c>
      <c r="B1" s="832"/>
      <c r="C1" s="832"/>
      <c r="D1" s="832"/>
      <c r="E1" s="832"/>
      <c r="F1" s="832"/>
      <c r="G1" s="832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35" t="s">
        <v>544</v>
      </c>
      <c r="B1" s="836"/>
      <c r="C1" s="836"/>
      <c r="D1" s="836"/>
      <c r="E1" s="836"/>
      <c r="F1" s="836"/>
      <c r="G1" s="836"/>
      <c r="H1" s="836"/>
      <c r="I1" s="836"/>
    </row>
    <row r="2" spans="1:9" ht="22.5">
      <c r="A2" s="147" t="s">
        <v>621</v>
      </c>
      <c r="B2" s="834" t="s">
        <v>622</v>
      </c>
      <c r="C2" s="834"/>
      <c r="D2" s="834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833" t="s">
        <v>634</v>
      </c>
      <c r="C3" s="833"/>
      <c r="D3" s="833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33" t="s">
        <v>629</v>
      </c>
      <c r="C4" s="833"/>
      <c r="D4" s="833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33" t="s">
        <v>630</v>
      </c>
      <c r="C5" s="833"/>
      <c r="D5" s="833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33" t="s">
        <v>632</v>
      </c>
      <c r="C6" s="833"/>
      <c r="D6" s="833"/>
      <c r="E6" s="152"/>
      <c r="F6" s="152"/>
      <c r="G6" s="152"/>
      <c r="H6" s="154"/>
      <c r="I6" s="154">
        <f>I5</f>
        <v>476250</v>
      </c>
    </row>
    <row r="7" spans="1:9">
      <c r="A7" s="152"/>
      <c r="B7" s="833" t="s">
        <v>633</v>
      </c>
      <c r="C7" s="833"/>
      <c r="D7" s="833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37" t="s">
        <v>620</v>
      </c>
      <c r="B1" s="837"/>
      <c r="C1" s="837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39"/>
      <c r="B1" s="840"/>
      <c r="C1" s="840"/>
      <c r="D1" s="840"/>
      <c r="E1" s="840"/>
      <c r="F1" s="840"/>
      <c r="G1" s="840"/>
      <c r="H1" s="840"/>
      <c r="I1" s="840"/>
      <c r="J1" s="840"/>
      <c r="K1" s="840"/>
      <c r="L1" s="840"/>
      <c r="M1" s="840"/>
      <c r="N1" s="840"/>
      <c r="O1" s="840"/>
      <c r="P1" s="840"/>
      <c r="Q1" s="840"/>
      <c r="R1" s="840"/>
      <c r="S1" s="840"/>
      <c r="T1" s="840"/>
      <c r="U1" s="840"/>
      <c r="V1" s="840"/>
      <c r="W1" s="840"/>
      <c r="X1" s="840"/>
      <c r="Y1" s="840"/>
      <c r="Z1" s="840"/>
      <c r="AA1" s="840"/>
    </row>
    <row r="2" spans="1:28" ht="39.950000000000003" customHeight="1">
      <c r="A2" s="841" t="s">
        <v>594</v>
      </c>
      <c r="B2" s="838" t="s">
        <v>595</v>
      </c>
      <c r="C2" s="838" t="s">
        <v>596</v>
      </c>
      <c r="D2" s="838" t="s">
        <v>597</v>
      </c>
      <c r="E2" s="838"/>
      <c r="F2" s="838"/>
      <c r="G2" s="838"/>
      <c r="H2" s="838"/>
      <c r="I2" s="843" t="s">
        <v>598</v>
      </c>
      <c r="J2" s="843"/>
      <c r="K2" s="843"/>
      <c r="L2" s="843"/>
      <c r="M2" s="843"/>
      <c r="N2" s="843" t="s">
        <v>599</v>
      </c>
      <c r="O2" s="843"/>
      <c r="P2" s="843"/>
      <c r="Q2" s="843"/>
      <c r="R2" s="843"/>
      <c r="S2" s="838" t="s">
        <v>615</v>
      </c>
      <c r="T2" s="838"/>
      <c r="U2" s="838"/>
      <c r="V2" s="838"/>
      <c r="W2" s="838"/>
      <c r="X2" s="838"/>
      <c r="Y2" s="838"/>
      <c r="Z2" s="838"/>
      <c r="AA2" s="838"/>
    </row>
    <row r="3" spans="1:28" ht="39.950000000000003" customHeight="1">
      <c r="A3" s="842"/>
      <c r="B3" s="838"/>
      <c r="C3" s="838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44" t="s">
        <v>1071</v>
      </c>
      <c r="B1" s="844"/>
      <c r="C1" s="844"/>
      <c r="D1" s="844"/>
      <c r="E1" s="844"/>
      <c r="F1" s="844"/>
      <c r="G1" s="844"/>
      <c r="H1" s="844"/>
      <c r="I1" s="844"/>
      <c r="J1" s="844"/>
      <c r="K1" s="844"/>
      <c r="L1" s="844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845" t="s">
        <v>1209</v>
      </c>
      <c r="B1" s="845"/>
      <c r="C1" s="845"/>
      <c r="D1" s="845"/>
      <c r="E1" s="845"/>
      <c r="F1" s="845"/>
      <c r="G1" s="845"/>
      <c r="H1" s="845"/>
      <c r="I1" s="845"/>
    </row>
    <row r="2" spans="1:9" s="327" customFormat="1">
      <c r="A2" s="846" t="s">
        <v>1210</v>
      </c>
      <c r="B2" s="846" t="s">
        <v>1211</v>
      </c>
      <c r="C2" s="846" t="s">
        <v>1212</v>
      </c>
      <c r="D2" s="846" t="s">
        <v>1213</v>
      </c>
      <c r="E2" s="846" t="s">
        <v>1214</v>
      </c>
      <c r="F2" s="847" t="s">
        <v>1215</v>
      </c>
      <c r="G2" s="846" t="s">
        <v>1216</v>
      </c>
      <c r="H2" s="847" t="s">
        <v>1217</v>
      </c>
      <c r="I2" s="848" t="s">
        <v>1218</v>
      </c>
    </row>
    <row r="3" spans="1:9" s="327" customFormat="1">
      <c r="A3" s="846"/>
      <c r="B3" s="846"/>
      <c r="C3" s="846"/>
      <c r="D3" s="846"/>
      <c r="E3" s="846"/>
      <c r="F3" s="847"/>
      <c r="G3" s="846"/>
      <c r="H3" s="847"/>
      <c r="I3" s="848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65" t="s">
        <v>1361</v>
      </c>
      <c r="B1" s="865"/>
      <c r="C1" s="865"/>
      <c r="D1" s="865"/>
      <c r="E1" s="865"/>
      <c r="F1" s="865"/>
      <c r="G1" s="865"/>
      <c r="H1" s="865"/>
      <c r="I1" s="865"/>
      <c r="J1" s="86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849">
        <v>1</v>
      </c>
      <c r="B3" s="854" t="s">
        <v>1368</v>
      </c>
      <c r="C3" s="854" t="s">
        <v>1369</v>
      </c>
      <c r="D3" s="854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863">
        <f>ROUND(I50*0.8,0)</f>
        <v>1831887</v>
      </c>
    </row>
    <row r="4" spans="1:10" ht="18" customHeight="1">
      <c r="A4" s="849"/>
      <c r="B4" s="854"/>
      <c r="C4" s="854"/>
      <c r="D4" s="854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864"/>
    </row>
    <row r="5" spans="1:10" ht="18" customHeight="1">
      <c r="A5" s="849"/>
      <c r="B5" s="854"/>
      <c r="C5" s="854"/>
      <c r="D5" s="854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864"/>
    </row>
    <row r="6" spans="1:10" ht="18" customHeight="1">
      <c r="A6" s="849"/>
      <c r="B6" s="854"/>
      <c r="C6" s="854"/>
      <c r="D6" s="854"/>
      <c r="E6" s="856" t="s">
        <v>1375</v>
      </c>
      <c r="F6" s="849" t="s">
        <v>1376</v>
      </c>
      <c r="G6" s="379">
        <v>12</v>
      </c>
      <c r="H6" s="379">
        <v>280</v>
      </c>
      <c r="I6" s="850">
        <f>SUMPRODUCT(G6:G11,H6:H11)</f>
        <v>43420</v>
      </c>
      <c r="J6" s="864"/>
    </row>
    <row r="7" spans="1:10" ht="18" customHeight="1">
      <c r="A7" s="849"/>
      <c r="B7" s="854"/>
      <c r="C7" s="854"/>
      <c r="D7" s="854"/>
      <c r="E7" s="856"/>
      <c r="F7" s="849"/>
      <c r="G7" s="379">
        <v>16</v>
      </c>
      <c r="H7" s="379">
        <v>360</v>
      </c>
      <c r="I7" s="850"/>
      <c r="J7" s="864"/>
    </row>
    <row r="8" spans="1:10" ht="18" customHeight="1">
      <c r="A8" s="849"/>
      <c r="B8" s="854"/>
      <c r="C8" s="854"/>
      <c r="D8" s="854"/>
      <c r="E8" s="856"/>
      <c r="F8" s="849"/>
      <c r="G8" s="379">
        <v>26</v>
      </c>
      <c r="H8" s="379">
        <v>150</v>
      </c>
      <c r="I8" s="850"/>
      <c r="J8" s="864"/>
    </row>
    <row r="9" spans="1:10" ht="18" customHeight="1">
      <c r="A9" s="849"/>
      <c r="B9" s="854"/>
      <c r="C9" s="854"/>
      <c r="D9" s="854"/>
      <c r="E9" s="856"/>
      <c r="F9" s="849"/>
      <c r="G9" s="379">
        <v>90</v>
      </c>
      <c r="H9" s="379">
        <v>160</v>
      </c>
      <c r="I9" s="850"/>
      <c r="J9" s="864"/>
    </row>
    <row r="10" spans="1:10" ht="18" customHeight="1">
      <c r="A10" s="849"/>
      <c r="B10" s="854"/>
      <c r="C10" s="854"/>
      <c r="D10" s="854"/>
      <c r="E10" s="856"/>
      <c r="F10" s="849"/>
      <c r="G10" s="379">
        <v>90</v>
      </c>
      <c r="H10" s="379">
        <v>130</v>
      </c>
      <c r="I10" s="850"/>
      <c r="J10" s="864"/>
    </row>
    <row r="11" spans="1:10" ht="18" customHeight="1">
      <c r="A11" s="849"/>
      <c r="B11" s="854"/>
      <c r="C11" s="854"/>
      <c r="D11" s="854"/>
      <c r="E11" s="856"/>
      <c r="F11" s="849"/>
      <c r="G11" s="379">
        <v>86</v>
      </c>
      <c r="H11" s="379">
        <v>50</v>
      </c>
      <c r="I11" s="850"/>
      <c r="J11" s="864"/>
    </row>
    <row r="12" spans="1:10" ht="18" customHeight="1">
      <c r="A12" s="849"/>
      <c r="B12" s="854"/>
      <c r="C12" s="854"/>
      <c r="D12" s="854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864"/>
    </row>
    <row r="13" spans="1:10" ht="18" customHeight="1">
      <c r="A13" s="849"/>
      <c r="B13" s="854"/>
      <c r="C13" s="854"/>
      <c r="D13" s="851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864"/>
    </row>
    <row r="14" spans="1:10" ht="18" customHeight="1">
      <c r="A14" s="849"/>
      <c r="B14" s="854"/>
      <c r="C14" s="854"/>
      <c r="D14" s="851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864"/>
    </row>
    <row r="15" spans="1:10" ht="18" customHeight="1">
      <c r="A15" s="849"/>
      <c r="B15" s="854"/>
      <c r="C15" s="854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864"/>
    </row>
    <row r="16" spans="1:10" ht="18" customHeight="1">
      <c r="A16" s="849"/>
      <c r="B16" s="854"/>
      <c r="C16" s="854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864"/>
    </row>
    <row r="17" spans="1:66" ht="18" customHeight="1">
      <c r="A17" s="849"/>
      <c r="B17" s="854"/>
      <c r="C17" s="854"/>
      <c r="D17" s="852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864"/>
    </row>
    <row r="18" spans="1:66" ht="18" customHeight="1">
      <c r="A18" s="849"/>
      <c r="B18" s="854"/>
      <c r="C18" s="854"/>
      <c r="D18" s="852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864"/>
    </row>
    <row r="19" spans="1:66" ht="18" customHeight="1">
      <c r="A19" s="849"/>
      <c r="B19" s="854"/>
      <c r="C19" s="854"/>
      <c r="D19" s="852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864"/>
    </row>
    <row r="20" spans="1:66" ht="18" customHeight="1">
      <c r="A20" s="849"/>
      <c r="B20" s="854"/>
      <c r="C20" s="854"/>
      <c r="D20" s="852" t="s">
        <v>1391</v>
      </c>
      <c r="E20" s="377" t="s">
        <v>1392</v>
      </c>
      <c r="F20" s="383" t="s">
        <v>1376</v>
      </c>
      <c r="G20" s="849">
        <v>1</v>
      </c>
      <c r="H20" s="849">
        <v>10000</v>
      </c>
      <c r="I20" s="850">
        <f t="shared" ref="I20:I26" si="1">H20*G20</f>
        <v>10000</v>
      </c>
      <c r="J20" s="864"/>
    </row>
    <row r="21" spans="1:66" ht="18" customHeight="1">
      <c r="A21" s="849"/>
      <c r="B21" s="854"/>
      <c r="C21" s="854"/>
      <c r="D21" s="852"/>
      <c r="E21" s="377" t="s">
        <v>1393</v>
      </c>
      <c r="F21" s="378" t="s">
        <v>1372</v>
      </c>
      <c r="G21" s="849"/>
      <c r="H21" s="849"/>
      <c r="I21" s="850"/>
      <c r="J21" s="864"/>
    </row>
    <row r="22" spans="1:66" ht="18" customHeight="1">
      <c r="A22" s="849"/>
      <c r="B22" s="854"/>
      <c r="C22" s="854"/>
      <c r="D22" s="852" t="s">
        <v>1394</v>
      </c>
      <c r="E22" s="857" t="s">
        <v>1395</v>
      </c>
      <c r="F22" s="860" t="s">
        <v>1372</v>
      </c>
      <c r="G22" s="384">
        <v>4002.77</v>
      </c>
      <c r="H22" s="379">
        <v>60</v>
      </c>
      <c r="I22" s="561">
        <f t="shared" si="1"/>
        <v>240166.2</v>
      </c>
      <c r="J22" s="864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49"/>
      <c r="B23" s="854"/>
      <c r="C23" s="854"/>
      <c r="D23" s="852"/>
      <c r="E23" s="858"/>
      <c r="F23" s="861"/>
      <c r="G23" s="384">
        <v>2</v>
      </c>
      <c r="H23" s="379">
        <v>5000</v>
      </c>
      <c r="I23" s="561">
        <f t="shared" si="1"/>
        <v>10000</v>
      </c>
      <c r="J23" s="864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49"/>
      <c r="B24" s="854"/>
      <c r="C24" s="854"/>
      <c r="D24" s="852"/>
      <c r="E24" s="859"/>
      <c r="F24" s="862"/>
      <c r="G24" s="384">
        <v>180</v>
      </c>
      <c r="H24" s="379">
        <v>60</v>
      </c>
      <c r="I24" s="561">
        <f t="shared" si="1"/>
        <v>10800</v>
      </c>
      <c r="J24" s="864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49"/>
      <c r="B25" s="854"/>
      <c r="C25" s="854"/>
      <c r="D25" s="852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864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49"/>
      <c r="B26" s="854"/>
      <c r="C26" s="854"/>
      <c r="D26" s="852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864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49"/>
      <c r="B27" s="854"/>
      <c r="C27" s="854"/>
      <c r="D27" s="852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864"/>
    </row>
    <row r="28" spans="1:66" ht="18" customHeight="1">
      <c r="A28" s="849"/>
      <c r="B28" s="854"/>
      <c r="C28" s="854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864"/>
    </row>
    <row r="29" spans="1:66" ht="18" customHeight="1">
      <c r="A29" s="849"/>
      <c r="B29" s="854"/>
      <c r="C29" s="854"/>
      <c r="D29" s="852" t="s">
        <v>1400</v>
      </c>
      <c r="E29" s="852" t="s">
        <v>1400</v>
      </c>
      <c r="F29" s="851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864"/>
    </row>
    <row r="30" spans="1:66" ht="18" customHeight="1">
      <c r="A30" s="849"/>
      <c r="B30" s="854"/>
      <c r="C30" s="854"/>
      <c r="D30" s="852"/>
      <c r="E30" s="852"/>
      <c r="F30" s="851"/>
      <c r="G30" s="384">
        <v>114</v>
      </c>
      <c r="H30" s="389">
        <v>80</v>
      </c>
      <c r="I30" s="560">
        <f t="shared" si="2"/>
        <v>9120</v>
      </c>
      <c r="J30" s="864"/>
    </row>
    <row r="31" spans="1:66" ht="18" customHeight="1">
      <c r="A31" s="849"/>
      <c r="B31" s="854"/>
      <c r="C31" s="854"/>
      <c r="D31" s="852"/>
      <c r="E31" s="852"/>
      <c r="F31" s="851"/>
      <c r="G31" s="384">
        <v>171</v>
      </c>
      <c r="H31" s="389">
        <v>120</v>
      </c>
      <c r="I31" s="560">
        <f t="shared" si="2"/>
        <v>20520</v>
      </c>
      <c r="J31" s="864"/>
    </row>
    <row r="32" spans="1:66" ht="18" customHeight="1">
      <c r="A32" s="849"/>
      <c r="B32" s="854"/>
      <c r="C32" s="854"/>
      <c r="D32" s="852"/>
      <c r="E32" s="852"/>
      <c r="F32" s="851"/>
      <c r="G32" s="384">
        <v>72</v>
      </c>
      <c r="H32" s="389">
        <v>130</v>
      </c>
      <c r="I32" s="560">
        <f t="shared" si="2"/>
        <v>9360</v>
      </c>
      <c r="J32" s="864"/>
    </row>
    <row r="33" spans="1:10" ht="18" customHeight="1">
      <c r="A33" s="849"/>
      <c r="B33" s="854"/>
      <c r="C33" s="854"/>
      <c r="D33" s="852"/>
      <c r="E33" s="852"/>
      <c r="F33" s="851"/>
      <c r="G33" s="384">
        <v>4</v>
      </c>
      <c r="H33" s="389">
        <v>130</v>
      </c>
      <c r="I33" s="560">
        <f t="shared" si="2"/>
        <v>520</v>
      </c>
      <c r="J33" s="864"/>
    </row>
    <row r="34" spans="1:10" ht="18" customHeight="1">
      <c r="A34" s="849"/>
      <c r="B34" s="854"/>
      <c r="C34" s="854"/>
      <c r="D34" s="852"/>
      <c r="E34" s="852"/>
      <c r="F34" s="851"/>
      <c r="G34" s="384">
        <v>1</v>
      </c>
      <c r="H34" s="389">
        <v>6600</v>
      </c>
      <c r="I34" s="560">
        <f t="shared" si="2"/>
        <v>6600</v>
      </c>
      <c r="J34" s="864"/>
    </row>
    <row r="35" spans="1:10" ht="18" customHeight="1">
      <c r="A35" s="849"/>
      <c r="B35" s="854"/>
      <c r="C35" s="854"/>
      <c r="D35" s="852"/>
      <c r="E35" s="852"/>
      <c r="F35" s="851"/>
      <c r="G35" s="384">
        <v>70</v>
      </c>
      <c r="H35" s="389">
        <v>180</v>
      </c>
      <c r="I35" s="560">
        <f t="shared" si="2"/>
        <v>12600</v>
      </c>
      <c r="J35" s="864"/>
    </row>
    <row r="36" spans="1:10" ht="18" customHeight="1">
      <c r="A36" s="849"/>
      <c r="B36" s="854"/>
      <c r="C36" s="854"/>
      <c r="D36" s="852"/>
      <c r="E36" s="852"/>
      <c r="F36" s="851"/>
      <c r="G36" s="384">
        <v>1</v>
      </c>
      <c r="H36" s="389">
        <v>4800</v>
      </c>
      <c r="I36" s="560">
        <f t="shared" si="2"/>
        <v>4800</v>
      </c>
      <c r="J36" s="864"/>
    </row>
    <row r="37" spans="1:10" ht="18" customHeight="1">
      <c r="A37" s="849"/>
      <c r="B37" s="854"/>
      <c r="C37" s="854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864"/>
    </row>
    <row r="38" spans="1:10" ht="18" customHeight="1">
      <c r="A38" s="849"/>
      <c r="B38" s="854"/>
      <c r="C38" s="854"/>
      <c r="D38" s="852" t="s">
        <v>1403</v>
      </c>
      <c r="E38" s="852"/>
      <c r="F38" s="383" t="s">
        <v>1376</v>
      </c>
      <c r="G38" s="384">
        <v>0</v>
      </c>
      <c r="H38" s="379">
        <v>0</v>
      </c>
      <c r="I38" s="560">
        <v>0</v>
      </c>
      <c r="J38" s="864"/>
    </row>
    <row r="39" spans="1:10" ht="18" customHeight="1">
      <c r="A39" s="849"/>
      <c r="B39" s="854"/>
      <c r="C39" s="854"/>
      <c r="D39" s="852" t="s">
        <v>1404</v>
      </c>
      <c r="E39" s="852"/>
      <c r="F39" s="392" t="s">
        <v>1405</v>
      </c>
      <c r="G39" s="379">
        <v>0</v>
      </c>
      <c r="H39" s="379">
        <v>0</v>
      </c>
      <c r="I39" s="560">
        <v>0</v>
      </c>
      <c r="J39" s="864"/>
    </row>
    <row r="40" spans="1:10" s="395" customFormat="1" ht="18" customHeight="1">
      <c r="A40" s="853"/>
      <c r="B40" s="855"/>
      <c r="C40" s="855" t="s">
        <v>1406</v>
      </c>
      <c r="D40" s="855"/>
      <c r="E40" s="855"/>
      <c r="F40" s="393"/>
      <c r="G40" s="394"/>
      <c r="H40" s="394"/>
      <c r="I40" s="562">
        <f>SUM(I3:I39)</f>
        <v>1960935.0999999999</v>
      </c>
      <c r="J40" s="864"/>
    </row>
    <row r="41" spans="1:10" ht="18" customHeight="1">
      <c r="A41" s="849"/>
      <c r="B41" s="854"/>
      <c r="C41" s="867" t="s">
        <v>1407</v>
      </c>
      <c r="D41" s="867"/>
      <c r="E41" s="867"/>
      <c r="F41" s="396"/>
      <c r="G41" s="379">
        <v>0</v>
      </c>
      <c r="H41" s="868">
        <v>0.1</v>
      </c>
      <c r="I41" s="871">
        <f>H41*I40</f>
        <v>196093.51</v>
      </c>
      <c r="J41" s="864"/>
    </row>
    <row r="42" spans="1:10" ht="18" customHeight="1">
      <c r="A42" s="849"/>
      <c r="B42" s="854"/>
      <c r="C42" s="867" t="s">
        <v>1408</v>
      </c>
      <c r="D42" s="867"/>
      <c r="E42" s="867"/>
      <c r="F42" s="396"/>
      <c r="G42" s="379">
        <v>0</v>
      </c>
      <c r="H42" s="869"/>
      <c r="I42" s="872">
        <v>12829.8</v>
      </c>
      <c r="J42" s="864"/>
    </row>
    <row r="43" spans="1:10" ht="18" customHeight="1">
      <c r="A43" s="849"/>
      <c r="B43" s="854"/>
      <c r="C43" s="867" t="s">
        <v>1409</v>
      </c>
      <c r="D43" s="867"/>
      <c r="E43" s="867"/>
      <c r="F43" s="396"/>
      <c r="G43" s="379"/>
      <c r="H43" s="869"/>
      <c r="I43" s="872">
        <f>H43</f>
        <v>0</v>
      </c>
      <c r="J43" s="864"/>
    </row>
    <row r="44" spans="1:10" ht="18" customHeight="1">
      <c r="A44" s="849"/>
      <c r="B44" s="854"/>
      <c r="C44" s="867" t="s">
        <v>1410</v>
      </c>
      <c r="D44" s="867"/>
      <c r="E44" s="867"/>
      <c r="F44" s="397" t="s">
        <v>1411</v>
      </c>
      <c r="G44" s="379"/>
      <c r="H44" s="869"/>
      <c r="I44" s="872">
        <f>H44</f>
        <v>0</v>
      </c>
      <c r="J44" s="864"/>
    </row>
    <row r="45" spans="1:10" s="376" customFormat="1" ht="18" customHeight="1">
      <c r="A45" s="849"/>
      <c r="B45" s="854"/>
      <c r="C45" s="867" t="s">
        <v>1412</v>
      </c>
      <c r="D45" s="867"/>
      <c r="E45" s="867"/>
      <c r="F45" s="382" t="s">
        <v>1413</v>
      </c>
      <c r="G45" s="384"/>
      <c r="H45" s="869"/>
      <c r="I45" s="872">
        <f>H45</f>
        <v>0</v>
      </c>
      <c r="J45" s="864"/>
    </row>
    <row r="46" spans="1:10" s="376" customFormat="1" ht="18" customHeight="1">
      <c r="A46" s="849"/>
      <c r="B46" s="854"/>
      <c r="C46" s="867" t="s">
        <v>1414</v>
      </c>
      <c r="D46" s="867"/>
      <c r="E46" s="867"/>
      <c r="F46" s="396"/>
      <c r="G46" s="379">
        <v>0</v>
      </c>
      <c r="H46" s="870"/>
      <c r="I46" s="873">
        <v>0</v>
      </c>
      <c r="J46" s="864"/>
    </row>
    <row r="47" spans="1:10" s="376" customFormat="1" ht="18" customHeight="1">
      <c r="A47" s="849"/>
      <c r="B47" s="854"/>
      <c r="C47" s="867" t="s">
        <v>1415</v>
      </c>
      <c r="D47" s="867"/>
      <c r="E47" s="867"/>
      <c r="F47" s="379" t="s">
        <v>1416</v>
      </c>
      <c r="G47" s="379"/>
      <c r="H47" s="379"/>
      <c r="I47" s="560">
        <v>30000</v>
      </c>
      <c r="J47" s="864"/>
    </row>
    <row r="48" spans="1:10" s="398" customFormat="1" ht="18" customHeight="1">
      <c r="A48" s="849"/>
      <c r="B48" s="854"/>
      <c r="C48" s="867" t="s">
        <v>1417</v>
      </c>
      <c r="D48" s="867"/>
      <c r="E48" s="867"/>
      <c r="F48" s="392"/>
      <c r="G48" s="384"/>
      <c r="H48" s="379">
        <v>90000</v>
      </c>
      <c r="I48" s="560">
        <f>H48</f>
        <v>90000</v>
      </c>
      <c r="J48" s="864"/>
    </row>
    <row r="49" spans="1:10" ht="18" customHeight="1">
      <c r="A49" s="849"/>
      <c r="B49" s="854"/>
      <c r="C49" s="874" t="s">
        <v>1418</v>
      </c>
      <c r="D49" s="874"/>
      <c r="E49" s="874"/>
      <c r="F49" s="379"/>
      <c r="G49" s="379"/>
      <c r="H49" s="379"/>
      <c r="I49" s="560">
        <f>SUM(I41:I48)</f>
        <v>328923.31</v>
      </c>
      <c r="J49" s="864"/>
    </row>
    <row r="50" spans="1:10" s="395" customFormat="1" ht="18" customHeight="1">
      <c r="A50" s="853"/>
      <c r="B50" s="855"/>
      <c r="C50" s="874" t="s">
        <v>24</v>
      </c>
      <c r="D50" s="874"/>
      <c r="E50" s="874"/>
      <c r="F50" s="394"/>
      <c r="G50" s="394"/>
      <c r="H50" s="394"/>
      <c r="I50" s="562">
        <f>I49+I40</f>
        <v>2289858.4099999997</v>
      </c>
      <c r="J50" s="864"/>
    </row>
    <row r="51" spans="1:10" ht="18" customHeight="1">
      <c r="A51" s="379"/>
      <c r="B51" s="397"/>
      <c r="C51" s="853" t="s">
        <v>1540</v>
      </c>
      <c r="D51" s="853"/>
      <c r="E51" s="853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86" t="s">
        <v>1541</v>
      </c>
      <c r="B1" s="886"/>
      <c r="C1" s="886"/>
      <c r="D1" s="886"/>
      <c r="E1" s="886"/>
      <c r="F1" s="886"/>
      <c r="G1" s="886"/>
      <c r="H1" s="886"/>
      <c r="I1" s="886"/>
      <c r="J1" s="887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877" t="s">
        <v>1365</v>
      </c>
      <c r="E2" s="877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876">
        <v>1</v>
      </c>
      <c r="B3" s="876" t="s">
        <v>1420</v>
      </c>
      <c r="C3" s="411" t="s">
        <v>1421</v>
      </c>
      <c r="D3" s="876" t="s">
        <v>1422</v>
      </c>
      <c r="E3" s="876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877">
        <f>ROUND(I12*0.8,0)</f>
        <v>233968</v>
      </c>
    </row>
    <row r="4" spans="1:10 16362:16362" s="405" customFormat="1" ht="18" customHeight="1">
      <c r="A4" s="876"/>
      <c r="B4" s="876"/>
      <c r="C4" s="411" t="s">
        <v>281</v>
      </c>
      <c r="D4" s="876" t="s">
        <v>1423</v>
      </c>
      <c r="E4" s="876"/>
      <c r="F4" s="411" t="s">
        <v>1388</v>
      </c>
      <c r="G4" s="412">
        <v>104</v>
      </c>
      <c r="H4" s="413">
        <v>350</v>
      </c>
      <c r="I4" s="412">
        <f>G4*H4</f>
        <v>36400</v>
      </c>
      <c r="J4" s="888"/>
    </row>
    <row r="5" spans="1:10 16362:16362" s="410" customFormat="1" ht="18" customHeight="1">
      <c r="A5" s="878"/>
      <c r="B5" s="878"/>
      <c r="C5" s="878" t="s">
        <v>1424</v>
      </c>
      <c r="D5" s="878"/>
      <c r="E5" s="878"/>
      <c r="F5" s="414"/>
      <c r="G5" s="409"/>
      <c r="H5" s="409"/>
      <c r="I5" s="415">
        <f>I3+I4</f>
        <v>238600</v>
      </c>
      <c r="J5" s="888"/>
      <c r="XEH5" s="416"/>
    </row>
    <row r="6" spans="1:10 16362:16362" s="405" customFormat="1" ht="18" customHeight="1">
      <c r="A6" s="876"/>
      <c r="B6" s="876"/>
      <c r="C6" s="876" t="s">
        <v>1408</v>
      </c>
      <c r="D6" s="876"/>
      <c r="E6" s="876"/>
      <c r="F6" s="876" t="s">
        <v>1376</v>
      </c>
      <c r="G6" s="879">
        <v>1</v>
      </c>
      <c r="H6" s="875">
        <f>I5*0.1</f>
        <v>23860</v>
      </c>
      <c r="I6" s="875">
        <f>G6*H6</f>
        <v>23860</v>
      </c>
      <c r="J6" s="888"/>
    </row>
    <row r="7" spans="1:10 16362:16362" s="405" customFormat="1" ht="18" customHeight="1">
      <c r="A7" s="876"/>
      <c r="B7" s="876"/>
      <c r="C7" s="876" t="s">
        <v>1425</v>
      </c>
      <c r="D7" s="876"/>
      <c r="E7" s="876"/>
      <c r="F7" s="876"/>
      <c r="G7" s="879"/>
      <c r="H7" s="875"/>
      <c r="I7" s="875"/>
      <c r="J7" s="888"/>
    </row>
    <row r="8" spans="1:10 16362:16362" s="405" customFormat="1" ht="18" customHeight="1">
      <c r="A8" s="876"/>
      <c r="B8" s="876"/>
      <c r="C8" s="876" t="s">
        <v>1409</v>
      </c>
      <c r="D8" s="876"/>
      <c r="E8" s="876"/>
      <c r="F8" s="876"/>
      <c r="G8" s="879"/>
      <c r="H8" s="875"/>
      <c r="I8" s="875"/>
      <c r="J8" s="888"/>
    </row>
    <row r="9" spans="1:10 16362:16362" s="405" customFormat="1" ht="18" customHeight="1">
      <c r="A9" s="876"/>
      <c r="B9" s="876"/>
      <c r="C9" s="876" t="s">
        <v>1410</v>
      </c>
      <c r="D9" s="876"/>
      <c r="E9" s="876"/>
      <c r="F9" s="876"/>
      <c r="G9" s="879"/>
      <c r="H9" s="875"/>
      <c r="I9" s="875"/>
      <c r="J9" s="888"/>
    </row>
    <row r="10" spans="1:10 16362:16362" s="405" customFormat="1" ht="18" customHeight="1">
      <c r="A10" s="876"/>
      <c r="B10" s="876"/>
      <c r="C10" s="876" t="s">
        <v>1426</v>
      </c>
      <c r="D10" s="876"/>
      <c r="E10" s="876"/>
      <c r="F10" s="411" t="s">
        <v>1376</v>
      </c>
      <c r="G10" s="413">
        <v>1</v>
      </c>
      <c r="H10" s="417">
        <f>I10</f>
        <v>30000</v>
      </c>
      <c r="I10" s="417">
        <v>30000</v>
      </c>
      <c r="J10" s="888"/>
    </row>
    <row r="11" spans="1:10 16362:16362" s="410" customFormat="1" ht="18" customHeight="1">
      <c r="A11" s="878"/>
      <c r="B11" s="878"/>
      <c r="C11" s="878" t="s">
        <v>1427</v>
      </c>
      <c r="D11" s="878"/>
      <c r="E11" s="878"/>
      <c r="F11" s="414"/>
      <c r="G11" s="409"/>
      <c r="H11" s="409"/>
      <c r="I11" s="415">
        <f>I6+I7+I8+I9+I10</f>
        <v>53860</v>
      </c>
      <c r="J11" s="888"/>
    </row>
    <row r="12" spans="1:10 16362:16362" s="405" customFormat="1" ht="18" customHeight="1">
      <c r="A12" s="411"/>
      <c r="B12" s="411"/>
      <c r="C12" s="878" t="s">
        <v>1428</v>
      </c>
      <c r="D12" s="878"/>
      <c r="E12" s="878"/>
      <c r="F12" s="411"/>
      <c r="G12" s="409"/>
      <c r="H12" s="409"/>
      <c r="I12" s="415">
        <f>I5+I11</f>
        <v>292460</v>
      </c>
      <c r="J12" s="888"/>
    </row>
    <row r="13" spans="1:10 16362:16362" s="418" customFormat="1" ht="18" customHeight="1">
      <c r="A13" s="876">
        <v>2</v>
      </c>
      <c r="B13" s="876" t="s">
        <v>1429</v>
      </c>
      <c r="C13" s="876" t="s">
        <v>1430</v>
      </c>
      <c r="D13" s="876" t="s">
        <v>1431</v>
      </c>
      <c r="E13" s="876"/>
      <c r="F13" s="411" t="s">
        <v>1372</v>
      </c>
      <c r="G13" s="412">
        <v>2157</v>
      </c>
      <c r="H13" s="413">
        <v>122.021325915624</v>
      </c>
      <c r="I13" s="412">
        <v>263200</v>
      </c>
      <c r="J13" s="889">
        <f>ROUND(I40*0.8,0)</f>
        <v>922130</v>
      </c>
    </row>
    <row r="14" spans="1:10 16362:16362" s="418" customFormat="1" ht="18" customHeight="1">
      <c r="A14" s="876"/>
      <c r="B14" s="876"/>
      <c r="C14" s="876"/>
      <c r="D14" s="876" t="s">
        <v>1432</v>
      </c>
      <c r="E14" s="876"/>
      <c r="F14" s="411" t="s">
        <v>1372</v>
      </c>
      <c r="G14" s="412">
        <v>500</v>
      </c>
      <c r="H14" s="413">
        <v>42.6</v>
      </c>
      <c r="I14" s="412">
        <v>21300</v>
      </c>
      <c r="J14" s="890"/>
    </row>
    <row r="15" spans="1:10 16362:16362" s="418" customFormat="1" ht="18" customHeight="1">
      <c r="A15" s="876"/>
      <c r="B15" s="876"/>
      <c r="C15" s="876"/>
      <c r="D15" s="876" t="s">
        <v>1433</v>
      </c>
      <c r="E15" s="876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890"/>
    </row>
    <row r="16" spans="1:10 16362:16362" s="418" customFormat="1" ht="18" customHeight="1">
      <c r="A16" s="876"/>
      <c r="B16" s="876"/>
      <c r="C16" s="876"/>
      <c r="D16" s="876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890"/>
    </row>
    <row r="17" spans="1:16362" s="418" customFormat="1" ht="18" customHeight="1">
      <c r="A17" s="876"/>
      <c r="B17" s="876"/>
      <c r="C17" s="876"/>
      <c r="D17" s="876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890"/>
    </row>
    <row r="18" spans="1:16362" s="418" customFormat="1" ht="18" customHeight="1">
      <c r="A18" s="876"/>
      <c r="B18" s="876"/>
      <c r="C18" s="876"/>
      <c r="D18" s="876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890"/>
    </row>
    <row r="19" spans="1:16362" s="418" customFormat="1" ht="18" customHeight="1">
      <c r="A19" s="876"/>
      <c r="B19" s="876"/>
      <c r="C19" s="876"/>
      <c r="D19" s="876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890"/>
    </row>
    <row r="20" spans="1:16362" s="418" customFormat="1" ht="18" customHeight="1">
      <c r="A20" s="876"/>
      <c r="B20" s="876"/>
      <c r="C20" s="876"/>
      <c r="D20" s="876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890"/>
    </row>
    <row r="21" spans="1:16362" s="418" customFormat="1" ht="18" customHeight="1">
      <c r="A21" s="876"/>
      <c r="B21" s="876"/>
      <c r="C21" s="876"/>
      <c r="D21" s="876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890"/>
    </row>
    <row r="22" spans="1:16362" s="418" customFormat="1" ht="18" customHeight="1">
      <c r="A22" s="876"/>
      <c r="B22" s="876"/>
      <c r="C22" s="876"/>
      <c r="D22" s="876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890"/>
    </row>
    <row r="23" spans="1:16362" s="418" customFormat="1" ht="18" customHeight="1">
      <c r="A23" s="876"/>
      <c r="B23" s="876"/>
      <c r="C23" s="876"/>
      <c r="D23" s="876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890"/>
    </row>
    <row r="24" spans="1:16362" s="418" customFormat="1" ht="18" customHeight="1">
      <c r="A24" s="876"/>
      <c r="B24" s="876"/>
      <c r="C24" s="876"/>
      <c r="D24" s="876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890"/>
    </row>
    <row r="25" spans="1:16362" s="418" customFormat="1" ht="18" customHeight="1">
      <c r="A25" s="876"/>
      <c r="B25" s="876"/>
      <c r="C25" s="876"/>
      <c r="D25" s="876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890"/>
    </row>
    <row r="26" spans="1:16362" s="418" customFormat="1" ht="18" customHeight="1">
      <c r="A26" s="876"/>
      <c r="B26" s="876"/>
      <c r="C26" s="876"/>
      <c r="D26" s="876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890"/>
    </row>
    <row r="27" spans="1:16362" s="418" customFormat="1" ht="18" customHeight="1">
      <c r="A27" s="876"/>
      <c r="B27" s="876"/>
      <c r="C27" s="876"/>
      <c r="D27" s="876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890"/>
    </row>
    <row r="28" spans="1:16362" s="418" customFormat="1" ht="18" customHeight="1">
      <c r="A28" s="876"/>
      <c r="B28" s="876"/>
      <c r="C28" s="876"/>
      <c r="D28" s="876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890"/>
    </row>
    <row r="29" spans="1:16362" s="418" customFormat="1" ht="18" customHeight="1">
      <c r="A29" s="876"/>
      <c r="B29" s="876"/>
      <c r="C29" s="876"/>
      <c r="D29" s="876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890"/>
    </row>
    <row r="30" spans="1:16362" s="418" customFormat="1" ht="18" customHeight="1">
      <c r="A30" s="878"/>
      <c r="B30" s="878"/>
      <c r="C30" s="876"/>
      <c r="D30" s="876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890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78"/>
      <c r="B31" s="878"/>
      <c r="C31" s="878" t="s">
        <v>1424</v>
      </c>
      <c r="D31" s="878"/>
      <c r="E31" s="878"/>
      <c r="F31" s="414"/>
      <c r="G31" s="409"/>
      <c r="H31" s="409"/>
      <c r="I31" s="415">
        <f>SUM(I13:I30)</f>
        <v>1002421</v>
      </c>
      <c r="J31" s="890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76"/>
      <c r="B32" s="876"/>
      <c r="C32" s="880" t="s">
        <v>1408</v>
      </c>
      <c r="D32" s="880"/>
      <c r="E32" s="880"/>
      <c r="F32" s="876" t="s">
        <v>1376</v>
      </c>
      <c r="G32" s="879">
        <v>1</v>
      </c>
      <c r="H32" s="875">
        <f>I31*0.1</f>
        <v>100242.1</v>
      </c>
      <c r="I32" s="875">
        <f>G32*H32</f>
        <v>100242.1</v>
      </c>
      <c r="J32" s="890"/>
    </row>
    <row r="33" spans="1:16362" s="420" customFormat="1" ht="18" customHeight="1">
      <c r="A33" s="876"/>
      <c r="B33" s="876"/>
      <c r="C33" s="880" t="s">
        <v>1425</v>
      </c>
      <c r="D33" s="880"/>
      <c r="E33" s="880"/>
      <c r="F33" s="876"/>
      <c r="G33" s="879"/>
      <c r="H33" s="875"/>
      <c r="I33" s="875"/>
      <c r="J33" s="890"/>
    </row>
    <row r="34" spans="1:16362" s="420" customFormat="1" ht="18" customHeight="1">
      <c r="A34" s="876"/>
      <c r="B34" s="876"/>
      <c r="C34" s="880" t="s">
        <v>1409</v>
      </c>
      <c r="D34" s="880"/>
      <c r="E34" s="880"/>
      <c r="F34" s="876"/>
      <c r="G34" s="879"/>
      <c r="H34" s="875"/>
      <c r="I34" s="875"/>
      <c r="J34" s="890"/>
    </row>
    <row r="35" spans="1:16362" s="420" customFormat="1" ht="18" customHeight="1">
      <c r="A35" s="876"/>
      <c r="B35" s="876"/>
      <c r="C35" s="880" t="s">
        <v>1410</v>
      </c>
      <c r="D35" s="880"/>
      <c r="E35" s="880"/>
      <c r="F35" s="876"/>
      <c r="G35" s="879"/>
      <c r="H35" s="875"/>
      <c r="I35" s="875"/>
      <c r="J35" s="890"/>
    </row>
    <row r="36" spans="1:16362" s="420" customFormat="1" ht="18" customHeight="1">
      <c r="A36" s="876"/>
      <c r="B36" s="876"/>
      <c r="C36" s="880" t="s">
        <v>1412</v>
      </c>
      <c r="D36" s="880"/>
      <c r="E36" s="880"/>
      <c r="F36" s="876"/>
      <c r="G36" s="879"/>
      <c r="H36" s="875"/>
      <c r="I36" s="875"/>
      <c r="J36" s="890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76"/>
      <c r="B37" s="876"/>
      <c r="C37" s="880" t="s">
        <v>1415</v>
      </c>
      <c r="D37" s="880"/>
      <c r="E37" s="880"/>
      <c r="F37" s="411" t="s">
        <v>1376</v>
      </c>
      <c r="G37" s="413">
        <v>1</v>
      </c>
      <c r="H37" s="417">
        <v>18000</v>
      </c>
      <c r="I37" s="417">
        <f>H37</f>
        <v>18000</v>
      </c>
      <c r="J37" s="890"/>
    </row>
    <row r="38" spans="1:16362" s="420" customFormat="1" ht="18" customHeight="1">
      <c r="A38" s="876"/>
      <c r="B38" s="876"/>
      <c r="C38" s="880" t="s">
        <v>1446</v>
      </c>
      <c r="D38" s="880"/>
      <c r="E38" s="880"/>
      <c r="F38" s="411" t="s">
        <v>1376</v>
      </c>
      <c r="G38" s="413">
        <v>1</v>
      </c>
      <c r="H38" s="417">
        <f>I38</f>
        <v>32000</v>
      </c>
      <c r="I38" s="417">
        <v>32000</v>
      </c>
      <c r="J38" s="890"/>
    </row>
    <row r="39" spans="1:16362" s="420" customFormat="1" ht="18" customHeight="1">
      <c r="A39" s="876"/>
      <c r="B39" s="876"/>
      <c r="C39" s="878" t="s">
        <v>1427</v>
      </c>
      <c r="D39" s="878"/>
      <c r="E39" s="878"/>
      <c r="F39" s="411"/>
      <c r="G39" s="411"/>
      <c r="H39" s="409"/>
      <c r="I39" s="415">
        <f>I32+I33+I34+I35+I37+I38</f>
        <v>150242.1</v>
      </c>
      <c r="J39" s="890"/>
    </row>
    <row r="40" spans="1:16362" s="420" customFormat="1" ht="18" customHeight="1">
      <c r="A40" s="411"/>
      <c r="B40" s="411"/>
      <c r="C40" s="878" t="s">
        <v>1428</v>
      </c>
      <c r="D40" s="878"/>
      <c r="E40" s="878"/>
      <c r="F40" s="411"/>
      <c r="G40" s="411"/>
      <c r="H40" s="409"/>
      <c r="I40" s="415">
        <f>I31+I39</f>
        <v>1152663.1000000001</v>
      </c>
      <c r="J40" s="890"/>
    </row>
    <row r="41" spans="1:16362" s="405" customFormat="1" ht="18" customHeight="1">
      <c r="A41" s="876">
        <v>3</v>
      </c>
      <c r="B41" s="876" t="s">
        <v>1447</v>
      </c>
      <c r="C41" s="876" t="s">
        <v>1430</v>
      </c>
      <c r="D41" s="876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877">
        <f>ROUND(I77*0.8,0)</f>
        <v>1659473</v>
      </c>
    </row>
    <row r="42" spans="1:16362" s="405" customFormat="1" ht="18" customHeight="1">
      <c r="A42" s="876"/>
      <c r="B42" s="876"/>
      <c r="C42" s="876"/>
      <c r="D42" s="876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888"/>
    </row>
    <row r="43" spans="1:16362" s="405" customFormat="1" ht="18" customHeight="1">
      <c r="A43" s="876"/>
      <c r="B43" s="876"/>
      <c r="C43" s="876"/>
      <c r="D43" s="876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888"/>
    </row>
    <row r="44" spans="1:16362" s="405" customFormat="1" ht="18" customHeight="1">
      <c r="A44" s="876"/>
      <c r="B44" s="876"/>
      <c r="C44" s="876"/>
      <c r="D44" s="876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888"/>
    </row>
    <row r="45" spans="1:16362" s="405" customFormat="1" ht="18" customHeight="1">
      <c r="A45" s="876"/>
      <c r="B45" s="876"/>
      <c r="C45" s="876"/>
      <c r="D45" s="876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888"/>
    </row>
    <row r="46" spans="1:16362" s="405" customFormat="1" ht="18" customHeight="1">
      <c r="A46" s="876"/>
      <c r="B46" s="876"/>
      <c r="C46" s="876"/>
      <c r="D46" s="876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888"/>
    </row>
    <row r="47" spans="1:16362" s="405" customFormat="1" ht="18" customHeight="1">
      <c r="A47" s="876"/>
      <c r="B47" s="876"/>
      <c r="C47" s="876"/>
      <c r="D47" s="876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888"/>
    </row>
    <row r="48" spans="1:16362" s="405" customFormat="1" ht="18" customHeight="1">
      <c r="A48" s="876"/>
      <c r="B48" s="876"/>
      <c r="C48" s="876"/>
      <c r="D48" s="876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888"/>
    </row>
    <row r="49" spans="1:10" s="405" customFormat="1" ht="18" customHeight="1">
      <c r="A49" s="876"/>
      <c r="B49" s="876"/>
      <c r="C49" s="876"/>
      <c r="D49" s="876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888"/>
    </row>
    <row r="50" spans="1:10" s="405" customFormat="1" ht="18" customHeight="1">
      <c r="A50" s="876"/>
      <c r="B50" s="876"/>
      <c r="C50" s="876"/>
      <c r="D50" s="876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888"/>
    </row>
    <row r="51" spans="1:10" s="405" customFormat="1" ht="18" customHeight="1">
      <c r="A51" s="876"/>
      <c r="B51" s="876"/>
      <c r="C51" s="876"/>
      <c r="D51" s="876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888"/>
    </row>
    <row r="52" spans="1:10" s="405" customFormat="1" ht="18" customHeight="1">
      <c r="A52" s="876"/>
      <c r="B52" s="876"/>
      <c r="C52" s="876"/>
      <c r="D52" s="876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888"/>
    </row>
    <row r="53" spans="1:10" s="405" customFormat="1" ht="18" customHeight="1">
      <c r="A53" s="876"/>
      <c r="B53" s="876"/>
      <c r="C53" s="876"/>
      <c r="D53" s="876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888"/>
    </row>
    <row r="54" spans="1:10" s="405" customFormat="1" ht="18" customHeight="1">
      <c r="A54" s="876"/>
      <c r="B54" s="876"/>
      <c r="C54" s="876"/>
      <c r="D54" s="876" t="s">
        <v>1458</v>
      </c>
      <c r="E54" s="876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888"/>
    </row>
    <row r="55" spans="1:10" s="405" customFormat="1" ht="18" customHeight="1">
      <c r="A55" s="876"/>
      <c r="B55" s="876"/>
      <c r="C55" s="876" t="s">
        <v>1459</v>
      </c>
      <c r="D55" s="876" t="s">
        <v>1460</v>
      </c>
      <c r="E55" s="411" t="s">
        <v>1461</v>
      </c>
      <c r="F55" s="876" t="s">
        <v>1376</v>
      </c>
      <c r="G55" s="412">
        <v>1</v>
      </c>
      <c r="H55" s="413">
        <v>20000</v>
      </c>
      <c r="I55" s="412">
        <f t="shared" si="2"/>
        <v>20000</v>
      </c>
      <c r="J55" s="888"/>
    </row>
    <row r="56" spans="1:10" s="405" customFormat="1" ht="18" customHeight="1">
      <c r="A56" s="876"/>
      <c r="B56" s="876"/>
      <c r="C56" s="876"/>
      <c r="D56" s="876"/>
      <c r="E56" s="411" t="s">
        <v>1462</v>
      </c>
      <c r="F56" s="876"/>
      <c r="G56" s="412">
        <v>1</v>
      </c>
      <c r="H56" s="413">
        <v>15000</v>
      </c>
      <c r="I56" s="412">
        <f t="shared" si="2"/>
        <v>15000</v>
      </c>
      <c r="J56" s="888"/>
    </row>
    <row r="57" spans="1:10" s="405" customFormat="1" ht="18" customHeight="1">
      <c r="A57" s="876"/>
      <c r="B57" s="876"/>
      <c r="C57" s="876"/>
      <c r="D57" s="876"/>
      <c r="E57" s="411" t="s">
        <v>1463</v>
      </c>
      <c r="F57" s="876"/>
      <c r="G57" s="412">
        <v>1</v>
      </c>
      <c r="H57" s="413">
        <v>10000</v>
      </c>
      <c r="I57" s="412">
        <f t="shared" si="2"/>
        <v>10000</v>
      </c>
      <c r="J57" s="888"/>
    </row>
    <row r="58" spans="1:10" s="405" customFormat="1" ht="18" customHeight="1">
      <c r="A58" s="876"/>
      <c r="B58" s="876"/>
      <c r="C58" s="876"/>
      <c r="D58" s="876"/>
      <c r="E58" s="411" t="s">
        <v>1464</v>
      </c>
      <c r="F58" s="876"/>
      <c r="G58" s="412">
        <v>1</v>
      </c>
      <c r="H58" s="413">
        <v>25000</v>
      </c>
      <c r="I58" s="412">
        <f t="shared" si="2"/>
        <v>25000</v>
      </c>
      <c r="J58" s="888"/>
    </row>
    <row r="59" spans="1:10" s="405" customFormat="1" ht="18" customHeight="1">
      <c r="A59" s="876"/>
      <c r="B59" s="876"/>
      <c r="C59" s="876"/>
      <c r="D59" s="876"/>
      <c r="E59" s="411" t="s">
        <v>1443</v>
      </c>
      <c r="F59" s="876"/>
      <c r="G59" s="412">
        <v>1</v>
      </c>
      <c r="H59" s="413">
        <v>4000</v>
      </c>
      <c r="I59" s="412">
        <f t="shared" si="2"/>
        <v>4000</v>
      </c>
      <c r="J59" s="888"/>
    </row>
    <row r="60" spans="1:10" s="405" customFormat="1" ht="18" customHeight="1">
      <c r="A60" s="876"/>
      <c r="B60" s="876"/>
      <c r="C60" s="876"/>
      <c r="D60" s="876" t="s">
        <v>1465</v>
      </c>
      <c r="E60" s="876"/>
      <c r="F60" s="411" t="s">
        <v>1376</v>
      </c>
      <c r="G60" s="412">
        <v>1</v>
      </c>
      <c r="H60" s="413">
        <v>80000</v>
      </c>
      <c r="I60" s="412">
        <v>80000</v>
      </c>
      <c r="J60" s="888"/>
    </row>
    <row r="61" spans="1:10" s="405" customFormat="1" ht="18" customHeight="1">
      <c r="A61" s="876"/>
      <c r="B61" s="876"/>
      <c r="C61" s="876" t="s">
        <v>1466</v>
      </c>
      <c r="D61" s="876" t="s">
        <v>1467</v>
      </c>
      <c r="E61" s="876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888"/>
    </row>
    <row r="62" spans="1:10" s="405" customFormat="1" ht="18" customHeight="1">
      <c r="A62" s="876"/>
      <c r="B62" s="876"/>
      <c r="C62" s="876"/>
      <c r="D62" s="876" t="s">
        <v>1468</v>
      </c>
      <c r="E62" s="876"/>
      <c r="F62" s="411" t="s">
        <v>1376</v>
      </c>
      <c r="G62" s="412">
        <v>0</v>
      </c>
      <c r="H62" s="413">
        <v>0</v>
      </c>
      <c r="I62" s="412">
        <v>0</v>
      </c>
      <c r="J62" s="888"/>
    </row>
    <row r="63" spans="1:10" s="405" customFormat="1" ht="18" customHeight="1">
      <c r="A63" s="876"/>
      <c r="B63" s="876"/>
      <c r="C63" s="876"/>
      <c r="D63" s="876" t="s">
        <v>1469</v>
      </c>
      <c r="E63" s="876"/>
      <c r="F63" s="411" t="s">
        <v>1470</v>
      </c>
      <c r="G63" s="412">
        <v>0</v>
      </c>
      <c r="H63" s="413">
        <v>0</v>
      </c>
      <c r="I63" s="412">
        <v>0</v>
      </c>
      <c r="J63" s="888"/>
    </row>
    <row r="64" spans="1:10" s="405" customFormat="1" ht="18" customHeight="1">
      <c r="A64" s="876"/>
      <c r="B64" s="876"/>
      <c r="C64" s="876" t="s">
        <v>1471</v>
      </c>
      <c r="D64" s="876"/>
      <c r="E64" s="876"/>
      <c r="F64" s="411" t="s">
        <v>1376</v>
      </c>
      <c r="G64" s="412">
        <v>1</v>
      </c>
      <c r="H64" s="413">
        <v>25000</v>
      </c>
      <c r="I64" s="412">
        <v>25000</v>
      </c>
      <c r="J64" s="888"/>
    </row>
    <row r="65" spans="1:16362" s="405" customFormat="1" ht="18" customHeight="1">
      <c r="A65" s="876"/>
      <c r="B65" s="876"/>
      <c r="C65" s="876" t="s">
        <v>1472</v>
      </c>
      <c r="D65" s="876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888"/>
    </row>
    <row r="66" spans="1:16362" s="405" customFormat="1" ht="18" customHeight="1">
      <c r="A66" s="876"/>
      <c r="B66" s="876"/>
      <c r="C66" s="876"/>
      <c r="D66" s="876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888"/>
    </row>
    <row r="67" spans="1:16362" s="405" customFormat="1" ht="18" customHeight="1">
      <c r="A67" s="876"/>
      <c r="B67" s="876"/>
      <c r="C67" s="876" t="s">
        <v>1475</v>
      </c>
      <c r="D67" s="876" t="s">
        <v>1476</v>
      </c>
      <c r="E67" s="876"/>
      <c r="F67" s="411" t="s">
        <v>1376</v>
      </c>
      <c r="G67" s="412">
        <v>1</v>
      </c>
      <c r="H67" s="413">
        <v>20000</v>
      </c>
      <c r="I67" s="412">
        <v>20000</v>
      </c>
      <c r="J67" s="888"/>
    </row>
    <row r="68" spans="1:16362" s="405" customFormat="1" ht="18" customHeight="1">
      <c r="A68" s="876"/>
      <c r="B68" s="876"/>
      <c r="C68" s="876"/>
      <c r="D68" s="876" t="s">
        <v>1477</v>
      </c>
      <c r="E68" s="876"/>
      <c r="F68" s="411" t="s">
        <v>1376</v>
      </c>
      <c r="G68" s="412">
        <v>1</v>
      </c>
      <c r="H68" s="413">
        <v>20000</v>
      </c>
      <c r="I68" s="412">
        <v>20000</v>
      </c>
      <c r="J68" s="888"/>
    </row>
    <row r="69" spans="1:16362" s="405" customFormat="1" ht="18" customHeight="1">
      <c r="A69" s="876"/>
      <c r="B69" s="876"/>
      <c r="C69" s="878" t="s">
        <v>1424</v>
      </c>
      <c r="D69" s="878"/>
      <c r="E69" s="878"/>
      <c r="F69" s="411"/>
      <c r="G69" s="412"/>
      <c r="H69" s="412"/>
      <c r="I69" s="415">
        <f>SUM(I41:I68)</f>
        <v>1836674</v>
      </c>
      <c r="J69" s="888"/>
    </row>
    <row r="70" spans="1:16362" s="405" customFormat="1" ht="18" customHeight="1">
      <c r="A70" s="876"/>
      <c r="B70" s="876"/>
      <c r="C70" s="880" t="s">
        <v>1408</v>
      </c>
      <c r="D70" s="880"/>
      <c r="E70" s="880"/>
      <c r="F70" s="876" t="s">
        <v>1376</v>
      </c>
      <c r="G70" s="879">
        <v>1</v>
      </c>
      <c r="H70" s="875">
        <f>I69*0.1</f>
        <v>183667.40000000002</v>
      </c>
      <c r="I70" s="875">
        <f t="shared" si="3"/>
        <v>183667.40000000002</v>
      </c>
      <c r="J70" s="888"/>
    </row>
    <row r="71" spans="1:16362" s="405" customFormat="1" ht="18" customHeight="1">
      <c r="A71" s="876"/>
      <c r="B71" s="876"/>
      <c r="C71" s="880" t="s">
        <v>1425</v>
      </c>
      <c r="D71" s="880"/>
      <c r="E71" s="880"/>
      <c r="F71" s="876"/>
      <c r="G71" s="879"/>
      <c r="H71" s="875"/>
      <c r="I71" s="875"/>
      <c r="J71" s="888"/>
    </row>
    <row r="72" spans="1:16362" s="405" customFormat="1" ht="18" customHeight="1">
      <c r="A72" s="876"/>
      <c r="B72" s="876"/>
      <c r="C72" s="880" t="s">
        <v>1409</v>
      </c>
      <c r="D72" s="880"/>
      <c r="E72" s="880"/>
      <c r="F72" s="876"/>
      <c r="G72" s="879"/>
      <c r="H72" s="875"/>
      <c r="I72" s="875"/>
      <c r="J72" s="888"/>
    </row>
    <row r="73" spans="1:16362" s="405" customFormat="1" ht="18" customHeight="1">
      <c r="A73" s="876"/>
      <c r="B73" s="876"/>
      <c r="C73" s="880" t="s">
        <v>1410</v>
      </c>
      <c r="D73" s="880"/>
      <c r="E73" s="880"/>
      <c r="F73" s="876"/>
      <c r="G73" s="879"/>
      <c r="H73" s="875"/>
      <c r="I73" s="875"/>
      <c r="J73" s="888"/>
    </row>
    <row r="74" spans="1:16362" s="420" customFormat="1" ht="18" customHeight="1">
      <c r="A74" s="876"/>
      <c r="B74" s="876"/>
      <c r="C74" s="880" t="s">
        <v>1412</v>
      </c>
      <c r="D74" s="880"/>
      <c r="E74" s="880"/>
      <c r="F74" s="876"/>
      <c r="G74" s="879"/>
      <c r="H74" s="875"/>
      <c r="I74" s="875"/>
      <c r="J74" s="888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76"/>
      <c r="B75" s="876"/>
      <c r="C75" s="880" t="s">
        <v>1415</v>
      </c>
      <c r="D75" s="880"/>
      <c r="E75" s="880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888"/>
    </row>
    <row r="76" spans="1:16362" s="405" customFormat="1" ht="18" customHeight="1">
      <c r="A76" s="876"/>
      <c r="B76" s="876"/>
      <c r="C76" s="878" t="s">
        <v>1427</v>
      </c>
      <c r="D76" s="878"/>
      <c r="E76" s="878"/>
      <c r="F76" s="411"/>
      <c r="G76" s="409"/>
      <c r="H76" s="409"/>
      <c r="I76" s="415">
        <f>I70+I72+I75+I73+I71</f>
        <v>237667.40000000002</v>
      </c>
      <c r="J76" s="888"/>
    </row>
    <row r="77" spans="1:16362" s="405" customFormat="1" ht="18" customHeight="1">
      <c r="A77" s="411"/>
      <c r="B77" s="411"/>
      <c r="C77" s="878" t="s">
        <v>1428</v>
      </c>
      <c r="D77" s="878"/>
      <c r="E77" s="878"/>
      <c r="F77" s="411"/>
      <c r="G77" s="409"/>
      <c r="H77" s="409"/>
      <c r="I77" s="415">
        <f>I69+I76</f>
        <v>2074341.4</v>
      </c>
      <c r="J77" s="888"/>
    </row>
    <row r="78" spans="1:16362" s="405" customFormat="1" ht="18" customHeight="1">
      <c r="A78" s="876">
        <v>4</v>
      </c>
      <c r="B78" s="876" t="s">
        <v>1063</v>
      </c>
      <c r="C78" s="411" t="s">
        <v>1430</v>
      </c>
      <c r="D78" s="876" t="s">
        <v>1478</v>
      </c>
      <c r="E78" s="876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877">
        <f>ROUND(I85*0.8,0)</f>
        <v>217360</v>
      </c>
    </row>
    <row r="79" spans="1:16362" s="410" customFormat="1" ht="18" customHeight="1">
      <c r="A79" s="878"/>
      <c r="B79" s="878"/>
      <c r="C79" s="878" t="s">
        <v>1424</v>
      </c>
      <c r="D79" s="878"/>
      <c r="E79" s="878"/>
      <c r="F79" s="414"/>
      <c r="G79" s="409"/>
      <c r="H79" s="409"/>
      <c r="I79" s="415">
        <f>SUM(I78:I78)</f>
        <v>247000</v>
      </c>
      <c r="J79" s="888"/>
      <c r="XEH79" s="416"/>
    </row>
    <row r="80" spans="1:16362" s="405" customFormat="1" ht="18" customHeight="1">
      <c r="A80" s="876"/>
      <c r="B80" s="876"/>
      <c r="C80" s="880" t="s">
        <v>1408</v>
      </c>
      <c r="D80" s="880"/>
      <c r="E80" s="880"/>
      <c r="F80" s="876" t="s">
        <v>1376</v>
      </c>
      <c r="G80" s="879">
        <v>1</v>
      </c>
      <c r="H80" s="875">
        <f>I79*0.1</f>
        <v>24700</v>
      </c>
      <c r="I80" s="875">
        <f t="shared" si="4"/>
        <v>24700</v>
      </c>
      <c r="J80" s="888"/>
    </row>
    <row r="81" spans="1:10" s="405" customFormat="1" ht="18" customHeight="1">
      <c r="A81" s="876"/>
      <c r="B81" s="876"/>
      <c r="C81" s="880" t="s">
        <v>1425</v>
      </c>
      <c r="D81" s="880"/>
      <c r="E81" s="880"/>
      <c r="F81" s="876"/>
      <c r="G81" s="879"/>
      <c r="H81" s="875"/>
      <c r="I81" s="875"/>
      <c r="J81" s="888"/>
    </row>
    <row r="82" spans="1:10" s="405" customFormat="1" ht="18" customHeight="1">
      <c r="A82" s="876"/>
      <c r="B82" s="876"/>
      <c r="C82" s="880" t="s">
        <v>1409</v>
      </c>
      <c r="D82" s="880"/>
      <c r="E82" s="880"/>
      <c r="F82" s="876"/>
      <c r="G82" s="879"/>
      <c r="H82" s="875"/>
      <c r="I82" s="875"/>
      <c r="J82" s="888"/>
    </row>
    <row r="83" spans="1:10" s="405" customFormat="1" ht="18" customHeight="1">
      <c r="A83" s="876"/>
      <c r="B83" s="876"/>
      <c r="C83" s="880" t="s">
        <v>1410</v>
      </c>
      <c r="D83" s="880"/>
      <c r="E83" s="880"/>
      <c r="F83" s="876"/>
      <c r="G83" s="879"/>
      <c r="H83" s="875"/>
      <c r="I83" s="875"/>
      <c r="J83" s="888"/>
    </row>
    <row r="84" spans="1:10" s="405" customFormat="1" ht="18" customHeight="1">
      <c r="A84" s="876"/>
      <c r="B84" s="876"/>
      <c r="C84" s="878" t="s">
        <v>1427</v>
      </c>
      <c r="D84" s="878"/>
      <c r="E84" s="878"/>
      <c r="F84" s="411"/>
      <c r="G84" s="409"/>
      <c r="H84" s="409"/>
      <c r="I84" s="415">
        <f>I80+I81+I82+I83</f>
        <v>24700</v>
      </c>
      <c r="J84" s="888"/>
    </row>
    <row r="85" spans="1:10" s="405" customFormat="1" ht="18" customHeight="1">
      <c r="A85" s="411"/>
      <c r="B85" s="411"/>
      <c r="C85" s="878" t="s">
        <v>1428</v>
      </c>
      <c r="D85" s="878"/>
      <c r="E85" s="878"/>
      <c r="F85" s="411"/>
      <c r="G85" s="409"/>
      <c r="H85" s="409"/>
      <c r="I85" s="415">
        <f>SUM(I79,I84)</f>
        <v>271700</v>
      </c>
      <c r="J85" s="888"/>
    </row>
    <row r="86" spans="1:10" s="405" customFormat="1" ht="18" customHeight="1">
      <c r="A86" s="881">
        <v>5</v>
      </c>
      <c r="B86" s="876" t="s">
        <v>1480</v>
      </c>
      <c r="C86" s="876" t="s">
        <v>1481</v>
      </c>
      <c r="D86" s="876" t="s">
        <v>1482</v>
      </c>
      <c r="E86" s="876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877">
        <f>ROUND(I121*0.8,0)</f>
        <v>413029</v>
      </c>
    </row>
    <row r="87" spans="1:10" s="405" customFormat="1" ht="18" customHeight="1">
      <c r="A87" s="881"/>
      <c r="B87" s="876"/>
      <c r="C87" s="876"/>
      <c r="D87" s="876" t="s">
        <v>1483</v>
      </c>
      <c r="E87" s="876"/>
      <c r="F87" s="411" t="s">
        <v>1388</v>
      </c>
      <c r="G87" s="424">
        <v>35</v>
      </c>
      <c r="H87" s="412">
        <v>570</v>
      </c>
      <c r="I87" s="412">
        <f>G87*H87</f>
        <v>19950</v>
      </c>
      <c r="J87" s="888"/>
    </row>
    <row r="88" spans="1:10" s="405" customFormat="1" ht="18" customHeight="1">
      <c r="A88" s="881"/>
      <c r="B88" s="876"/>
      <c r="C88" s="876"/>
      <c r="D88" s="876" t="s">
        <v>1484</v>
      </c>
      <c r="E88" s="876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888"/>
    </row>
    <row r="89" spans="1:10" s="405" customFormat="1" ht="18" customHeight="1">
      <c r="A89" s="881"/>
      <c r="B89" s="876"/>
      <c r="C89" s="876"/>
      <c r="D89" s="876" t="s">
        <v>1486</v>
      </c>
      <c r="E89" s="876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888"/>
    </row>
    <row r="90" spans="1:10" s="405" customFormat="1" ht="18" customHeight="1">
      <c r="A90" s="881"/>
      <c r="B90" s="876"/>
      <c r="C90" s="876"/>
      <c r="D90" s="876" t="s">
        <v>1487</v>
      </c>
      <c r="E90" s="876"/>
      <c r="F90" s="425" t="s">
        <v>1388</v>
      </c>
      <c r="G90" s="424">
        <v>21</v>
      </c>
      <c r="H90" s="412">
        <v>570</v>
      </c>
      <c r="I90" s="412">
        <f>G90*H90</f>
        <v>11970</v>
      </c>
      <c r="J90" s="888"/>
    </row>
    <row r="91" spans="1:10" s="405" customFormat="1" ht="18" customHeight="1">
      <c r="A91" s="881"/>
      <c r="B91" s="876"/>
      <c r="C91" s="876"/>
      <c r="D91" s="876" t="s">
        <v>1488</v>
      </c>
      <c r="E91" s="876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888"/>
    </row>
    <row r="92" spans="1:10" s="405" customFormat="1" ht="18" customHeight="1">
      <c r="A92" s="881"/>
      <c r="B92" s="876"/>
      <c r="C92" s="876" t="s">
        <v>1489</v>
      </c>
      <c r="D92" s="876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888"/>
    </row>
    <row r="93" spans="1:10" s="405" customFormat="1" ht="18" customHeight="1">
      <c r="A93" s="881"/>
      <c r="B93" s="876"/>
      <c r="C93" s="876"/>
      <c r="D93" s="876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888"/>
    </row>
    <row r="94" spans="1:10" s="405" customFormat="1" ht="18" customHeight="1">
      <c r="A94" s="881"/>
      <c r="B94" s="876"/>
      <c r="C94" s="876"/>
      <c r="D94" s="876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888"/>
    </row>
    <row r="95" spans="1:10" s="405" customFormat="1" ht="18" customHeight="1">
      <c r="A95" s="881"/>
      <c r="B95" s="876"/>
      <c r="C95" s="876"/>
      <c r="D95" s="876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888"/>
    </row>
    <row r="96" spans="1:10" s="405" customFormat="1" ht="18" customHeight="1">
      <c r="A96" s="881"/>
      <c r="B96" s="876"/>
      <c r="C96" s="876"/>
      <c r="D96" s="876" t="s">
        <v>1494</v>
      </c>
      <c r="E96" s="876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888"/>
    </row>
    <row r="97" spans="1:10" s="405" customFormat="1" ht="18" customHeight="1">
      <c r="A97" s="881"/>
      <c r="B97" s="876"/>
      <c r="C97" s="876"/>
      <c r="D97" s="876" t="s">
        <v>1495</v>
      </c>
      <c r="E97" s="876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888"/>
    </row>
    <row r="98" spans="1:10" s="405" customFormat="1" ht="18" customHeight="1">
      <c r="A98" s="881"/>
      <c r="B98" s="876"/>
      <c r="C98" s="876"/>
      <c r="D98" s="876" t="s">
        <v>1496</v>
      </c>
      <c r="E98" s="876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888"/>
    </row>
    <row r="99" spans="1:10" s="405" customFormat="1" ht="18" customHeight="1">
      <c r="A99" s="881"/>
      <c r="B99" s="876"/>
      <c r="C99" s="876"/>
      <c r="D99" s="876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888"/>
    </row>
    <row r="100" spans="1:10" s="405" customFormat="1" ht="18" customHeight="1">
      <c r="A100" s="881"/>
      <c r="B100" s="876"/>
      <c r="C100" s="876"/>
      <c r="D100" s="876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888"/>
    </row>
    <row r="101" spans="1:10" s="405" customFormat="1" ht="18" customHeight="1">
      <c r="A101" s="881"/>
      <c r="B101" s="876"/>
      <c r="C101" s="876"/>
      <c r="D101" s="876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888"/>
    </row>
    <row r="102" spans="1:10" s="405" customFormat="1" ht="18" customHeight="1">
      <c r="A102" s="881"/>
      <c r="B102" s="876"/>
      <c r="C102" s="876"/>
      <c r="D102" s="876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88"/>
    </row>
    <row r="103" spans="1:10" s="405" customFormat="1" ht="18" customHeight="1">
      <c r="A103" s="881"/>
      <c r="B103" s="876"/>
      <c r="C103" s="876"/>
      <c r="D103" s="876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88"/>
    </row>
    <row r="104" spans="1:10" s="405" customFormat="1" ht="18" customHeight="1">
      <c r="A104" s="881"/>
      <c r="B104" s="876"/>
      <c r="C104" s="876"/>
      <c r="D104" s="876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88"/>
    </row>
    <row r="105" spans="1:10" s="405" customFormat="1" ht="18" customHeight="1">
      <c r="A105" s="881"/>
      <c r="B105" s="876"/>
      <c r="C105" s="876"/>
      <c r="D105" s="876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88"/>
    </row>
    <row r="106" spans="1:10" s="405" customFormat="1" ht="18" customHeight="1">
      <c r="A106" s="881"/>
      <c r="B106" s="876"/>
      <c r="C106" s="876"/>
      <c r="D106" s="876" t="s">
        <v>1506</v>
      </c>
      <c r="E106" s="876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888"/>
    </row>
    <row r="107" spans="1:10" s="405" customFormat="1" ht="18" customHeight="1">
      <c r="A107" s="881"/>
      <c r="B107" s="876"/>
      <c r="C107" s="876" t="s">
        <v>1507</v>
      </c>
      <c r="D107" s="876" t="s">
        <v>1508</v>
      </c>
      <c r="E107" s="876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888"/>
    </row>
    <row r="108" spans="1:10" s="405" customFormat="1" ht="18" customHeight="1">
      <c r="A108" s="881"/>
      <c r="B108" s="876"/>
      <c r="C108" s="876"/>
      <c r="D108" s="876" t="s">
        <v>1509</v>
      </c>
      <c r="E108" s="876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888"/>
    </row>
    <row r="109" spans="1:10" s="405" customFormat="1" ht="18" customHeight="1">
      <c r="A109" s="881"/>
      <c r="B109" s="876"/>
      <c r="C109" s="876"/>
      <c r="D109" s="876" t="s">
        <v>1510</v>
      </c>
      <c r="E109" s="876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888"/>
    </row>
    <row r="110" spans="1:10" s="405" customFormat="1" ht="18" customHeight="1">
      <c r="A110" s="881"/>
      <c r="B110" s="876"/>
      <c r="C110" s="876" t="s">
        <v>1511</v>
      </c>
      <c r="D110" s="881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888"/>
    </row>
    <row r="111" spans="1:10" s="405" customFormat="1" ht="18" customHeight="1">
      <c r="A111" s="881"/>
      <c r="B111" s="876"/>
      <c r="C111" s="876"/>
      <c r="D111" s="881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888"/>
    </row>
    <row r="112" spans="1:10" s="405" customFormat="1" ht="18" customHeight="1">
      <c r="A112" s="881"/>
      <c r="B112" s="876"/>
      <c r="C112" s="876"/>
      <c r="D112" s="881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888"/>
    </row>
    <row r="113" spans="1:10 16362:16362" s="405" customFormat="1" ht="18" customHeight="1">
      <c r="A113" s="881"/>
      <c r="B113" s="876"/>
      <c r="C113" s="876"/>
      <c r="D113" s="881" t="s">
        <v>1515</v>
      </c>
      <c r="E113" s="881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888"/>
    </row>
    <row r="114" spans="1:10 16362:16362" s="405" customFormat="1" ht="18" customHeight="1">
      <c r="A114" s="881"/>
      <c r="B114" s="876"/>
      <c r="C114" s="876"/>
      <c r="D114" s="881" t="s">
        <v>1516</v>
      </c>
      <c r="E114" s="881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888"/>
    </row>
    <row r="115" spans="1:10 16362:16362" s="410" customFormat="1" ht="18" customHeight="1">
      <c r="A115" s="877"/>
      <c r="B115" s="878"/>
      <c r="C115" s="878" t="s">
        <v>1424</v>
      </c>
      <c r="D115" s="878"/>
      <c r="E115" s="878"/>
      <c r="F115" s="414"/>
      <c r="G115" s="409"/>
      <c r="H115" s="409"/>
      <c r="I115" s="415">
        <f>SUM(I86:I114)</f>
        <v>469351.03</v>
      </c>
      <c r="J115" s="888"/>
      <c r="XEH115" s="416"/>
    </row>
    <row r="116" spans="1:10 16362:16362" s="405" customFormat="1" ht="18" customHeight="1">
      <c r="A116" s="881"/>
      <c r="B116" s="876"/>
      <c r="C116" s="880" t="s">
        <v>1408</v>
      </c>
      <c r="D116" s="880"/>
      <c r="E116" s="880"/>
      <c r="F116" s="876" t="s">
        <v>1376</v>
      </c>
      <c r="G116" s="879">
        <v>1</v>
      </c>
      <c r="H116" s="882">
        <f>I115*0.1</f>
        <v>46935.103000000003</v>
      </c>
      <c r="I116" s="882">
        <f>G116*H116</f>
        <v>46935.103000000003</v>
      </c>
      <c r="J116" s="888"/>
    </row>
    <row r="117" spans="1:10 16362:16362" s="405" customFormat="1" ht="18" customHeight="1">
      <c r="A117" s="881"/>
      <c r="B117" s="876"/>
      <c r="C117" s="880" t="s">
        <v>1425</v>
      </c>
      <c r="D117" s="880"/>
      <c r="E117" s="880"/>
      <c r="F117" s="876"/>
      <c r="G117" s="879"/>
      <c r="H117" s="882"/>
      <c r="I117" s="883"/>
      <c r="J117" s="888"/>
    </row>
    <row r="118" spans="1:10 16362:16362" s="405" customFormat="1" ht="18" customHeight="1">
      <c r="A118" s="881"/>
      <c r="B118" s="876"/>
      <c r="C118" s="880" t="s">
        <v>1409</v>
      </c>
      <c r="D118" s="880"/>
      <c r="E118" s="880"/>
      <c r="F118" s="876"/>
      <c r="G118" s="879"/>
      <c r="H118" s="882"/>
      <c r="I118" s="883"/>
      <c r="J118" s="888"/>
    </row>
    <row r="119" spans="1:10 16362:16362" s="405" customFormat="1" ht="18" customHeight="1">
      <c r="A119" s="881"/>
      <c r="B119" s="876"/>
      <c r="C119" s="880" t="s">
        <v>1410</v>
      </c>
      <c r="D119" s="880"/>
      <c r="E119" s="880"/>
      <c r="F119" s="876"/>
      <c r="G119" s="879"/>
      <c r="H119" s="882"/>
      <c r="I119" s="883"/>
      <c r="J119" s="888"/>
    </row>
    <row r="120" spans="1:10 16362:16362" s="405" customFormat="1" ht="18" customHeight="1">
      <c r="A120" s="881"/>
      <c r="B120" s="876"/>
      <c r="C120" s="878" t="s">
        <v>1427</v>
      </c>
      <c r="D120" s="878"/>
      <c r="E120" s="878"/>
      <c r="F120" s="411"/>
      <c r="G120" s="409"/>
      <c r="H120" s="409"/>
      <c r="I120" s="415">
        <f>SUM(I116:I119)</f>
        <v>46935.103000000003</v>
      </c>
      <c r="J120" s="888"/>
    </row>
    <row r="121" spans="1:10 16362:16362" s="405" customFormat="1" ht="18" customHeight="1">
      <c r="A121" s="407"/>
      <c r="B121" s="411"/>
      <c r="C121" s="878" t="s">
        <v>1428</v>
      </c>
      <c r="D121" s="878"/>
      <c r="E121" s="878"/>
      <c r="F121" s="411"/>
      <c r="G121" s="409"/>
      <c r="H121" s="409"/>
      <c r="I121" s="415">
        <f>I115+I120</f>
        <v>516286.13300000003</v>
      </c>
      <c r="J121" s="888"/>
    </row>
    <row r="122" spans="1:10 16362:16362" s="405" customFormat="1" ht="18" customHeight="1">
      <c r="A122" s="876">
        <v>6</v>
      </c>
      <c r="B122" s="876" t="s">
        <v>1517</v>
      </c>
      <c r="C122" s="876" t="s">
        <v>1518</v>
      </c>
      <c r="D122" s="876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77">
        <f>ROUND(I147*0.8,0)</f>
        <v>728312</v>
      </c>
    </row>
    <row r="123" spans="1:10 16362:16362" s="405" customFormat="1" ht="18" customHeight="1">
      <c r="A123" s="876"/>
      <c r="B123" s="876"/>
      <c r="C123" s="876"/>
      <c r="D123" s="876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888"/>
    </row>
    <row r="124" spans="1:10 16362:16362" s="405" customFormat="1" ht="18" customHeight="1">
      <c r="A124" s="876"/>
      <c r="B124" s="876"/>
      <c r="C124" s="876"/>
      <c r="D124" s="876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888"/>
    </row>
    <row r="125" spans="1:10 16362:16362" s="405" customFormat="1" ht="18" customHeight="1">
      <c r="A125" s="876"/>
      <c r="B125" s="876"/>
      <c r="C125" s="876"/>
      <c r="D125" s="876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888"/>
    </row>
    <row r="126" spans="1:10 16362:16362" s="405" customFormat="1" ht="18" customHeight="1">
      <c r="A126" s="876"/>
      <c r="B126" s="876"/>
      <c r="C126" s="876"/>
      <c r="D126" s="876" t="s">
        <v>1522</v>
      </c>
      <c r="E126" s="876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888"/>
    </row>
    <row r="127" spans="1:10 16362:16362" s="405" customFormat="1" ht="18" customHeight="1">
      <c r="A127" s="876"/>
      <c r="B127" s="876"/>
      <c r="C127" s="876"/>
      <c r="D127" s="876" t="s">
        <v>1523</v>
      </c>
      <c r="E127" s="876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888"/>
    </row>
    <row r="128" spans="1:10 16362:16362" s="405" customFormat="1" ht="18" customHeight="1">
      <c r="A128" s="876"/>
      <c r="B128" s="876"/>
      <c r="C128" s="876"/>
      <c r="D128" s="876" t="s">
        <v>1524</v>
      </c>
      <c r="E128" s="876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888"/>
    </row>
    <row r="129" spans="1:10 16362:16362" s="405" customFormat="1" ht="18" customHeight="1">
      <c r="A129" s="876"/>
      <c r="B129" s="876"/>
      <c r="C129" s="876" t="s">
        <v>1526</v>
      </c>
      <c r="D129" s="876" t="s">
        <v>1527</v>
      </c>
      <c r="E129" s="876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888"/>
    </row>
    <row r="130" spans="1:10 16362:16362" s="405" customFormat="1" ht="18" customHeight="1">
      <c r="A130" s="876"/>
      <c r="B130" s="876"/>
      <c r="C130" s="876"/>
      <c r="D130" s="876" t="s">
        <v>1528</v>
      </c>
      <c r="E130" s="876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888"/>
    </row>
    <row r="131" spans="1:10 16362:16362" s="405" customFormat="1" ht="18" customHeight="1">
      <c r="A131" s="876"/>
      <c r="B131" s="876"/>
      <c r="C131" s="876"/>
      <c r="D131" s="876" t="s">
        <v>1477</v>
      </c>
      <c r="E131" s="876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888"/>
    </row>
    <row r="132" spans="1:10 16362:16362" s="405" customFormat="1" ht="18" customHeight="1">
      <c r="A132" s="876"/>
      <c r="B132" s="876"/>
      <c r="C132" s="876" t="s">
        <v>281</v>
      </c>
      <c r="D132" s="876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888"/>
    </row>
    <row r="133" spans="1:10 16362:16362" s="405" customFormat="1" ht="18" customHeight="1">
      <c r="A133" s="876"/>
      <c r="B133" s="876"/>
      <c r="C133" s="876"/>
      <c r="D133" s="876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888"/>
    </row>
    <row r="134" spans="1:10 16362:16362" s="405" customFormat="1" ht="18" customHeight="1">
      <c r="A134" s="876"/>
      <c r="B134" s="876"/>
      <c r="C134" s="876"/>
      <c r="D134" s="876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888"/>
    </row>
    <row r="135" spans="1:10 16362:16362" s="405" customFormat="1" ht="18" customHeight="1">
      <c r="A135" s="876"/>
      <c r="B135" s="876"/>
      <c r="C135" s="876"/>
      <c r="D135" s="876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888"/>
    </row>
    <row r="136" spans="1:10 16362:16362" s="405" customFormat="1" ht="18" customHeight="1">
      <c r="A136" s="876"/>
      <c r="B136" s="876"/>
      <c r="C136" s="876"/>
      <c r="D136" s="876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888"/>
    </row>
    <row r="137" spans="1:10 16362:16362" s="405" customFormat="1" ht="18" customHeight="1">
      <c r="A137" s="876"/>
      <c r="B137" s="876"/>
      <c r="C137" s="876"/>
      <c r="D137" s="876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88"/>
    </row>
    <row r="138" spans="1:10 16362:16362" s="405" customFormat="1" ht="18" customHeight="1">
      <c r="A138" s="876"/>
      <c r="B138" s="876"/>
      <c r="C138" s="876"/>
      <c r="D138" s="876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888"/>
    </row>
    <row r="139" spans="1:10 16362:16362" s="405" customFormat="1" ht="18" customHeight="1">
      <c r="A139" s="876"/>
      <c r="B139" s="876"/>
      <c r="C139" s="876"/>
      <c r="D139" s="876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888"/>
    </row>
    <row r="140" spans="1:10 16362:16362" s="410" customFormat="1" ht="18" customHeight="1">
      <c r="A140" s="878"/>
      <c r="B140" s="878"/>
      <c r="C140" s="878" t="s">
        <v>1424</v>
      </c>
      <c r="D140" s="878"/>
      <c r="E140" s="878"/>
      <c r="F140" s="414"/>
      <c r="G140" s="409"/>
      <c r="H140" s="409"/>
      <c r="I140" s="415">
        <f>SUM(I122:I139)</f>
        <v>645808.98999999987</v>
      </c>
      <c r="J140" s="888"/>
      <c r="XEH140" s="416"/>
    </row>
    <row r="141" spans="1:10 16362:16362" s="405" customFormat="1" ht="18" customHeight="1">
      <c r="A141" s="876"/>
      <c r="B141" s="876"/>
      <c r="C141" s="880" t="s">
        <v>1408</v>
      </c>
      <c r="D141" s="880"/>
      <c r="E141" s="880"/>
      <c r="F141" s="876" t="s">
        <v>1376</v>
      </c>
      <c r="G141" s="879">
        <v>1</v>
      </c>
      <c r="H141" s="875">
        <f>I140*0.1</f>
        <v>64580.89899999999</v>
      </c>
      <c r="I141" s="881">
        <f>G141*H141</f>
        <v>64580.89899999999</v>
      </c>
      <c r="J141" s="888"/>
    </row>
    <row r="142" spans="1:10 16362:16362" s="405" customFormat="1" ht="18" customHeight="1">
      <c r="A142" s="876"/>
      <c r="B142" s="876"/>
      <c r="C142" s="880" t="s">
        <v>1425</v>
      </c>
      <c r="D142" s="880"/>
      <c r="E142" s="880"/>
      <c r="F142" s="876"/>
      <c r="G142" s="879"/>
      <c r="H142" s="875"/>
      <c r="I142" s="881"/>
      <c r="J142" s="888"/>
    </row>
    <row r="143" spans="1:10 16362:16362" s="405" customFormat="1" ht="18" customHeight="1">
      <c r="A143" s="876"/>
      <c r="B143" s="876"/>
      <c r="C143" s="880" t="s">
        <v>1409</v>
      </c>
      <c r="D143" s="880"/>
      <c r="E143" s="880"/>
      <c r="F143" s="876"/>
      <c r="G143" s="879"/>
      <c r="H143" s="875"/>
      <c r="I143" s="881"/>
      <c r="J143" s="888"/>
    </row>
    <row r="144" spans="1:10 16362:16362" s="405" customFormat="1" ht="18" customHeight="1">
      <c r="A144" s="876"/>
      <c r="B144" s="876"/>
      <c r="C144" s="880" t="s">
        <v>1410</v>
      </c>
      <c r="D144" s="880"/>
      <c r="E144" s="880"/>
      <c r="F144" s="876"/>
      <c r="G144" s="879"/>
      <c r="H144" s="875"/>
      <c r="I144" s="881"/>
      <c r="J144" s="888"/>
    </row>
    <row r="145" spans="1:10 16362:16362" s="405" customFormat="1" ht="18" customHeight="1">
      <c r="A145" s="876"/>
      <c r="B145" s="876"/>
      <c r="C145" s="880" t="s">
        <v>1534</v>
      </c>
      <c r="D145" s="880"/>
      <c r="E145" s="880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888"/>
    </row>
    <row r="146" spans="1:10 16362:16362" s="405" customFormat="1" ht="18" customHeight="1">
      <c r="A146" s="876"/>
      <c r="B146" s="876"/>
      <c r="C146" s="878" t="s">
        <v>1427</v>
      </c>
      <c r="D146" s="878"/>
      <c r="E146" s="878"/>
      <c r="F146" s="411"/>
      <c r="G146" s="409"/>
      <c r="H146" s="409"/>
      <c r="I146" s="409">
        <f>SUM(I141:I145)</f>
        <v>264580.89899999998</v>
      </c>
      <c r="J146" s="888"/>
    </row>
    <row r="147" spans="1:10 16362:16362" s="405" customFormat="1" ht="18" customHeight="1">
      <c r="A147" s="411"/>
      <c r="B147" s="411"/>
      <c r="C147" s="878" t="s">
        <v>1428</v>
      </c>
      <c r="D147" s="878"/>
      <c r="E147" s="878"/>
      <c r="F147" s="411"/>
      <c r="G147" s="409"/>
      <c r="H147" s="409"/>
      <c r="I147" s="409">
        <f>SUM(I146,I140)</f>
        <v>910389.88899999985</v>
      </c>
      <c r="J147" s="888"/>
    </row>
    <row r="148" spans="1:10 16362:16362" s="405" customFormat="1" ht="18" customHeight="1">
      <c r="A148" s="876">
        <v>7</v>
      </c>
      <c r="B148" s="876" t="s">
        <v>1535</v>
      </c>
      <c r="C148" s="876" t="s">
        <v>1421</v>
      </c>
      <c r="D148" s="876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877">
        <f>ROUND(I158*0.8,0)</f>
        <v>544734</v>
      </c>
      <c r="XEH148" s="406"/>
    </row>
    <row r="149" spans="1:10 16362:16362" s="405" customFormat="1" ht="18" customHeight="1">
      <c r="A149" s="876"/>
      <c r="B149" s="876"/>
      <c r="C149" s="876"/>
      <c r="D149" s="876"/>
      <c r="E149" s="422" t="s">
        <v>1538</v>
      </c>
      <c r="F149" s="411" t="s">
        <v>1372</v>
      </c>
      <c r="G149" s="882">
        <v>2006.5</v>
      </c>
      <c r="H149" s="882">
        <v>285</v>
      </c>
      <c r="I149" s="882">
        <v>571852.5</v>
      </c>
      <c r="J149" s="877"/>
      <c r="XEH149" s="406"/>
    </row>
    <row r="150" spans="1:10 16362:16362" s="405" customFormat="1" ht="18" customHeight="1">
      <c r="A150" s="876"/>
      <c r="B150" s="876"/>
      <c r="C150" s="876"/>
      <c r="D150" s="876"/>
      <c r="E150" s="422" t="s">
        <v>1539</v>
      </c>
      <c r="F150" s="411" t="s">
        <v>1372</v>
      </c>
      <c r="G150" s="883"/>
      <c r="H150" s="883"/>
      <c r="I150" s="883"/>
      <c r="J150" s="877"/>
      <c r="XEH150" s="406"/>
    </row>
    <row r="151" spans="1:10 16362:16362" s="405" customFormat="1" ht="18" customHeight="1">
      <c r="A151" s="876"/>
      <c r="B151" s="876"/>
      <c r="C151" s="878" t="s">
        <v>1424</v>
      </c>
      <c r="D151" s="878"/>
      <c r="E151" s="878"/>
      <c r="F151" s="411"/>
      <c r="G151" s="409"/>
      <c r="H151" s="409"/>
      <c r="I151" s="409">
        <f>SUM(I148:I149)</f>
        <v>591743.34</v>
      </c>
      <c r="J151" s="877"/>
      <c r="XEH151" s="406"/>
    </row>
    <row r="152" spans="1:10 16362:16362" s="405" customFormat="1" ht="18" customHeight="1">
      <c r="A152" s="876"/>
      <c r="B152" s="876"/>
      <c r="C152" s="884" t="s">
        <v>1408</v>
      </c>
      <c r="D152" s="884"/>
      <c r="E152" s="884"/>
      <c r="F152" s="411" t="s">
        <v>1376</v>
      </c>
      <c r="G152" s="882">
        <v>1</v>
      </c>
      <c r="H152" s="882">
        <f>I151*0.1</f>
        <v>59174.334000000003</v>
      </c>
      <c r="I152" s="882">
        <f>G152*H152</f>
        <v>59174.334000000003</v>
      </c>
      <c r="J152" s="877"/>
      <c r="XEH152" s="406"/>
    </row>
    <row r="153" spans="1:10 16362:16362" s="405" customFormat="1" ht="18" customHeight="1">
      <c r="A153" s="876"/>
      <c r="B153" s="876"/>
      <c r="C153" s="884" t="s">
        <v>1425</v>
      </c>
      <c r="D153" s="884"/>
      <c r="E153" s="884"/>
      <c r="F153" s="411" t="s">
        <v>1376</v>
      </c>
      <c r="G153" s="882"/>
      <c r="H153" s="882"/>
      <c r="I153" s="882"/>
      <c r="J153" s="877"/>
      <c r="XEH153" s="406"/>
    </row>
    <row r="154" spans="1:10 16362:16362" s="405" customFormat="1" ht="18" customHeight="1">
      <c r="A154" s="876"/>
      <c r="B154" s="876"/>
      <c r="C154" s="884" t="s">
        <v>1409</v>
      </c>
      <c r="D154" s="884"/>
      <c r="E154" s="884"/>
      <c r="F154" s="411" t="s">
        <v>1376</v>
      </c>
      <c r="G154" s="882"/>
      <c r="H154" s="882"/>
      <c r="I154" s="882"/>
      <c r="J154" s="877"/>
      <c r="XEH154" s="406"/>
    </row>
    <row r="155" spans="1:10 16362:16362" s="405" customFormat="1" ht="18" customHeight="1">
      <c r="A155" s="876"/>
      <c r="B155" s="876"/>
      <c r="C155" s="884" t="s">
        <v>1410</v>
      </c>
      <c r="D155" s="884"/>
      <c r="E155" s="884"/>
      <c r="F155" s="411" t="s">
        <v>1376</v>
      </c>
      <c r="G155" s="882"/>
      <c r="H155" s="882"/>
      <c r="I155" s="882"/>
      <c r="J155" s="877"/>
      <c r="XEH155" s="406"/>
    </row>
    <row r="156" spans="1:10 16362:16362" s="405" customFormat="1" ht="18" customHeight="1">
      <c r="A156" s="876"/>
      <c r="B156" s="876"/>
      <c r="C156" s="884" t="s">
        <v>1426</v>
      </c>
      <c r="D156" s="884"/>
      <c r="E156" s="884"/>
      <c r="F156" s="411" t="s">
        <v>1376</v>
      </c>
      <c r="G156" s="412">
        <v>1</v>
      </c>
      <c r="H156" s="412">
        <v>30000</v>
      </c>
      <c r="I156" s="412">
        <v>30000</v>
      </c>
      <c r="J156" s="877"/>
      <c r="XEH156" s="406"/>
    </row>
    <row r="157" spans="1:10 16362:16362" s="405" customFormat="1" ht="18" customHeight="1">
      <c r="A157" s="876"/>
      <c r="B157" s="876"/>
      <c r="C157" s="878" t="s">
        <v>1427</v>
      </c>
      <c r="D157" s="878"/>
      <c r="E157" s="878"/>
      <c r="F157" s="409"/>
      <c r="G157" s="409"/>
      <c r="H157" s="409"/>
      <c r="I157" s="409">
        <f>SUM(I152:I156)</f>
        <v>89174.334000000003</v>
      </c>
      <c r="J157" s="877"/>
      <c r="XEH157" s="406"/>
    </row>
    <row r="158" spans="1:10 16362:16362" s="405" customFormat="1" ht="18" customHeight="1">
      <c r="A158" s="411"/>
      <c r="B158" s="411"/>
      <c r="C158" s="878" t="s">
        <v>1428</v>
      </c>
      <c r="D158" s="878"/>
      <c r="E158" s="878"/>
      <c r="F158" s="409"/>
      <c r="G158" s="409"/>
      <c r="H158" s="409"/>
      <c r="I158" s="409">
        <f>I151+I157</f>
        <v>680917.674</v>
      </c>
      <c r="J158" s="877"/>
      <c r="XEH158" s="406"/>
    </row>
    <row r="159" spans="1:10 16362:16362" ht="18" customHeight="1">
      <c r="A159" s="422"/>
      <c r="B159" s="422"/>
      <c r="C159" s="885" t="s">
        <v>1540</v>
      </c>
      <c r="D159" s="885"/>
      <c r="E159" s="885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86" t="s">
        <v>1585</v>
      </c>
      <c r="B1" s="886"/>
      <c r="C1" s="886"/>
      <c r="D1" s="886"/>
      <c r="E1" s="886"/>
      <c r="F1" s="886"/>
      <c r="G1" s="886"/>
      <c r="H1" s="886"/>
      <c r="I1" s="886"/>
      <c r="J1" s="914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877" t="s">
        <v>1365</v>
      </c>
      <c r="E2" s="877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876">
        <v>1</v>
      </c>
      <c r="B3" s="876" t="s">
        <v>1542</v>
      </c>
      <c r="C3" s="876" t="s">
        <v>1543</v>
      </c>
      <c r="D3" s="876" t="s">
        <v>1544</v>
      </c>
      <c r="E3" s="876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877">
        <f>ROUND(I16*0.8,0)</f>
        <v>201511</v>
      </c>
    </row>
    <row r="4" spans="1:16361" ht="18" customHeight="1">
      <c r="A4" s="876"/>
      <c r="B4" s="876"/>
      <c r="C4" s="876"/>
      <c r="D4" s="876" t="s">
        <v>1545</v>
      </c>
      <c r="E4" s="876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918"/>
    </row>
    <row r="5" spans="1:16361" ht="18" customHeight="1">
      <c r="A5" s="876"/>
      <c r="B5" s="876"/>
      <c r="C5" s="876"/>
      <c r="D5" s="876" t="s">
        <v>1546</v>
      </c>
      <c r="E5" s="876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918"/>
    </row>
    <row r="6" spans="1:16361" ht="18" customHeight="1">
      <c r="A6" s="876"/>
      <c r="B6" s="876"/>
      <c r="C6" s="876"/>
      <c r="D6" s="876" t="s">
        <v>1547</v>
      </c>
      <c r="E6" s="876"/>
      <c r="F6" s="436" t="s">
        <v>1376</v>
      </c>
      <c r="G6" s="412">
        <v>1</v>
      </c>
      <c r="H6" s="413">
        <f>I6/G6</f>
        <v>2815</v>
      </c>
      <c r="I6" s="437">
        <v>2815</v>
      </c>
      <c r="J6" s="918"/>
    </row>
    <row r="7" spans="1:16361" ht="18" customHeight="1">
      <c r="A7" s="876"/>
      <c r="B7" s="876"/>
      <c r="C7" s="876"/>
      <c r="D7" s="876" t="s">
        <v>1548</v>
      </c>
      <c r="E7" s="876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918"/>
    </row>
    <row r="8" spans="1:16361" ht="18" customHeight="1">
      <c r="A8" s="876"/>
      <c r="B8" s="876"/>
      <c r="C8" s="876"/>
      <c r="D8" s="876" t="s">
        <v>1549</v>
      </c>
      <c r="E8" s="876"/>
      <c r="F8" s="436" t="s">
        <v>1388</v>
      </c>
      <c r="G8" s="412">
        <v>0</v>
      </c>
      <c r="H8" s="412">
        <v>0</v>
      </c>
      <c r="I8" s="437">
        <v>0</v>
      </c>
      <c r="J8" s="918"/>
    </row>
    <row r="9" spans="1:16361" ht="18" customHeight="1">
      <c r="A9" s="876"/>
      <c r="B9" s="876"/>
      <c r="C9" s="876"/>
      <c r="D9" s="876" t="s">
        <v>1550</v>
      </c>
      <c r="E9" s="876"/>
      <c r="F9" s="436" t="s">
        <v>1101</v>
      </c>
      <c r="G9" s="412">
        <v>6</v>
      </c>
      <c r="H9" s="413">
        <f>I9/G9</f>
        <v>1600</v>
      </c>
      <c r="I9" s="437">
        <v>9600</v>
      </c>
      <c r="J9" s="918"/>
    </row>
    <row r="10" spans="1:16361" s="416" customFormat="1" ht="18" customHeight="1">
      <c r="A10" s="878"/>
      <c r="B10" s="878"/>
      <c r="C10" s="878" t="s">
        <v>1424</v>
      </c>
      <c r="D10" s="878"/>
      <c r="E10" s="878"/>
      <c r="F10" s="438"/>
      <c r="G10" s="409"/>
      <c r="H10" s="409"/>
      <c r="I10" s="439">
        <f>SUM(I3:I9)</f>
        <v>224081</v>
      </c>
      <c r="J10" s="918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76"/>
      <c r="B11" s="876"/>
      <c r="C11" s="884" t="s">
        <v>1408</v>
      </c>
      <c r="D11" s="884"/>
      <c r="E11" s="884"/>
      <c r="F11" s="895" t="s">
        <v>1376</v>
      </c>
      <c r="G11" s="898">
        <v>1</v>
      </c>
      <c r="H11" s="891">
        <f>I10*0.1</f>
        <v>22408.100000000002</v>
      </c>
      <c r="I11" s="892">
        <f>G11*H11</f>
        <v>22408.100000000002</v>
      </c>
      <c r="J11" s="918"/>
    </row>
    <row r="12" spans="1:16361" ht="18" customHeight="1">
      <c r="A12" s="876"/>
      <c r="B12" s="876"/>
      <c r="C12" s="884" t="s">
        <v>1409</v>
      </c>
      <c r="D12" s="884"/>
      <c r="E12" s="884"/>
      <c r="F12" s="896"/>
      <c r="G12" s="899"/>
      <c r="H12" s="891"/>
      <c r="I12" s="893"/>
      <c r="J12" s="918"/>
    </row>
    <row r="13" spans="1:16361" ht="18" customHeight="1">
      <c r="A13" s="876"/>
      <c r="B13" s="876"/>
      <c r="C13" s="884" t="s">
        <v>1410</v>
      </c>
      <c r="D13" s="884"/>
      <c r="E13" s="884"/>
      <c r="F13" s="897"/>
      <c r="G13" s="900"/>
      <c r="H13" s="891"/>
      <c r="I13" s="894"/>
      <c r="J13" s="918"/>
    </row>
    <row r="14" spans="1:16361" ht="18" customHeight="1">
      <c r="A14" s="876"/>
      <c r="B14" s="876"/>
      <c r="C14" s="884" t="s">
        <v>1415</v>
      </c>
      <c r="D14" s="884"/>
      <c r="E14" s="884"/>
      <c r="F14" s="436" t="s">
        <v>1376</v>
      </c>
      <c r="G14" s="413">
        <v>1</v>
      </c>
      <c r="H14" s="430">
        <v>5400</v>
      </c>
      <c r="I14" s="440">
        <f>H14</f>
        <v>5400</v>
      </c>
      <c r="J14" s="918"/>
    </row>
    <row r="15" spans="1:16361" ht="18" customHeight="1">
      <c r="A15" s="876"/>
      <c r="B15" s="876"/>
      <c r="C15" s="878" t="s">
        <v>1427</v>
      </c>
      <c r="D15" s="878"/>
      <c r="E15" s="878"/>
      <c r="F15" s="436"/>
      <c r="G15" s="409"/>
      <c r="H15" s="409"/>
      <c r="I15" s="439">
        <f>SUM(I11:I14)</f>
        <v>27808.100000000002</v>
      </c>
      <c r="J15" s="918"/>
    </row>
    <row r="16" spans="1:16361" ht="18" customHeight="1">
      <c r="A16" s="411"/>
      <c r="B16" s="411"/>
      <c r="C16" s="878" t="s">
        <v>1428</v>
      </c>
      <c r="D16" s="878"/>
      <c r="E16" s="878"/>
      <c r="F16" s="436"/>
      <c r="G16" s="409"/>
      <c r="H16" s="409"/>
      <c r="I16" s="439">
        <f>I10+I15</f>
        <v>251889.1</v>
      </c>
      <c r="J16" s="918"/>
    </row>
    <row r="17" spans="1:16362" ht="18" customHeight="1">
      <c r="A17" s="876">
        <v>2</v>
      </c>
      <c r="B17" s="876" t="s">
        <v>1551</v>
      </c>
      <c r="C17" s="411" t="s">
        <v>1543</v>
      </c>
      <c r="D17" s="876" t="s">
        <v>1552</v>
      </c>
      <c r="E17" s="876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877">
        <f>ROUND(I25*0.8,0)</f>
        <v>380160</v>
      </c>
    </row>
    <row r="18" spans="1:16362" ht="18" customHeight="1">
      <c r="A18" s="876"/>
      <c r="B18" s="876"/>
      <c r="C18" s="411" t="s">
        <v>1553</v>
      </c>
      <c r="D18" s="876" t="s">
        <v>1554</v>
      </c>
      <c r="E18" s="876"/>
      <c r="F18" s="436" t="s">
        <v>1376</v>
      </c>
      <c r="G18" s="412">
        <v>0</v>
      </c>
      <c r="H18" s="412">
        <v>0</v>
      </c>
      <c r="I18" s="437">
        <v>0</v>
      </c>
      <c r="J18" s="918"/>
    </row>
    <row r="19" spans="1:16362" ht="18" customHeight="1">
      <c r="A19" s="876"/>
      <c r="B19" s="876"/>
      <c r="C19" s="878" t="s">
        <v>1424</v>
      </c>
      <c r="D19" s="878"/>
      <c r="E19" s="878"/>
      <c r="F19" s="436"/>
      <c r="G19" s="412"/>
      <c r="H19" s="412"/>
      <c r="I19" s="439">
        <f>I17+I18</f>
        <v>432000</v>
      </c>
      <c r="J19" s="918"/>
    </row>
    <row r="20" spans="1:16362" ht="18" customHeight="1">
      <c r="A20" s="876"/>
      <c r="B20" s="876"/>
      <c r="C20" s="884" t="s">
        <v>1408</v>
      </c>
      <c r="D20" s="884"/>
      <c r="E20" s="884"/>
      <c r="F20" s="895" t="s">
        <v>1376</v>
      </c>
      <c r="G20" s="898">
        <v>1</v>
      </c>
      <c r="H20" s="901">
        <f>I19*0.1</f>
        <v>43200</v>
      </c>
      <c r="I20" s="904">
        <f>G20*H20</f>
        <v>43200</v>
      </c>
      <c r="J20" s="918"/>
    </row>
    <row r="21" spans="1:16362" ht="18" customHeight="1">
      <c r="A21" s="876"/>
      <c r="B21" s="876"/>
      <c r="C21" s="884" t="s">
        <v>1409</v>
      </c>
      <c r="D21" s="884"/>
      <c r="E21" s="884"/>
      <c r="F21" s="896"/>
      <c r="G21" s="899"/>
      <c r="H21" s="902"/>
      <c r="I21" s="905"/>
      <c r="J21" s="918"/>
    </row>
    <row r="22" spans="1:16362" ht="18" customHeight="1">
      <c r="A22" s="876"/>
      <c r="B22" s="876"/>
      <c r="C22" s="884" t="s">
        <v>1410</v>
      </c>
      <c r="D22" s="884"/>
      <c r="E22" s="884"/>
      <c r="F22" s="896"/>
      <c r="G22" s="899"/>
      <c r="H22" s="902"/>
      <c r="I22" s="905"/>
      <c r="J22" s="918"/>
    </row>
    <row r="23" spans="1:16362" s="420" customFormat="1" ht="18" customHeight="1">
      <c r="A23" s="876"/>
      <c r="B23" s="876"/>
      <c r="C23" s="907" t="s">
        <v>1412</v>
      </c>
      <c r="D23" s="908"/>
      <c r="E23" s="909"/>
      <c r="F23" s="897"/>
      <c r="G23" s="900"/>
      <c r="H23" s="903"/>
      <c r="I23" s="906"/>
      <c r="J23" s="918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76"/>
      <c r="B24" s="876"/>
      <c r="C24" s="878" t="s">
        <v>1427</v>
      </c>
      <c r="D24" s="878"/>
      <c r="E24" s="878"/>
      <c r="F24" s="436"/>
      <c r="G24" s="409"/>
      <c r="H24" s="409"/>
      <c r="I24" s="439">
        <f>SUM(I20:I23)</f>
        <v>43200</v>
      </c>
      <c r="J24" s="918"/>
    </row>
    <row r="25" spans="1:16362" ht="18" customHeight="1">
      <c r="A25" s="411"/>
      <c r="B25" s="411"/>
      <c r="C25" s="878" t="s">
        <v>1428</v>
      </c>
      <c r="D25" s="878"/>
      <c r="E25" s="878"/>
      <c r="F25" s="436"/>
      <c r="G25" s="409"/>
      <c r="H25" s="409"/>
      <c r="I25" s="439">
        <f>I19+I24</f>
        <v>475200</v>
      </c>
      <c r="J25" s="918"/>
    </row>
    <row r="26" spans="1:16362" ht="18" customHeight="1">
      <c r="A26" s="876">
        <v>3</v>
      </c>
      <c r="B26" s="876" t="s">
        <v>1555</v>
      </c>
      <c r="C26" s="876" t="s">
        <v>1430</v>
      </c>
      <c r="D26" s="876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877">
        <f>ROUND(I43*0.8,0)</f>
        <v>379704</v>
      </c>
    </row>
    <row r="27" spans="1:16362" ht="18" customHeight="1">
      <c r="A27" s="876"/>
      <c r="B27" s="876"/>
      <c r="C27" s="876"/>
      <c r="D27" s="876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918"/>
    </row>
    <row r="28" spans="1:16362" ht="18" customHeight="1">
      <c r="A28" s="876"/>
      <c r="B28" s="876"/>
      <c r="C28" s="876"/>
      <c r="D28" s="876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918"/>
    </row>
    <row r="29" spans="1:16362" ht="18" customHeight="1">
      <c r="A29" s="876"/>
      <c r="B29" s="876"/>
      <c r="C29" s="876"/>
      <c r="D29" s="876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918"/>
    </row>
    <row r="30" spans="1:16362" ht="18" customHeight="1">
      <c r="A30" s="876"/>
      <c r="B30" s="876"/>
      <c r="C30" s="876"/>
      <c r="D30" s="876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918"/>
    </row>
    <row r="31" spans="1:16362" ht="18" customHeight="1">
      <c r="A31" s="876"/>
      <c r="B31" s="876"/>
      <c r="C31" s="876"/>
      <c r="D31" s="876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918"/>
    </row>
    <row r="32" spans="1:16362" ht="18" customHeight="1">
      <c r="A32" s="876"/>
      <c r="B32" s="876"/>
      <c r="C32" s="876"/>
      <c r="D32" s="876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918"/>
    </row>
    <row r="33" spans="1:16361" ht="18" customHeight="1">
      <c r="A33" s="876"/>
      <c r="B33" s="876"/>
      <c r="C33" s="876"/>
      <c r="D33" s="876" t="s">
        <v>1559</v>
      </c>
      <c r="E33" s="876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918"/>
    </row>
    <row r="34" spans="1:16361" ht="18" customHeight="1">
      <c r="A34" s="876"/>
      <c r="B34" s="876"/>
      <c r="C34" s="876"/>
      <c r="D34" s="876" t="s">
        <v>1560</v>
      </c>
      <c r="E34" s="876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918"/>
    </row>
    <row r="35" spans="1:16361" ht="18" customHeight="1">
      <c r="A35" s="876"/>
      <c r="B35" s="876"/>
      <c r="C35" s="876"/>
      <c r="D35" s="876" t="s">
        <v>1561</v>
      </c>
      <c r="E35" s="876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918"/>
    </row>
    <row r="36" spans="1:16361" ht="18" customHeight="1">
      <c r="A36" s="876"/>
      <c r="B36" s="876"/>
      <c r="C36" s="876"/>
      <c r="D36" s="876" t="s">
        <v>1562</v>
      </c>
      <c r="E36" s="876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918"/>
    </row>
    <row r="37" spans="1:16361" ht="18" customHeight="1">
      <c r="A37" s="876"/>
      <c r="B37" s="876"/>
      <c r="C37" s="876"/>
      <c r="D37" s="876" t="s">
        <v>1563</v>
      </c>
      <c r="E37" s="876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918"/>
    </row>
    <row r="38" spans="1:16361" s="416" customFormat="1" ht="18" customHeight="1">
      <c r="A38" s="878"/>
      <c r="B38" s="878"/>
      <c r="C38" s="878" t="s">
        <v>1424</v>
      </c>
      <c r="D38" s="878"/>
      <c r="E38" s="878"/>
      <c r="F38" s="414"/>
      <c r="G38" s="409"/>
      <c r="H38" s="409"/>
      <c r="I38" s="439">
        <f>SUM(I26:I37)</f>
        <v>431481.98</v>
      </c>
      <c r="J38" s="918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76"/>
      <c r="B39" s="876"/>
      <c r="C39" s="884" t="s">
        <v>1408</v>
      </c>
      <c r="D39" s="884"/>
      <c r="E39" s="884"/>
      <c r="F39" s="911" t="s">
        <v>1376</v>
      </c>
      <c r="G39" s="898">
        <v>1</v>
      </c>
      <c r="H39" s="901">
        <f>I38*0.1</f>
        <v>43148.198000000004</v>
      </c>
      <c r="I39" s="904">
        <f>G39*H39</f>
        <v>43148.198000000004</v>
      </c>
      <c r="J39" s="918"/>
    </row>
    <row r="40" spans="1:16361" ht="18" customHeight="1">
      <c r="A40" s="876"/>
      <c r="B40" s="876"/>
      <c r="C40" s="884" t="s">
        <v>1409</v>
      </c>
      <c r="D40" s="884"/>
      <c r="E40" s="884"/>
      <c r="F40" s="912"/>
      <c r="G40" s="899"/>
      <c r="H40" s="902"/>
      <c r="I40" s="905"/>
      <c r="J40" s="918"/>
    </row>
    <row r="41" spans="1:16361" ht="18" customHeight="1">
      <c r="A41" s="876"/>
      <c r="B41" s="876"/>
      <c r="C41" s="884" t="s">
        <v>1410</v>
      </c>
      <c r="D41" s="884"/>
      <c r="E41" s="884"/>
      <c r="F41" s="913"/>
      <c r="G41" s="900"/>
      <c r="H41" s="903"/>
      <c r="I41" s="906"/>
      <c r="J41" s="918"/>
    </row>
    <row r="42" spans="1:16361" ht="18" customHeight="1">
      <c r="A42" s="876"/>
      <c r="B42" s="876"/>
      <c r="C42" s="878" t="s">
        <v>1427</v>
      </c>
      <c r="D42" s="878"/>
      <c r="E42" s="878"/>
      <c r="F42" s="411"/>
      <c r="G42" s="409"/>
      <c r="H42" s="409"/>
      <c r="I42" s="439">
        <f>SUM(I39:I41)</f>
        <v>43148.198000000004</v>
      </c>
      <c r="J42" s="918"/>
    </row>
    <row r="43" spans="1:16361" ht="18" customHeight="1">
      <c r="A43" s="411"/>
      <c r="B43" s="411"/>
      <c r="C43" s="878" t="s">
        <v>1428</v>
      </c>
      <c r="D43" s="878"/>
      <c r="E43" s="878"/>
      <c r="F43" s="436"/>
      <c r="G43" s="409"/>
      <c r="H43" s="409"/>
      <c r="I43" s="439">
        <f>I38+I42</f>
        <v>474630.17799999996</v>
      </c>
      <c r="J43" s="918"/>
    </row>
    <row r="44" spans="1:16361" ht="18" customHeight="1">
      <c r="A44" s="876">
        <v>4</v>
      </c>
      <c r="B44" s="910" t="s">
        <v>1564</v>
      </c>
      <c r="C44" s="876" t="s">
        <v>1565</v>
      </c>
      <c r="D44" s="876" t="s">
        <v>1566</v>
      </c>
      <c r="E44" s="876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877">
        <f>ROUND(I54*0.8,0)</f>
        <v>83561</v>
      </c>
    </row>
    <row r="45" spans="1:16361" ht="18" customHeight="1">
      <c r="A45" s="876"/>
      <c r="B45" s="910"/>
      <c r="C45" s="876"/>
      <c r="D45" s="876" t="s">
        <v>1567</v>
      </c>
      <c r="E45" s="876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918"/>
    </row>
    <row r="46" spans="1:16361" ht="18" customHeight="1">
      <c r="A46" s="876"/>
      <c r="B46" s="910"/>
      <c r="C46" s="876"/>
      <c r="D46" s="876" t="s">
        <v>1568</v>
      </c>
      <c r="E46" s="876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918"/>
    </row>
    <row r="47" spans="1:16361" ht="18" customHeight="1">
      <c r="A47" s="876"/>
      <c r="B47" s="910"/>
      <c r="C47" s="876"/>
      <c r="D47" s="876" t="s">
        <v>1569</v>
      </c>
      <c r="E47" s="876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918"/>
    </row>
    <row r="48" spans="1:16361" ht="18" customHeight="1">
      <c r="A48" s="876"/>
      <c r="B48" s="910"/>
      <c r="C48" s="876"/>
      <c r="D48" s="876" t="s">
        <v>1570</v>
      </c>
      <c r="E48" s="876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918"/>
    </row>
    <row r="49" spans="1:16361" s="416" customFormat="1" ht="18" customHeight="1">
      <c r="A49" s="878"/>
      <c r="B49" s="885"/>
      <c r="C49" s="878" t="s">
        <v>1424</v>
      </c>
      <c r="D49" s="878"/>
      <c r="E49" s="878"/>
      <c r="F49" s="438"/>
      <c r="G49" s="409"/>
      <c r="H49" s="409"/>
      <c r="I49" s="439">
        <f>SUM(I44:I48)</f>
        <v>94956.1</v>
      </c>
      <c r="J49" s="918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76"/>
      <c r="B50" s="910"/>
      <c r="C50" s="884" t="s">
        <v>1408</v>
      </c>
      <c r="D50" s="884"/>
      <c r="E50" s="884"/>
      <c r="F50" s="895" t="s">
        <v>1376</v>
      </c>
      <c r="G50" s="898">
        <v>1</v>
      </c>
      <c r="H50" s="901">
        <f>I49*0.1</f>
        <v>9495.61</v>
      </c>
      <c r="I50" s="904">
        <f>H50*G50</f>
        <v>9495.61</v>
      </c>
      <c r="J50" s="918"/>
    </row>
    <row r="51" spans="1:16361" ht="18" customHeight="1">
      <c r="A51" s="876"/>
      <c r="B51" s="910"/>
      <c r="C51" s="884" t="s">
        <v>1409</v>
      </c>
      <c r="D51" s="884"/>
      <c r="E51" s="884"/>
      <c r="F51" s="896"/>
      <c r="G51" s="899"/>
      <c r="H51" s="902"/>
      <c r="I51" s="905"/>
      <c r="J51" s="918"/>
    </row>
    <row r="52" spans="1:16361" ht="18" customHeight="1">
      <c r="A52" s="876"/>
      <c r="B52" s="910"/>
      <c r="C52" s="884" t="s">
        <v>1410</v>
      </c>
      <c r="D52" s="884"/>
      <c r="E52" s="884"/>
      <c r="F52" s="897"/>
      <c r="G52" s="900"/>
      <c r="H52" s="903"/>
      <c r="I52" s="906"/>
      <c r="J52" s="918"/>
    </row>
    <row r="53" spans="1:16361" ht="18" customHeight="1">
      <c r="A53" s="876"/>
      <c r="B53" s="910"/>
      <c r="C53" s="878" t="s">
        <v>1427</v>
      </c>
      <c r="D53" s="878"/>
      <c r="E53" s="878"/>
      <c r="F53" s="436"/>
      <c r="G53" s="409"/>
      <c r="H53" s="409"/>
      <c r="I53" s="439">
        <f>SUM(I50:I52)</f>
        <v>9495.61</v>
      </c>
      <c r="J53" s="918"/>
    </row>
    <row r="54" spans="1:16361" ht="18" customHeight="1">
      <c r="A54" s="411"/>
      <c r="B54" s="422"/>
      <c r="C54" s="878" t="s">
        <v>1428</v>
      </c>
      <c r="D54" s="878"/>
      <c r="E54" s="878"/>
      <c r="F54" s="436"/>
      <c r="G54" s="409"/>
      <c r="H54" s="409"/>
      <c r="I54" s="439">
        <f>I49+I53</f>
        <v>104451.71</v>
      </c>
      <c r="J54" s="918"/>
    </row>
    <row r="55" spans="1:16361" ht="18" customHeight="1">
      <c r="A55" s="876">
        <v>5</v>
      </c>
      <c r="B55" s="876" t="s">
        <v>1571</v>
      </c>
      <c r="C55" s="876" t="s">
        <v>1430</v>
      </c>
      <c r="D55" s="876" t="s">
        <v>1572</v>
      </c>
      <c r="E55" s="876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877">
        <f>ROUND(I65*0.8,0)</f>
        <v>312760</v>
      </c>
    </row>
    <row r="56" spans="1:16361" ht="18" customHeight="1">
      <c r="A56" s="876"/>
      <c r="B56" s="876"/>
      <c r="C56" s="876"/>
      <c r="D56" s="876" t="s">
        <v>1573</v>
      </c>
      <c r="E56" s="876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918"/>
    </row>
    <row r="57" spans="1:16361" ht="18" customHeight="1">
      <c r="A57" s="876"/>
      <c r="B57" s="876"/>
      <c r="C57" s="876"/>
      <c r="D57" s="876" t="s">
        <v>1574</v>
      </c>
      <c r="E57" s="876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918"/>
    </row>
    <row r="58" spans="1:16361" ht="18" customHeight="1">
      <c r="A58" s="876"/>
      <c r="B58" s="876"/>
      <c r="C58" s="876"/>
      <c r="D58" s="876" t="s">
        <v>1575</v>
      </c>
      <c r="E58" s="876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918"/>
    </row>
    <row r="59" spans="1:16361" s="416" customFormat="1" ht="18" customHeight="1">
      <c r="A59" s="878"/>
      <c r="B59" s="878"/>
      <c r="C59" s="878" t="s">
        <v>1424</v>
      </c>
      <c r="D59" s="878"/>
      <c r="E59" s="878"/>
      <c r="F59" s="438"/>
      <c r="G59" s="409"/>
      <c r="H59" s="409"/>
      <c r="I59" s="439">
        <f>SUM(I55:I58)</f>
        <v>350500</v>
      </c>
      <c r="J59" s="918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76"/>
      <c r="B60" s="876"/>
      <c r="C60" s="884" t="s">
        <v>1408</v>
      </c>
      <c r="D60" s="884"/>
      <c r="E60" s="884"/>
      <c r="F60" s="895" t="s">
        <v>1376</v>
      </c>
      <c r="G60" s="898">
        <v>1</v>
      </c>
      <c r="H60" s="901">
        <f>I59*0.1</f>
        <v>35050</v>
      </c>
      <c r="I60" s="904">
        <f>G60*H60</f>
        <v>35050</v>
      </c>
      <c r="J60" s="918"/>
    </row>
    <row r="61" spans="1:16361" ht="18" customHeight="1">
      <c r="A61" s="876"/>
      <c r="B61" s="876"/>
      <c r="C61" s="884" t="s">
        <v>1409</v>
      </c>
      <c r="D61" s="884"/>
      <c r="E61" s="884"/>
      <c r="F61" s="896"/>
      <c r="G61" s="899"/>
      <c r="H61" s="902"/>
      <c r="I61" s="905"/>
      <c r="J61" s="918"/>
    </row>
    <row r="62" spans="1:16361" ht="18" customHeight="1">
      <c r="A62" s="876"/>
      <c r="B62" s="876"/>
      <c r="C62" s="884" t="s">
        <v>1410</v>
      </c>
      <c r="D62" s="884"/>
      <c r="E62" s="884"/>
      <c r="F62" s="897"/>
      <c r="G62" s="900"/>
      <c r="H62" s="903"/>
      <c r="I62" s="906"/>
      <c r="J62" s="918"/>
    </row>
    <row r="63" spans="1:16361" ht="18" customHeight="1">
      <c r="A63" s="876"/>
      <c r="B63" s="876"/>
      <c r="C63" s="884" t="s">
        <v>1415</v>
      </c>
      <c r="D63" s="884"/>
      <c r="E63" s="884"/>
      <c r="F63" s="436" t="s">
        <v>1376</v>
      </c>
      <c r="G63" s="413">
        <v>1</v>
      </c>
      <c r="H63" s="413">
        <v>5400</v>
      </c>
      <c r="I63" s="442">
        <f>H63</f>
        <v>5400</v>
      </c>
      <c r="J63" s="918"/>
    </row>
    <row r="64" spans="1:16361" ht="18" customHeight="1">
      <c r="A64" s="876"/>
      <c r="B64" s="876"/>
      <c r="C64" s="878" t="s">
        <v>1427</v>
      </c>
      <c r="D64" s="878"/>
      <c r="E64" s="878"/>
      <c r="F64" s="436"/>
      <c r="G64" s="409"/>
      <c r="H64" s="409"/>
      <c r="I64" s="439">
        <f>SUM(I60:I63)</f>
        <v>40450</v>
      </c>
      <c r="J64" s="918"/>
    </row>
    <row r="65" spans="1:16362" ht="18" customHeight="1">
      <c r="A65" s="411"/>
      <c r="B65" s="411"/>
      <c r="C65" s="878" t="s">
        <v>1428</v>
      </c>
      <c r="D65" s="878"/>
      <c r="E65" s="878"/>
      <c r="F65" s="436"/>
      <c r="G65" s="409"/>
      <c r="H65" s="409"/>
      <c r="I65" s="439">
        <f>I59+I64</f>
        <v>390950</v>
      </c>
      <c r="J65" s="918"/>
    </row>
    <row r="66" spans="1:16362" ht="18" customHeight="1">
      <c r="A66" s="876">
        <v>6</v>
      </c>
      <c r="B66" s="876" t="s">
        <v>1576</v>
      </c>
      <c r="C66" s="876" t="s">
        <v>1430</v>
      </c>
      <c r="D66" s="876" t="s">
        <v>1577</v>
      </c>
      <c r="E66" s="876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877">
        <f>ROUND(I76*0.8,0)</f>
        <v>773417</v>
      </c>
    </row>
    <row r="67" spans="1:16362" ht="18" customHeight="1">
      <c r="A67" s="876"/>
      <c r="B67" s="876"/>
      <c r="C67" s="876"/>
      <c r="D67" s="876" t="s">
        <v>1578</v>
      </c>
      <c r="E67" s="876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918"/>
    </row>
    <row r="68" spans="1:16362" ht="18" customHeight="1">
      <c r="A68" s="876"/>
      <c r="B68" s="876"/>
      <c r="C68" s="411" t="s">
        <v>1421</v>
      </c>
      <c r="D68" s="876" t="s">
        <v>1579</v>
      </c>
      <c r="E68" s="876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918"/>
    </row>
    <row r="69" spans="1:16362" s="416" customFormat="1" ht="18" customHeight="1">
      <c r="A69" s="878"/>
      <c r="B69" s="878"/>
      <c r="C69" s="878" t="s">
        <v>1424</v>
      </c>
      <c r="D69" s="878"/>
      <c r="E69" s="878"/>
      <c r="F69" s="438"/>
      <c r="G69" s="409"/>
      <c r="H69" s="409"/>
      <c r="I69" s="439">
        <f>SUM(I66:I68)</f>
        <v>851610</v>
      </c>
      <c r="J69" s="918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76"/>
      <c r="B70" s="876"/>
      <c r="C70" s="884" t="s">
        <v>1408</v>
      </c>
      <c r="D70" s="884"/>
      <c r="E70" s="884"/>
      <c r="F70" s="895" t="s">
        <v>1376</v>
      </c>
      <c r="G70" s="898">
        <v>1</v>
      </c>
      <c r="H70" s="901">
        <f>I69*0.1</f>
        <v>85161</v>
      </c>
      <c r="I70" s="904">
        <f>G70*H70</f>
        <v>85161</v>
      </c>
      <c r="J70" s="918"/>
    </row>
    <row r="71" spans="1:16362" ht="18" customHeight="1">
      <c r="A71" s="876"/>
      <c r="B71" s="876"/>
      <c r="C71" s="884" t="s">
        <v>1409</v>
      </c>
      <c r="D71" s="884"/>
      <c r="E71" s="884"/>
      <c r="F71" s="896"/>
      <c r="G71" s="899"/>
      <c r="H71" s="902"/>
      <c r="I71" s="905"/>
      <c r="J71" s="918"/>
    </row>
    <row r="72" spans="1:16362" ht="18" customHeight="1">
      <c r="A72" s="876"/>
      <c r="B72" s="876"/>
      <c r="C72" s="884" t="s">
        <v>1410</v>
      </c>
      <c r="D72" s="884"/>
      <c r="E72" s="884"/>
      <c r="F72" s="896"/>
      <c r="G72" s="899"/>
      <c r="H72" s="902"/>
      <c r="I72" s="905"/>
      <c r="J72" s="918"/>
    </row>
    <row r="73" spans="1:16362" s="420" customFormat="1" ht="18" customHeight="1">
      <c r="A73" s="876"/>
      <c r="B73" s="876"/>
      <c r="C73" s="907" t="s">
        <v>1412</v>
      </c>
      <c r="D73" s="908"/>
      <c r="E73" s="909"/>
      <c r="F73" s="897"/>
      <c r="G73" s="900"/>
      <c r="H73" s="903"/>
      <c r="I73" s="906"/>
      <c r="J73" s="918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76"/>
      <c r="B74" s="876"/>
      <c r="C74" s="884" t="s">
        <v>1426</v>
      </c>
      <c r="D74" s="884"/>
      <c r="E74" s="884"/>
      <c r="F74" s="436" t="s">
        <v>1376</v>
      </c>
      <c r="G74" s="413">
        <v>1</v>
      </c>
      <c r="H74" s="430">
        <f>I74</f>
        <v>30000</v>
      </c>
      <c r="I74" s="442">
        <v>30000</v>
      </c>
      <c r="J74" s="918"/>
    </row>
    <row r="75" spans="1:16362" ht="18" customHeight="1">
      <c r="A75" s="876"/>
      <c r="B75" s="876"/>
      <c r="C75" s="878" t="s">
        <v>1427</v>
      </c>
      <c r="D75" s="878"/>
      <c r="E75" s="878"/>
      <c r="F75" s="436"/>
      <c r="G75" s="409"/>
      <c r="H75" s="409"/>
      <c r="I75" s="439">
        <f>SUM(I70:I74)</f>
        <v>115161</v>
      </c>
      <c r="J75" s="918"/>
    </row>
    <row r="76" spans="1:16362" ht="18" customHeight="1">
      <c r="A76" s="411"/>
      <c r="B76" s="411"/>
      <c r="C76" s="878" t="s">
        <v>1428</v>
      </c>
      <c r="D76" s="878"/>
      <c r="E76" s="878"/>
      <c r="F76" s="436"/>
      <c r="G76" s="409"/>
      <c r="H76" s="409"/>
      <c r="I76" s="439">
        <f>I69+I75</f>
        <v>966771</v>
      </c>
      <c r="J76" s="918"/>
    </row>
    <row r="77" spans="1:16362" ht="18" customHeight="1">
      <c r="A77" s="876">
        <v>7</v>
      </c>
      <c r="B77" s="876" t="s">
        <v>1580</v>
      </c>
      <c r="C77" s="876" t="s">
        <v>1430</v>
      </c>
      <c r="D77" s="876" t="s">
        <v>1581</v>
      </c>
      <c r="E77" s="876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877">
        <f>ROUND(I88*0.8,0)</f>
        <v>729264</v>
      </c>
    </row>
    <row r="78" spans="1:16362" ht="18" customHeight="1">
      <c r="A78" s="876"/>
      <c r="B78" s="876"/>
      <c r="C78" s="876"/>
      <c r="D78" s="876" t="s">
        <v>1582</v>
      </c>
      <c r="E78" s="876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918"/>
    </row>
    <row r="79" spans="1:16362" ht="18" customHeight="1">
      <c r="A79" s="876"/>
      <c r="B79" s="876"/>
      <c r="C79" s="876"/>
      <c r="D79" s="876" t="s">
        <v>1583</v>
      </c>
      <c r="E79" s="876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918"/>
    </row>
    <row r="80" spans="1:16362" ht="18" customHeight="1">
      <c r="A80" s="876"/>
      <c r="B80" s="876"/>
      <c r="C80" s="911" t="s">
        <v>1421</v>
      </c>
      <c r="D80" s="876" t="s">
        <v>1584</v>
      </c>
      <c r="E80" s="876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918"/>
    </row>
    <row r="81" spans="1:16361" ht="18" customHeight="1">
      <c r="A81" s="876"/>
      <c r="B81" s="876"/>
      <c r="C81" s="913"/>
      <c r="D81" s="919" t="s">
        <v>1423</v>
      </c>
      <c r="E81" s="920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918"/>
    </row>
    <row r="82" spans="1:16361" s="416" customFormat="1" ht="18" customHeight="1">
      <c r="A82" s="878"/>
      <c r="B82" s="878"/>
      <c r="C82" s="878" t="s">
        <v>1424</v>
      </c>
      <c r="D82" s="878"/>
      <c r="E82" s="878"/>
      <c r="F82" s="438"/>
      <c r="G82" s="409"/>
      <c r="H82" s="409"/>
      <c r="I82" s="439">
        <f>SUM(I77:I81)</f>
        <v>801435.82</v>
      </c>
      <c r="J82" s="918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76"/>
      <c r="B83" s="876"/>
      <c r="C83" s="884" t="s">
        <v>1408</v>
      </c>
      <c r="D83" s="884"/>
      <c r="E83" s="884"/>
      <c r="F83" s="895" t="s">
        <v>1376</v>
      </c>
      <c r="G83" s="898">
        <v>1</v>
      </c>
      <c r="H83" s="901">
        <f>I82*0.1</f>
        <v>80143.581999999995</v>
      </c>
      <c r="I83" s="904">
        <f>G83*H83</f>
        <v>80143.581999999995</v>
      </c>
      <c r="J83" s="918"/>
    </row>
    <row r="84" spans="1:16361" ht="18" customHeight="1">
      <c r="A84" s="876"/>
      <c r="B84" s="876"/>
      <c r="C84" s="884" t="s">
        <v>1409</v>
      </c>
      <c r="D84" s="884"/>
      <c r="E84" s="884"/>
      <c r="F84" s="896"/>
      <c r="G84" s="899"/>
      <c r="H84" s="902"/>
      <c r="I84" s="905"/>
      <c r="J84" s="918"/>
    </row>
    <row r="85" spans="1:16361" ht="18" customHeight="1">
      <c r="A85" s="876"/>
      <c r="B85" s="876"/>
      <c r="C85" s="884" t="s">
        <v>1410</v>
      </c>
      <c r="D85" s="884"/>
      <c r="E85" s="884"/>
      <c r="F85" s="897"/>
      <c r="G85" s="900"/>
      <c r="H85" s="903"/>
      <c r="I85" s="906"/>
      <c r="J85" s="918"/>
    </row>
    <row r="86" spans="1:16361" ht="18" customHeight="1">
      <c r="A86" s="876"/>
      <c r="B86" s="876"/>
      <c r="C86" s="884" t="s">
        <v>1426</v>
      </c>
      <c r="D86" s="884"/>
      <c r="E86" s="884"/>
      <c r="F86" s="436"/>
      <c r="G86" s="413">
        <v>1</v>
      </c>
      <c r="H86" s="430">
        <f>I86</f>
        <v>30000</v>
      </c>
      <c r="I86" s="442">
        <v>30000</v>
      </c>
      <c r="J86" s="918"/>
    </row>
    <row r="87" spans="1:16361" ht="18" customHeight="1">
      <c r="A87" s="876"/>
      <c r="B87" s="876"/>
      <c r="C87" s="878" t="s">
        <v>1427</v>
      </c>
      <c r="D87" s="878"/>
      <c r="E87" s="878"/>
      <c r="F87" s="436"/>
      <c r="G87" s="409"/>
      <c r="H87" s="409"/>
      <c r="I87" s="439">
        <f>SUM(I83:I86)</f>
        <v>110143.58199999999</v>
      </c>
      <c r="J87" s="918"/>
    </row>
    <row r="88" spans="1:16361" ht="18" customHeight="1">
      <c r="A88" s="411"/>
      <c r="B88" s="411"/>
      <c r="C88" s="915" t="s">
        <v>1428</v>
      </c>
      <c r="D88" s="916"/>
      <c r="E88" s="917"/>
      <c r="F88" s="436"/>
      <c r="G88" s="409"/>
      <c r="H88" s="409"/>
      <c r="I88" s="439">
        <f>I82+I87</f>
        <v>911579.402</v>
      </c>
      <c r="J88" s="918"/>
    </row>
    <row r="89" spans="1:16361" ht="18" customHeight="1">
      <c r="A89" s="422"/>
      <c r="B89" s="422"/>
      <c r="C89" s="885" t="s">
        <v>1586</v>
      </c>
      <c r="D89" s="885"/>
      <c r="E89" s="885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942" t="s">
        <v>1587</v>
      </c>
      <c r="B1" s="942"/>
      <c r="C1" s="942"/>
      <c r="D1" s="942"/>
      <c r="E1" s="942"/>
      <c r="F1" s="942"/>
      <c r="G1" s="942"/>
      <c r="H1" s="942"/>
      <c r="I1" s="942"/>
      <c r="J1" s="943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921">
        <v>1</v>
      </c>
      <c r="B3" s="921" t="s">
        <v>1593</v>
      </c>
      <c r="C3" s="922" t="s">
        <v>1369</v>
      </c>
      <c r="D3" s="923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935">
        <f>ROUND(I12*0.8,0)</f>
        <v>639807</v>
      </c>
    </row>
    <row r="4" spans="1:10" ht="17.45" customHeight="1">
      <c r="A4" s="921"/>
      <c r="B4" s="921"/>
      <c r="C4" s="922"/>
      <c r="D4" s="924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944"/>
    </row>
    <row r="5" spans="1:10" ht="17.45" customHeight="1">
      <c r="A5" s="921"/>
      <c r="B5" s="921"/>
      <c r="C5" s="922"/>
      <c r="D5" s="923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944"/>
    </row>
    <row r="6" spans="1:10" ht="17.45" customHeight="1">
      <c r="A6" s="921"/>
      <c r="B6" s="921"/>
      <c r="C6" s="922"/>
      <c r="D6" s="924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944"/>
    </row>
    <row r="7" spans="1:10" ht="17.45" customHeight="1">
      <c r="A7" s="921"/>
      <c r="B7" s="921"/>
      <c r="C7" s="922"/>
      <c r="D7" s="923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944"/>
    </row>
    <row r="8" spans="1:10" ht="17.45" customHeight="1">
      <c r="A8" s="921"/>
      <c r="B8" s="921"/>
      <c r="C8" s="922"/>
      <c r="D8" s="925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944"/>
    </row>
    <row r="9" spans="1:10" ht="17.45" customHeight="1">
      <c r="A9" s="921"/>
      <c r="B9" s="921"/>
      <c r="C9" s="922"/>
      <c r="D9" s="924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944"/>
    </row>
    <row r="10" spans="1:10" s="455" customFormat="1" ht="17.45" customHeight="1">
      <c r="A10" s="921"/>
      <c r="B10" s="921"/>
      <c r="C10" s="926" t="s">
        <v>1424</v>
      </c>
      <c r="D10" s="927"/>
      <c r="E10" s="928"/>
      <c r="F10" s="451"/>
      <c r="G10" s="452"/>
      <c r="H10" s="453"/>
      <c r="I10" s="454">
        <f>SUM(I3:I9)</f>
        <v>685537</v>
      </c>
      <c r="J10" s="944"/>
    </row>
    <row r="11" spans="1:10" s="455" customFormat="1" ht="17.45" customHeight="1">
      <c r="A11" s="921"/>
      <c r="B11" s="921"/>
      <c r="C11" s="929" t="s">
        <v>1603</v>
      </c>
      <c r="D11" s="929"/>
      <c r="E11" s="929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944"/>
    </row>
    <row r="12" spans="1:10" s="455" customFormat="1" ht="17.45" customHeight="1">
      <c r="A12" s="921"/>
      <c r="B12" s="921"/>
      <c r="C12" s="929" t="s">
        <v>1428</v>
      </c>
      <c r="D12" s="929"/>
      <c r="E12" s="929"/>
      <c r="F12" s="451"/>
      <c r="G12" s="452"/>
      <c r="H12" s="453"/>
      <c r="I12" s="457">
        <f>I11+I10</f>
        <v>799759</v>
      </c>
      <c r="J12" s="944"/>
    </row>
    <row r="13" spans="1:10" ht="17.45" customHeight="1">
      <c r="A13" s="922">
        <v>2</v>
      </c>
      <c r="B13" s="921" t="s">
        <v>311</v>
      </c>
      <c r="C13" s="930" t="s">
        <v>1369</v>
      </c>
      <c r="D13" s="921" t="s">
        <v>1421</v>
      </c>
      <c r="E13" s="458" t="s">
        <v>1604</v>
      </c>
      <c r="F13" s="931" t="s">
        <v>1372</v>
      </c>
      <c r="G13" s="933">
        <f>2200*0.8</f>
        <v>1760</v>
      </c>
      <c r="H13" s="933">
        <v>300</v>
      </c>
      <c r="I13" s="931">
        <f t="shared" ref="I13:I17" si="1">H13*G13</f>
        <v>528000</v>
      </c>
      <c r="J13" s="935">
        <f>ROUND(I24*0.8,0)</f>
        <v>1210128</v>
      </c>
    </row>
    <row r="14" spans="1:10" ht="17.45" customHeight="1">
      <c r="A14" s="922"/>
      <c r="B14" s="921"/>
      <c r="C14" s="930"/>
      <c r="D14" s="921"/>
      <c r="E14" s="458" t="s">
        <v>1605</v>
      </c>
      <c r="F14" s="932"/>
      <c r="G14" s="934"/>
      <c r="H14" s="934"/>
      <c r="I14" s="932"/>
      <c r="J14" s="935"/>
    </row>
    <row r="15" spans="1:10" ht="17.45" customHeight="1">
      <c r="A15" s="922"/>
      <c r="B15" s="921"/>
      <c r="C15" s="930"/>
      <c r="D15" s="921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935"/>
    </row>
    <row r="16" spans="1:10" ht="17.45" customHeight="1">
      <c r="A16" s="922"/>
      <c r="B16" s="921"/>
      <c r="C16" s="930"/>
      <c r="D16" s="921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935"/>
    </row>
    <row r="17" spans="1:10" ht="17.45" customHeight="1">
      <c r="A17" s="922"/>
      <c r="B17" s="921"/>
      <c r="C17" s="930"/>
      <c r="D17" s="921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935"/>
    </row>
    <row r="18" spans="1:10" ht="17.45" customHeight="1">
      <c r="A18" s="922"/>
      <c r="B18" s="921"/>
      <c r="C18" s="930"/>
      <c r="D18" s="921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935"/>
    </row>
    <row r="19" spans="1:10" ht="17.45" customHeight="1">
      <c r="A19" s="922"/>
      <c r="B19" s="921"/>
      <c r="C19" s="930"/>
      <c r="D19" s="921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935"/>
    </row>
    <row r="20" spans="1:10" ht="17.45" customHeight="1">
      <c r="A20" s="922"/>
      <c r="B20" s="921"/>
      <c r="C20" s="930"/>
      <c r="D20" s="921"/>
      <c r="E20" s="458" t="s">
        <v>1611</v>
      </c>
      <c r="F20" s="459"/>
      <c r="G20" s="448"/>
      <c r="H20" s="448"/>
      <c r="I20" s="449"/>
      <c r="J20" s="935"/>
    </row>
    <row r="21" spans="1:10" ht="17.45" customHeight="1">
      <c r="A21" s="922"/>
      <c r="B21" s="921"/>
      <c r="C21" s="930"/>
      <c r="D21" s="921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935"/>
    </row>
    <row r="22" spans="1:10" s="462" customFormat="1" ht="17.45" customHeight="1">
      <c r="A22" s="922"/>
      <c r="B22" s="921"/>
      <c r="C22" s="926" t="s">
        <v>1424</v>
      </c>
      <c r="D22" s="927"/>
      <c r="E22" s="928"/>
      <c r="F22" s="460"/>
      <c r="G22" s="453"/>
      <c r="H22" s="453"/>
      <c r="I22" s="461">
        <f>SUM(I13:I21)</f>
        <v>1320600</v>
      </c>
      <c r="J22" s="935"/>
    </row>
    <row r="23" spans="1:10" s="455" customFormat="1" ht="17.45" customHeight="1">
      <c r="A23" s="922"/>
      <c r="B23" s="921"/>
      <c r="C23" s="926" t="s">
        <v>1603</v>
      </c>
      <c r="D23" s="927"/>
      <c r="E23" s="928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935"/>
    </row>
    <row r="24" spans="1:10" s="462" customFormat="1" ht="17.45" customHeight="1">
      <c r="A24" s="922"/>
      <c r="B24" s="921"/>
      <c r="C24" s="926" t="s">
        <v>1428</v>
      </c>
      <c r="D24" s="927"/>
      <c r="E24" s="928"/>
      <c r="F24" s="451"/>
      <c r="G24" s="452"/>
      <c r="H24" s="452"/>
      <c r="I24" s="457">
        <f>I23+I22</f>
        <v>1512660</v>
      </c>
      <c r="J24" s="935"/>
    </row>
    <row r="25" spans="1:10" ht="17.45" customHeight="1">
      <c r="A25" s="921">
        <v>3</v>
      </c>
      <c r="B25" s="921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935">
        <f>ROUND(I28*0.8,0)</f>
        <v>298999</v>
      </c>
    </row>
    <row r="26" spans="1:10" s="462" customFormat="1" ht="17.45" customHeight="1">
      <c r="A26" s="921"/>
      <c r="B26" s="921"/>
      <c r="C26" s="926" t="s">
        <v>1424</v>
      </c>
      <c r="D26" s="927"/>
      <c r="E26" s="928"/>
      <c r="F26" s="451"/>
      <c r="G26" s="452"/>
      <c r="H26" s="453"/>
      <c r="I26" s="454">
        <f>SUM(I25:I25)</f>
        <v>339772</v>
      </c>
      <c r="J26" s="935"/>
    </row>
    <row r="27" spans="1:10" s="455" customFormat="1" ht="17.45" customHeight="1">
      <c r="A27" s="921"/>
      <c r="B27" s="921"/>
      <c r="C27" s="926" t="s">
        <v>1603</v>
      </c>
      <c r="D27" s="927"/>
      <c r="E27" s="928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935"/>
    </row>
    <row r="28" spans="1:10" s="462" customFormat="1" ht="17.45" customHeight="1">
      <c r="A28" s="921"/>
      <c r="B28" s="921"/>
      <c r="C28" s="926" t="s">
        <v>1428</v>
      </c>
      <c r="D28" s="927"/>
      <c r="E28" s="928"/>
      <c r="F28" s="451"/>
      <c r="G28" s="452"/>
      <c r="H28" s="453"/>
      <c r="I28" s="457">
        <f>I27+I26</f>
        <v>373749</v>
      </c>
      <c r="J28" s="935"/>
    </row>
    <row r="29" spans="1:10" ht="17.45" customHeight="1">
      <c r="A29" s="921">
        <v>4</v>
      </c>
      <c r="B29" s="921" t="s">
        <v>315</v>
      </c>
      <c r="C29" s="922" t="s">
        <v>1616</v>
      </c>
      <c r="D29" s="921" t="s">
        <v>1614</v>
      </c>
      <c r="E29" s="463" t="s">
        <v>1617</v>
      </c>
      <c r="F29" s="923" t="s">
        <v>1372</v>
      </c>
      <c r="G29" s="937">
        <f>1150*0.8</f>
        <v>920</v>
      </c>
      <c r="H29" s="937">
        <v>330</v>
      </c>
      <c r="I29" s="923">
        <f>H29*G29</f>
        <v>303600</v>
      </c>
      <c r="J29" s="935">
        <f>ROUND(I34*0.8,0)</f>
        <v>345816</v>
      </c>
    </row>
    <row r="30" spans="1:10" ht="17.45" customHeight="1">
      <c r="A30" s="921"/>
      <c r="B30" s="921"/>
      <c r="C30" s="922"/>
      <c r="D30" s="921"/>
      <c r="E30" s="463" t="s">
        <v>1618</v>
      </c>
      <c r="F30" s="924"/>
      <c r="G30" s="938">
        <v>1150</v>
      </c>
      <c r="H30" s="938">
        <v>45</v>
      </c>
      <c r="I30" s="924"/>
      <c r="J30" s="935"/>
    </row>
    <row r="31" spans="1:10" ht="17.45" customHeight="1">
      <c r="A31" s="921"/>
      <c r="B31" s="921"/>
      <c r="C31" s="922"/>
      <c r="D31" s="921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935"/>
    </row>
    <row r="32" spans="1:10" s="462" customFormat="1" ht="17.45" customHeight="1">
      <c r="A32" s="921"/>
      <c r="B32" s="921"/>
      <c r="C32" s="926" t="s">
        <v>1424</v>
      </c>
      <c r="D32" s="927"/>
      <c r="E32" s="928"/>
      <c r="F32" s="451"/>
      <c r="G32" s="452"/>
      <c r="H32" s="453"/>
      <c r="I32" s="464">
        <f>I29+I31</f>
        <v>365700</v>
      </c>
      <c r="J32" s="935"/>
    </row>
    <row r="33" spans="1:16126" s="455" customFormat="1" ht="17.45" customHeight="1">
      <c r="A33" s="921"/>
      <c r="B33" s="921"/>
      <c r="C33" s="926" t="s">
        <v>1603</v>
      </c>
      <c r="D33" s="927"/>
      <c r="E33" s="928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935"/>
    </row>
    <row r="34" spans="1:16126" s="462" customFormat="1" ht="17.45" customHeight="1">
      <c r="A34" s="921"/>
      <c r="B34" s="921"/>
      <c r="C34" s="926" t="s">
        <v>1428</v>
      </c>
      <c r="D34" s="927"/>
      <c r="E34" s="928"/>
      <c r="F34" s="451"/>
      <c r="G34" s="452"/>
      <c r="H34" s="453"/>
      <c r="I34" s="457">
        <f>I33+I32</f>
        <v>432270</v>
      </c>
      <c r="J34" s="935"/>
    </row>
    <row r="35" spans="1:16126" ht="17.45" customHeight="1">
      <c r="A35" s="921">
        <v>5</v>
      </c>
      <c r="B35" s="921" t="s">
        <v>1620</v>
      </c>
      <c r="C35" s="922" t="s">
        <v>1369</v>
      </c>
      <c r="D35" s="923" t="s">
        <v>1421</v>
      </c>
      <c r="E35" s="446" t="s">
        <v>1621</v>
      </c>
      <c r="F35" s="923" t="s">
        <v>1372</v>
      </c>
      <c r="G35" s="937">
        <f>1434*0.2</f>
        <v>286.8</v>
      </c>
      <c r="H35" s="937">
        <v>300</v>
      </c>
      <c r="I35" s="923">
        <f>H35*G35</f>
        <v>86040</v>
      </c>
      <c r="J35" s="935">
        <f>ROUND(I40*0.8,0)</f>
        <v>342004</v>
      </c>
    </row>
    <row r="36" spans="1:16126" ht="17.45" customHeight="1">
      <c r="A36" s="921"/>
      <c r="B36" s="921"/>
      <c r="C36" s="922"/>
      <c r="D36" s="925"/>
      <c r="E36" s="446" t="s">
        <v>1622</v>
      </c>
      <c r="F36" s="924"/>
      <c r="G36" s="938"/>
      <c r="H36" s="938"/>
      <c r="I36" s="924"/>
      <c r="J36" s="935"/>
    </row>
    <row r="37" spans="1:16126" ht="17.45" customHeight="1">
      <c r="A37" s="921"/>
      <c r="B37" s="921"/>
      <c r="C37" s="922"/>
      <c r="D37" s="924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935"/>
    </row>
    <row r="38" spans="1:16126" ht="17.45" customHeight="1">
      <c r="A38" s="921"/>
      <c r="B38" s="921"/>
      <c r="C38" s="926" t="s">
        <v>1424</v>
      </c>
      <c r="D38" s="927"/>
      <c r="E38" s="928"/>
      <c r="F38" s="451"/>
      <c r="G38" s="452"/>
      <c r="H38" s="466"/>
      <c r="I38" s="464">
        <f>SUM(I35:I37)</f>
        <v>361368</v>
      </c>
      <c r="J38" s="935"/>
    </row>
    <row r="39" spans="1:16126" s="455" customFormat="1" ht="17.45" customHeight="1">
      <c r="A39" s="921"/>
      <c r="B39" s="921"/>
      <c r="C39" s="926" t="s">
        <v>1603</v>
      </c>
      <c r="D39" s="927"/>
      <c r="E39" s="928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935"/>
    </row>
    <row r="40" spans="1:16126" s="462" customFormat="1" ht="17.45" customHeight="1">
      <c r="A40" s="923"/>
      <c r="B40" s="923"/>
      <c r="C40" s="939" t="s">
        <v>1428</v>
      </c>
      <c r="D40" s="940"/>
      <c r="E40" s="941"/>
      <c r="F40" s="475"/>
      <c r="G40" s="476"/>
      <c r="H40" s="477"/>
      <c r="I40" s="478">
        <f>I39+I38</f>
        <v>427505</v>
      </c>
      <c r="J40" s="935"/>
    </row>
    <row r="41" spans="1:16126" ht="17.45" customHeight="1">
      <c r="A41" s="921">
        <v>6</v>
      </c>
      <c r="B41" s="921" t="s">
        <v>1624</v>
      </c>
      <c r="C41" s="922" t="s">
        <v>1369</v>
      </c>
      <c r="D41" s="921" t="s">
        <v>1421</v>
      </c>
      <c r="E41" s="446" t="s">
        <v>1625</v>
      </c>
      <c r="F41" s="921" t="s">
        <v>1372</v>
      </c>
      <c r="G41" s="936">
        <f>1861*0.9</f>
        <v>1674.9</v>
      </c>
      <c r="H41" s="936">
        <v>300</v>
      </c>
      <c r="I41" s="921">
        <f>H41*G41</f>
        <v>502470</v>
      </c>
      <c r="J41" s="935">
        <f>ROUND(I46*0.8,0)</f>
        <v>505478</v>
      </c>
    </row>
    <row r="42" spans="1:16126" ht="17.45" customHeight="1">
      <c r="A42" s="921"/>
      <c r="B42" s="921"/>
      <c r="C42" s="922"/>
      <c r="D42" s="921"/>
      <c r="E42" s="446" t="s">
        <v>1626</v>
      </c>
      <c r="F42" s="921"/>
      <c r="G42" s="936"/>
      <c r="H42" s="936"/>
      <c r="I42" s="921"/>
      <c r="J42" s="935"/>
    </row>
    <row r="43" spans="1:16126" ht="17.45" customHeight="1">
      <c r="A43" s="921"/>
      <c r="B43" s="921"/>
      <c r="C43" s="922"/>
      <c r="D43" s="921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935"/>
    </row>
    <row r="44" spans="1:16126" ht="17.45" customHeight="1">
      <c r="A44" s="921"/>
      <c r="B44" s="921"/>
      <c r="C44" s="929" t="s">
        <v>1424</v>
      </c>
      <c r="D44" s="929"/>
      <c r="E44" s="929"/>
      <c r="F44" s="451"/>
      <c r="G44" s="452"/>
      <c r="H44" s="466"/>
      <c r="I44" s="464">
        <f>SUM(I41:I43)</f>
        <v>547134</v>
      </c>
      <c r="J44" s="935"/>
    </row>
    <row r="45" spans="1:16126" s="455" customFormat="1" ht="17.45" customHeight="1">
      <c r="A45" s="921"/>
      <c r="B45" s="921"/>
      <c r="C45" s="929" t="s">
        <v>1603</v>
      </c>
      <c r="D45" s="929"/>
      <c r="E45" s="929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935"/>
    </row>
    <row r="46" spans="1:16126" s="462" customFormat="1" ht="17.45" customHeight="1">
      <c r="A46" s="921"/>
      <c r="B46" s="921"/>
      <c r="C46" s="929" t="s">
        <v>1428</v>
      </c>
      <c r="D46" s="929"/>
      <c r="E46" s="929"/>
      <c r="F46" s="451"/>
      <c r="G46" s="452"/>
      <c r="H46" s="453"/>
      <c r="I46" s="457">
        <f>I45+I44</f>
        <v>631847</v>
      </c>
      <c r="J46" s="935"/>
    </row>
    <row r="47" spans="1:16126" s="469" customFormat="1" ht="17.45" customHeight="1">
      <c r="A47" s="479"/>
      <c r="B47" s="479"/>
      <c r="C47" s="935" t="s">
        <v>1540</v>
      </c>
      <c r="D47" s="935"/>
      <c r="E47" s="935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65" t="s">
        <v>1628</v>
      </c>
      <c r="B1" s="865"/>
      <c r="C1" s="865"/>
      <c r="D1" s="865"/>
      <c r="E1" s="865"/>
      <c r="F1" s="865"/>
      <c r="G1" s="865"/>
      <c r="H1" s="865"/>
      <c r="I1" s="865"/>
      <c r="J1" s="866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854">
        <v>1</v>
      </c>
      <c r="B3" s="854" t="s">
        <v>1629</v>
      </c>
      <c r="C3" s="854" t="s">
        <v>1630</v>
      </c>
      <c r="D3" s="854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950">
        <f>ROUND(I14*0.8,0)</f>
        <v>153887</v>
      </c>
    </row>
    <row r="4" spans="1:11" ht="17.100000000000001" customHeight="1">
      <c r="A4" s="854"/>
      <c r="B4" s="854"/>
      <c r="C4" s="854"/>
      <c r="D4" s="854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864"/>
      <c r="K4" s="376"/>
    </row>
    <row r="5" spans="1:11" ht="17.100000000000001" customHeight="1">
      <c r="A5" s="854"/>
      <c r="B5" s="854"/>
      <c r="C5" s="854"/>
      <c r="D5" s="854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864"/>
    </row>
    <row r="6" spans="1:11" s="395" customFormat="1" ht="17.100000000000001" customHeight="1">
      <c r="A6" s="855"/>
      <c r="B6" s="855"/>
      <c r="C6" s="855" t="s">
        <v>1635</v>
      </c>
      <c r="D6" s="855"/>
      <c r="E6" s="855"/>
      <c r="F6" s="374"/>
      <c r="G6" s="374"/>
      <c r="H6" s="375"/>
      <c r="I6" s="567">
        <f>SUM(I3:I5)</f>
        <v>165053.23000000001</v>
      </c>
      <c r="J6" s="864"/>
    </row>
    <row r="7" spans="1:11" s="376" customFormat="1" ht="17.100000000000001" customHeight="1">
      <c r="A7" s="854"/>
      <c r="B7" s="854"/>
      <c r="C7" s="854" t="s">
        <v>1636</v>
      </c>
      <c r="D7" s="854"/>
      <c r="E7" s="854"/>
      <c r="F7" s="397"/>
      <c r="G7" s="381"/>
      <c r="H7" s="947">
        <v>0.1</v>
      </c>
      <c r="I7" s="949">
        <f>H7*I6</f>
        <v>16505.323</v>
      </c>
      <c r="J7" s="864"/>
    </row>
    <row r="8" spans="1:11" s="376" customFormat="1" ht="17.100000000000001" customHeight="1">
      <c r="A8" s="854"/>
      <c r="B8" s="854"/>
      <c r="C8" s="854" t="s">
        <v>1408</v>
      </c>
      <c r="D8" s="854"/>
      <c r="E8" s="854"/>
      <c r="F8" s="397"/>
      <c r="G8" s="381"/>
      <c r="H8" s="948"/>
      <c r="I8" s="949" t="e">
        <f>#REF!</f>
        <v>#REF!</v>
      </c>
      <c r="J8" s="864"/>
    </row>
    <row r="9" spans="1:11" s="376" customFormat="1" ht="17.100000000000001" customHeight="1">
      <c r="A9" s="854"/>
      <c r="B9" s="854"/>
      <c r="C9" s="854" t="s">
        <v>1409</v>
      </c>
      <c r="D9" s="854"/>
      <c r="E9" s="854"/>
      <c r="F9" s="397"/>
      <c r="G9" s="381"/>
      <c r="H9" s="948"/>
      <c r="I9" s="949">
        <f>H9</f>
        <v>0</v>
      </c>
      <c r="J9" s="864"/>
    </row>
    <row r="10" spans="1:11" s="376" customFormat="1" ht="17.100000000000001" customHeight="1">
      <c r="A10" s="854"/>
      <c r="B10" s="854"/>
      <c r="C10" s="854" t="s">
        <v>1410</v>
      </c>
      <c r="D10" s="854"/>
      <c r="E10" s="854"/>
      <c r="F10" s="397"/>
      <c r="G10" s="381"/>
      <c r="H10" s="948"/>
      <c r="I10" s="949">
        <f>H10</f>
        <v>0</v>
      </c>
      <c r="J10" s="864"/>
    </row>
    <row r="11" spans="1:11" s="376" customFormat="1" ht="17.100000000000001" customHeight="1">
      <c r="A11" s="854"/>
      <c r="B11" s="854"/>
      <c r="C11" s="854" t="s">
        <v>1637</v>
      </c>
      <c r="D11" s="854"/>
      <c r="E11" s="854"/>
      <c r="F11" s="397" t="s">
        <v>1638</v>
      </c>
      <c r="G11" s="854">
        <v>6</v>
      </c>
      <c r="H11" s="945">
        <v>1800</v>
      </c>
      <c r="I11" s="946">
        <f>G11*H11</f>
        <v>10800</v>
      </c>
      <c r="J11" s="864"/>
    </row>
    <row r="12" spans="1:11" s="376" customFormat="1" ht="17.100000000000001" customHeight="1">
      <c r="A12" s="854"/>
      <c r="B12" s="854"/>
      <c r="C12" s="854" t="s">
        <v>1637</v>
      </c>
      <c r="D12" s="854"/>
      <c r="E12" s="854"/>
      <c r="F12" s="397" t="s">
        <v>1638</v>
      </c>
      <c r="G12" s="854"/>
      <c r="H12" s="945"/>
      <c r="I12" s="946"/>
      <c r="J12" s="864"/>
    </row>
    <row r="13" spans="1:11" s="376" customFormat="1" ht="17.100000000000001" customHeight="1">
      <c r="A13" s="854"/>
      <c r="B13" s="854"/>
      <c r="C13" s="855" t="s">
        <v>1639</v>
      </c>
      <c r="D13" s="855"/>
      <c r="E13" s="855"/>
      <c r="F13" s="397"/>
      <c r="G13" s="397"/>
      <c r="H13" s="381"/>
      <c r="I13" s="561">
        <f>I7+I11</f>
        <v>27305.323</v>
      </c>
      <c r="J13" s="864"/>
    </row>
    <row r="14" spans="1:11" s="482" customFormat="1" ht="17.100000000000001" customHeight="1">
      <c r="A14" s="855"/>
      <c r="B14" s="855"/>
      <c r="C14" s="855" t="s">
        <v>24</v>
      </c>
      <c r="D14" s="855"/>
      <c r="E14" s="855"/>
      <c r="F14" s="374"/>
      <c r="G14" s="374"/>
      <c r="H14" s="375"/>
      <c r="I14" s="567">
        <f>I6+I13</f>
        <v>192358.55300000001</v>
      </c>
      <c r="J14" s="864"/>
    </row>
    <row r="15" spans="1:11" ht="17.100000000000001" customHeight="1">
      <c r="A15" s="854">
        <v>2</v>
      </c>
      <c r="B15" s="854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863">
        <f>ROUND(I23*0.8,0)</f>
        <v>259801</v>
      </c>
    </row>
    <row r="16" spans="1:11" ht="17.100000000000001" customHeight="1">
      <c r="A16" s="854"/>
      <c r="B16" s="854"/>
      <c r="C16" s="855" t="s">
        <v>1635</v>
      </c>
      <c r="D16" s="855"/>
      <c r="E16" s="855"/>
      <c r="F16" s="397"/>
      <c r="G16" s="397"/>
      <c r="H16" s="483"/>
      <c r="I16" s="567">
        <f>I15</f>
        <v>281170</v>
      </c>
      <c r="J16" s="863"/>
    </row>
    <row r="17" spans="1:10" ht="17.100000000000001" customHeight="1">
      <c r="A17" s="854"/>
      <c r="B17" s="854"/>
      <c r="C17" s="854" t="s">
        <v>1636</v>
      </c>
      <c r="D17" s="854"/>
      <c r="E17" s="854"/>
      <c r="F17" s="397"/>
      <c r="G17" s="397"/>
      <c r="H17" s="947">
        <v>0.1</v>
      </c>
      <c r="I17" s="949">
        <f>H17*I16</f>
        <v>28117</v>
      </c>
      <c r="J17" s="863"/>
    </row>
    <row r="18" spans="1:10" ht="17.100000000000001" customHeight="1">
      <c r="A18" s="854"/>
      <c r="B18" s="854"/>
      <c r="C18" s="854" t="s">
        <v>1408</v>
      </c>
      <c r="D18" s="854"/>
      <c r="E18" s="854"/>
      <c r="F18" s="397"/>
      <c r="G18" s="397"/>
      <c r="H18" s="948"/>
      <c r="I18" s="949"/>
      <c r="J18" s="863"/>
    </row>
    <row r="19" spans="1:10" ht="17.100000000000001" customHeight="1">
      <c r="A19" s="854"/>
      <c r="B19" s="854"/>
      <c r="C19" s="854" t="s">
        <v>1409</v>
      </c>
      <c r="D19" s="854"/>
      <c r="E19" s="854"/>
      <c r="F19" s="397"/>
      <c r="G19" s="397"/>
      <c r="H19" s="948"/>
      <c r="I19" s="949"/>
      <c r="J19" s="863"/>
    </row>
    <row r="20" spans="1:10" ht="17.100000000000001" customHeight="1">
      <c r="A20" s="854"/>
      <c r="B20" s="854"/>
      <c r="C20" s="854" t="s">
        <v>1410</v>
      </c>
      <c r="D20" s="854"/>
      <c r="E20" s="854"/>
      <c r="F20" s="397"/>
      <c r="G20" s="397"/>
      <c r="H20" s="948"/>
      <c r="I20" s="949"/>
      <c r="J20" s="863"/>
    </row>
    <row r="21" spans="1:10" ht="17.100000000000001" customHeight="1">
      <c r="A21" s="854"/>
      <c r="B21" s="854"/>
      <c r="C21" s="855" t="s">
        <v>1639</v>
      </c>
      <c r="D21" s="855"/>
      <c r="E21" s="855"/>
      <c r="F21" s="397"/>
      <c r="G21" s="397"/>
      <c r="H21" s="381"/>
      <c r="I21" s="567">
        <f>SUM(I17:I20)</f>
        <v>28117</v>
      </c>
      <c r="J21" s="863"/>
    </row>
    <row r="22" spans="1:10" ht="17.100000000000001" customHeight="1">
      <c r="A22" s="854"/>
      <c r="B22" s="854"/>
      <c r="C22" s="855" t="s">
        <v>1641</v>
      </c>
      <c r="D22" s="855"/>
      <c r="E22" s="855"/>
      <c r="F22" s="397"/>
      <c r="G22" s="397"/>
      <c r="H22" s="484">
        <v>0.05</v>
      </c>
      <c r="I22" s="567">
        <f>(I16+I21)*5%</f>
        <v>15464.35</v>
      </c>
      <c r="J22" s="863"/>
    </row>
    <row r="23" spans="1:10" s="395" customFormat="1" ht="17.100000000000001" customHeight="1">
      <c r="A23" s="855"/>
      <c r="B23" s="855"/>
      <c r="C23" s="855" t="s">
        <v>24</v>
      </c>
      <c r="D23" s="855"/>
      <c r="E23" s="855"/>
      <c r="F23" s="374"/>
      <c r="G23" s="374"/>
      <c r="H23" s="375"/>
      <c r="I23" s="567">
        <f>SUM(I16,I21,I22)</f>
        <v>324751.34999999998</v>
      </c>
      <c r="J23" s="863"/>
    </row>
    <row r="24" spans="1:10" ht="17.100000000000001" customHeight="1">
      <c r="A24" s="854">
        <v>3</v>
      </c>
      <c r="B24" s="854" t="s">
        <v>1642</v>
      </c>
      <c r="C24" s="854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950">
        <f>ROUND(I77*0.8,0)</f>
        <v>1100090</v>
      </c>
    </row>
    <row r="25" spans="1:10" ht="17.100000000000001" customHeight="1">
      <c r="A25" s="854"/>
      <c r="B25" s="854"/>
      <c r="C25" s="854"/>
      <c r="D25" s="854" t="s">
        <v>1646</v>
      </c>
      <c r="E25" s="854" t="s">
        <v>1647</v>
      </c>
      <c r="F25" s="854" t="s">
        <v>1479</v>
      </c>
      <c r="G25" s="397">
        <v>14</v>
      </c>
      <c r="H25" s="381">
        <v>220</v>
      </c>
      <c r="I25" s="561">
        <f t="shared" si="0"/>
        <v>3080</v>
      </c>
      <c r="J25" s="817"/>
    </row>
    <row r="26" spans="1:10" ht="17.100000000000001" customHeight="1">
      <c r="A26" s="854"/>
      <c r="B26" s="854"/>
      <c r="C26" s="854"/>
      <c r="D26" s="854"/>
      <c r="E26" s="854"/>
      <c r="F26" s="854"/>
      <c r="G26" s="397">
        <v>15</v>
      </c>
      <c r="H26" s="381">
        <v>70</v>
      </c>
      <c r="I26" s="561">
        <f t="shared" si="0"/>
        <v>1050</v>
      </c>
      <c r="J26" s="817"/>
    </row>
    <row r="27" spans="1:10" ht="17.100000000000001" customHeight="1">
      <c r="A27" s="854"/>
      <c r="B27" s="854"/>
      <c r="C27" s="854"/>
      <c r="D27" s="854"/>
      <c r="E27" s="854"/>
      <c r="F27" s="854"/>
      <c r="G27" s="397">
        <v>62.5</v>
      </c>
      <c r="H27" s="381">
        <v>45</v>
      </c>
      <c r="I27" s="561">
        <f t="shared" si="0"/>
        <v>2812.5</v>
      </c>
      <c r="J27" s="817"/>
    </row>
    <row r="28" spans="1:10" ht="17.100000000000001" customHeight="1">
      <c r="A28" s="854"/>
      <c r="B28" s="854"/>
      <c r="C28" s="854"/>
      <c r="D28" s="854"/>
      <c r="E28" s="854"/>
      <c r="F28" s="854"/>
      <c r="G28" s="397">
        <v>0</v>
      </c>
      <c r="H28" s="381">
        <v>150</v>
      </c>
      <c r="I28" s="561">
        <f t="shared" si="0"/>
        <v>0</v>
      </c>
      <c r="J28" s="817"/>
    </row>
    <row r="29" spans="1:10" ht="17.100000000000001" customHeight="1">
      <c r="A29" s="854"/>
      <c r="B29" s="854"/>
      <c r="C29" s="854"/>
      <c r="D29" s="854"/>
      <c r="E29" s="854" t="s">
        <v>1648</v>
      </c>
      <c r="F29" s="854"/>
      <c r="G29" s="397">
        <v>200</v>
      </c>
      <c r="H29" s="381">
        <v>225</v>
      </c>
      <c r="I29" s="561">
        <f t="shared" si="0"/>
        <v>45000</v>
      </c>
      <c r="J29" s="817"/>
    </row>
    <row r="30" spans="1:10" ht="17.100000000000001" customHeight="1">
      <c r="A30" s="854"/>
      <c r="B30" s="854"/>
      <c r="C30" s="854"/>
      <c r="D30" s="854"/>
      <c r="E30" s="854"/>
      <c r="F30" s="854"/>
      <c r="G30" s="397">
        <v>275</v>
      </c>
      <c r="H30" s="381">
        <v>45</v>
      </c>
      <c r="I30" s="561">
        <f t="shared" si="0"/>
        <v>12375</v>
      </c>
      <c r="J30" s="817"/>
    </row>
    <row r="31" spans="1:10" ht="17.100000000000001" customHeight="1">
      <c r="A31" s="854"/>
      <c r="B31" s="854"/>
      <c r="C31" s="854"/>
      <c r="D31" s="854"/>
      <c r="E31" s="854"/>
      <c r="F31" s="854"/>
      <c r="G31" s="397">
        <v>200</v>
      </c>
      <c r="H31" s="381">
        <v>200</v>
      </c>
      <c r="I31" s="561">
        <f t="shared" si="0"/>
        <v>40000</v>
      </c>
      <c r="J31" s="817"/>
    </row>
    <row r="32" spans="1:10" ht="17.100000000000001" customHeight="1">
      <c r="A32" s="854"/>
      <c r="B32" s="854"/>
      <c r="C32" s="854"/>
      <c r="D32" s="854"/>
      <c r="E32" s="854"/>
      <c r="F32" s="854"/>
      <c r="G32" s="397">
        <v>200</v>
      </c>
      <c r="H32" s="381">
        <v>190</v>
      </c>
      <c r="I32" s="561">
        <f t="shared" si="0"/>
        <v>38000</v>
      </c>
      <c r="J32" s="817"/>
    </row>
    <row r="33" spans="1:10" ht="17.100000000000001" customHeight="1">
      <c r="A33" s="854"/>
      <c r="B33" s="854"/>
      <c r="C33" s="854"/>
      <c r="D33" s="854" t="s">
        <v>1649</v>
      </c>
      <c r="E33" s="854" t="s">
        <v>1650</v>
      </c>
      <c r="F33" s="854" t="s">
        <v>1479</v>
      </c>
      <c r="G33" s="397">
        <v>0</v>
      </c>
      <c r="H33" s="381">
        <v>200</v>
      </c>
      <c r="I33" s="561">
        <f t="shared" si="0"/>
        <v>0</v>
      </c>
      <c r="J33" s="817"/>
    </row>
    <row r="34" spans="1:10" ht="17.100000000000001" customHeight="1">
      <c r="A34" s="854"/>
      <c r="B34" s="854"/>
      <c r="C34" s="854"/>
      <c r="D34" s="854"/>
      <c r="E34" s="854"/>
      <c r="F34" s="854"/>
      <c r="G34" s="397">
        <v>110</v>
      </c>
      <c r="H34" s="381">
        <v>200</v>
      </c>
      <c r="I34" s="561">
        <f t="shared" si="0"/>
        <v>22000</v>
      </c>
      <c r="J34" s="817"/>
    </row>
    <row r="35" spans="1:10" ht="17.100000000000001" customHeight="1">
      <c r="A35" s="854"/>
      <c r="B35" s="854"/>
      <c r="C35" s="854"/>
      <c r="D35" s="854"/>
      <c r="E35" s="854"/>
      <c r="F35" s="854"/>
      <c r="G35" s="397">
        <v>0</v>
      </c>
      <c r="H35" s="381">
        <v>45</v>
      </c>
      <c r="I35" s="561">
        <f t="shared" si="0"/>
        <v>0</v>
      </c>
      <c r="J35" s="817"/>
    </row>
    <row r="36" spans="1:10" ht="17.100000000000001" customHeight="1">
      <c r="A36" s="854"/>
      <c r="B36" s="854"/>
      <c r="C36" s="854"/>
      <c r="D36" s="854"/>
      <c r="E36" s="854"/>
      <c r="F36" s="854"/>
      <c r="G36" s="397">
        <v>0</v>
      </c>
      <c r="H36" s="381">
        <v>150</v>
      </c>
      <c r="I36" s="561">
        <f t="shared" si="0"/>
        <v>0</v>
      </c>
      <c r="J36" s="817"/>
    </row>
    <row r="37" spans="1:10" ht="17.100000000000001" customHeight="1">
      <c r="A37" s="854"/>
      <c r="B37" s="854"/>
      <c r="C37" s="854"/>
      <c r="D37" s="854"/>
      <c r="E37" s="854" t="s">
        <v>1651</v>
      </c>
      <c r="F37" s="854" t="s">
        <v>1479</v>
      </c>
      <c r="G37" s="397">
        <v>0</v>
      </c>
      <c r="H37" s="381">
        <v>230</v>
      </c>
      <c r="I37" s="561">
        <f t="shared" si="0"/>
        <v>0</v>
      </c>
      <c r="J37" s="817"/>
    </row>
    <row r="38" spans="1:10" ht="17.100000000000001" customHeight="1">
      <c r="A38" s="854"/>
      <c r="B38" s="854"/>
      <c r="C38" s="854"/>
      <c r="D38" s="854"/>
      <c r="E38" s="854"/>
      <c r="F38" s="854"/>
      <c r="G38" s="397">
        <v>340</v>
      </c>
      <c r="H38" s="381">
        <v>250</v>
      </c>
      <c r="I38" s="561">
        <f t="shared" si="0"/>
        <v>85000</v>
      </c>
      <c r="J38" s="817"/>
    </row>
    <row r="39" spans="1:10" ht="17.100000000000001" customHeight="1">
      <c r="A39" s="854"/>
      <c r="B39" s="854"/>
      <c r="C39" s="854"/>
      <c r="D39" s="854"/>
      <c r="E39" s="854"/>
      <c r="F39" s="854"/>
      <c r="G39" s="397">
        <v>75</v>
      </c>
      <c r="H39" s="381">
        <v>45</v>
      </c>
      <c r="I39" s="561">
        <f t="shared" si="0"/>
        <v>3375</v>
      </c>
      <c r="J39" s="817"/>
    </row>
    <row r="40" spans="1:10" ht="17.100000000000001" customHeight="1">
      <c r="A40" s="854"/>
      <c r="B40" s="854"/>
      <c r="C40" s="854"/>
      <c r="D40" s="854"/>
      <c r="E40" s="854"/>
      <c r="F40" s="854"/>
      <c r="G40" s="397">
        <v>0</v>
      </c>
      <c r="H40" s="381">
        <v>180</v>
      </c>
      <c r="I40" s="561">
        <f t="shared" si="0"/>
        <v>0</v>
      </c>
      <c r="J40" s="817"/>
    </row>
    <row r="41" spans="1:10" ht="17.100000000000001" customHeight="1">
      <c r="A41" s="854"/>
      <c r="B41" s="854"/>
      <c r="C41" s="854"/>
      <c r="D41" s="854"/>
      <c r="E41" s="854"/>
      <c r="F41" s="854"/>
      <c r="G41" s="397">
        <v>0</v>
      </c>
      <c r="H41" s="381">
        <v>200</v>
      </c>
      <c r="I41" s="561">
        <f t="shared" si="0"/>
        <v>0</v>
      </c>
      <c r="J41" s="817"/>
    </row>
    <row r="42" spans="1:10" ht="17.100000000000001" customHeight="1">
      <c r="A42" s="854"/>
      <c r="B42" s="854"/>
      <c r="C42" s="854"/>
      <c r="D42" s="854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817"/>
    </row>
    <row r="43" spans="1:10" ht="17.100000000000001" customHeight="1">
      <c r="A43" s="854"/>
      <c r="B43" s="854"/>
      <c r="C43" s="854"/>
      <c r="D43" s="854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817"/>
    </row>
    <row r="44" spans="1:10" s="376" customFormat="1" ht="17.100000000000001" customHeight="1">
      <c r="A44" s="854"/>
      <c r="B44" s="854"/>
      <c r="C44" s="854"/>
      <c r="D44" s="854" t="s">
        <v>1655</v>
      </c>
      <c r="E44" s="854" t="s">
        <v>1656</v>
      </c>
      <c r="F44" s="854" t="s">
        <v>1479</v>
      </c>
      <c r="G44" s="397">
        <v>120</v>
      </c>
      <c r="H44" s="381">
        <v>250</v>
      </c>
      <c r="I44" s="561">
        <f t="shared" si="0"/>
        <v>30000</v>
      </c>
      <c r="J44" s="817"/>
    </row>
    <row r="45" spans="1:10" ht="17.100000000000001" customHeight="1">
      <c r="A45" s="854"/>
      <c r="B45" s="854"/>
      <c r="C45" s="854"/>
      <c r="D45" s="854"/>
      <c r="E45" s="854"/>
      <c r="F45" s="854"/>
      <c r="G45" s="379">
        <v>200</v>
      </c>
      <c r="H45" s="381">
        <v>60</v>
      </c>
      <c r="I45" s="561">
        <f t="shared" si="0"/>
        <v>12000</v>
      </c>
      <c r="J45" s="817"/>
    </row>
    <row r="46" spans="1:10" ht="17.100000000000001" customHeight="1">
      <c r="A46" s="854"/>
      <c r="B46" s="854"/>
      <c r="C46" s="854"/>
      <c r="D46" s="854"/>
      <c r="E46" s="854"/>
      <c r="F46" s="854"/>
      <c r="G46" s="379">
        <v>238</v>
      </c>
      <c r="H46" s="381">
        <v>200</v>
      </c>
      <c r="I46" s="561">
        <f t="shared" si="0"/>
        <v>47600</v>
      </c>
      <c r="J46" s="817"/>
    </row>
    <row r="47" spans="1:10" ht="17.100000000000001" customHeight="1">
      <c r="A47" s="854"/>
      <c r="B47" s="854"/>
      <c r="C47" s="854"/>
      <c r="D47" s="854"/>
      <c r="E47" s="854"/>
      <c r="F47" s="854"/>
      <c r="G47" s="379">
        <v>6</v>
      </c>
      <c r="H47" s="397">
        <v>1600</v>
      </c>
      <c r="I47" s="561">
        <f t="shared" si="0"/>
        <v>9600</v>
      </c>
      <c r="J47" s="817"/>
    </row>
    <row r="48" spans="1:10" ht="17.100000000000001" customHeight="1">
      <c r="A48" s="854"/>
      <c r="B48" s="854"/>
      <c r="C48" s="854"/>
      <c r="D48" s="854"/>
      <c r="E48" s="854"/>
      <c r="F48" s="854"/>
      <c r="G48" s="379">
        <v>114</v>
      </c>
      <c r="H48" s="397">
        <v>280</v>
      </c>
      <c r="I48" s="561">
        <f t="shared" si="0"/>
        <v>31920</v>
      </c>
      <c r="J48" s="817"/>
    </row>
    <row r="49" spans="1:10" ht="17.100000000000001" customHeight="1">
      <c r="A49" s="854"/>
      <c r="B49" s="854"/>
      <c r="C49" s="854"/>
      <c r="D49" s="854"/>
      <c r="E49" s="854"/>
      <c r="F49" s="854"/>
      <c r="G49" s="379">
        <v>442</v>
      </c>
      <c r="H49" s="397">
        <v>56.5</v>
      </c>
      <c r="I49" s="561">
        <f t="shared" si="0"/>
        <v>24973</v>
      </c>
      <c r="J49" s="817"/>
    </row>
    <row r="50" spans="1:10" ht="17.100000000000001" customHeight="1">
      <c r="A50" s="854"/>
      <c r="B50" s="854"/>
      <c r="C50" s="854"/>
      <c r="D50" s="854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817"/>
    </row>
    <row r="51" spans="1:10" ht="17.100000000000001" customHeight="1">
      <c r="A51" s="854"/>
      <c r="B51" s="854"/>
      <c r="C51" s="854"/>
      <c r="D51" s="854"/>
      <c r="E51" s="854" t="s">
        <v>1658</v>
      </c>
      <c r="F51" s="854" t="s">
        <v>1479</v>
      </c>
      <c r="G51" s="381">
        <v>50</v>
      </c>
      <c r="H51" s="381">
        <v>50</v>
      </c>
      <c r="I51" s="561">
        <f t="shared" si="0"/>
        <v>2500</v>
      </c>
      <c r="J51" s="817"/>
    </row>
    <row r="52" spans="1:10" ht="17.100000000000001" customHeight="1">
      <c r="A52" s="854"/>
      <c r="B52" s="854"/>
      <c r="C52" s="854"/>
      <c r="D52" s="854"/>
      <c r="E52" s="854"/>
      <c r="F52" s="854"/>
      <c r="G52" s="381">
        <v>83.5</v>
      </c>
      <c r="H52" s="381">
        <v>200</v>
      </c>
      <c r="I52" s="561">
        <f t="shared" si="0"/>
        <v>16700</v>
      </c>
      <c r="J52" s="817"/>
    </row>
    <row r="53" spans="1:10" ht="17.100000000000001" customHeight="1">
      <c r="A53" s="854"/>
      <c r="B53" s="854"/>
      <c r="C53" s="854"/>
      <c r="D53" s="854"/>
      <c r="E53" s="854"/>
      <c r="F53" s="854"/>
      <c r="G53" s="381">
        <v>10</v>
      </c>
      <c r="H53" s="381">
        <v>150</v>
      </c>
      <c r="I53" s="561">
        <f t="shared" si="0"/>
        <v>1500</v>
      </c>
      <c r="J53" s="817"/>
    </row>
    <row r="54" spans="1:10" ht="17.100000000000001" customHeight="1">
      <c r="A54" s="854"/>
      <c r="B54" s="854"/>
      <c r="C54" s="854"/>
      <c r="D54" s="854"/>
      <c r="E54" s="854"/>
      <c r="F54" s="854"/>
      <c r="G54" s="381">
        <v>100</v>
      </c>
      <c r="H54" s="381">
        <v>45</v>
      </c>
      <c r="I54" s="561">
        <f t="shared" si="0"/>
        <v>4500</v>
      </c>
      <c r="J54" s="817"/>
    </row>
    <row r="55" spans="1:10" ht="17.100000000000001" customHeight="1">
      <c r="A55" s="854"/>
      <c r="B55" s="854"/>
      <c r="C55" s="854"/>
      <c r="D55" s="854"/>
      <c r="E55" s="854"/>
      <c r="F55" s="854"/>
      <c r="G55" s="381">
        <v>20</v>
      </c>
      <c r="H55" s="381">
        <v>200</v>
      </c>
      <c r="I55" s="561">
        <f t="shared" si="0"/>
        <v>4000</v>
      </c>
      <c r="J55" s="817"/>
    </row>
    <row r="56" spans="1:10" ht="17.100000000000001" customHeight="1">
      <c r="A56" s="854"/>
      <c r="B56" s="854"/>
      <c r="C56" s="854"/>
      <c r="D56" s="854"/>
      <c r="E56" s="854"/>
      <c r="F56" s="854"/>
      <c r="G56" s="381">
        <v>82</v>
      </c>
      <c r="H56" s="379">
        <v>200</v>
      </c>
      <c r="I56" s="561">
        <f t="shared" si="0"/>
        <v>16400</v>
      </c>
      <c r="J56" s="817"/>
    </row>
    <row r="57" spans="1:10" ht="17.100000000000001" customHeight="1">
      <c r="A57" s="854"/>
      <c r="B57" s="854"/>
      <c r="C57" s="854"/>
      <c r="D57" s="854"/>
      <c r="E57" s="854"/>
      <c r="F57" s="854"/>
      <c r="G57" s="381">
        <v>150</v>
      </c>
      <c r="H57" s="381">
        <v>45</v>
      </c>
      <c r="I57" s="561">
        <f t="shared" si="0"/>
        <v>6750</v>
      </c>
      <c r="J57" s="817"/>
    </row>
    <row r="58" spans="1:10" ht="17.100000000000001" customHeight="1">
      <c r="A58" s="854"/>
      <c r="B58" s="854"/>
      <c r="C58" s="854"/>
      <c r="D58" s="854"/>
      <c r="E58" s="854"/>
      <c r="F58" s="854"/>
      <c r="G58" s="381">
        <v>65</v>
      </c>
      <c r="H58" s="381">
        <v>260</v>
      </c>
      <c r="I58" s="561">
        <f t="shared" si="0"/>
        <v>16900</v>
      </c>
      <c r="J58" s="817"/>
    </row>
    <row r="59" spans="1:10" ht="17.100000000000001" customHeight="1">
      <c r="A59" s="854"/>
      <c r="B59" s="854"/>
      <c r="C59" s="854"/>
      <c r="D59" s="854"/>
      <c r="E59" s="854"/>
      <c r="F59" s="854"/>
      <c r="G59" s="381">
        <v>50</v>
      </c>
      <c r="H59" s="381">
        <v>280</v>
      </c>
      <c r="I59" s="561">
        <f t="shared" si="0"/>
        <v>14000</v>
      </c>
      <c r="J59" s="817"/>
    </row>
    <row r="60" spans="1:10" ht="17.100000000000001" customHeight="1">
      <c r="A60" s="854"/>
      <c r="B60" s="854"/>
      <c r="C60" s="854"/>
      <c r="D60" s="854"/>
      <c r="E60" s="854" t="s">
        <v>1659</v>
      </c>
      <c r="F60" s="854" t="s">
        <v>1479</v>
      </c>
      <c r="G60" s="381">
        <v>25</v>
      </c>
      <c r="H60" s="381">
        <v>200</v>
      </c>
      <c r="I60" s="561">
        <f t="shared" si="0"/>
        <v>5000</v>
      </c>
      <c r="J60" s="817"/>
    </row>
    <row r="61" spans="1:10" ht="17.100000000000001" customHeight="1">
      <c r="A61" s="854"/>
      <c r="B61" s="854"/>
      <c r="C61" s="854"/>
      <c r="D61" s="854"/>
      <c r="E61" s="854"/>
      <c r="F61" s="854"/>
      <c r="G61" s="381">
        <v>0</v>
      </c>
      <c r="H61" s="381">
        <v>200</v>
      </c>
      <c r="I61" s="561">
        <f t="shared" si="0"/>
        <v>0</v>
      </c>
      <c r="J61" s="817"/>
    </row>
    <row r="62" spans="1:10" ht="17.100000000000001" customHeight="1">
      <c r="A62" s="854"/>
      <c r="B62" s="854"/>
      <c r="C62" s="854"/>
      <c r="D62" s="854"/>
      <c r="E62" s="854"/>
      <c r="F62" s="854"/>
      <c r="G62" s="381">
        <v>0</v>
      </c>
      <c r="H62" s="381">
        <v>220</v>
      </c>
      <c r="I62" s="561">
        <f t="shared" si="0"/>
        <v>0</v>
      </c>
      <c r="J62" s="817"/>
    </row>
    <row r="63" spans="1:10" ht="17.100000000000001" customHeight="1">
      <c r="A63" s="854"/>
      <c r="B63" s="854"/>
      <c r="C63" s="854"/>
      <c r="D63" s="854"/>
      <c r="E63" s="854"/>
      <c r="F63" s="854"/>
      <c r="G63" s="381">
        <v>0</v>
      </c>
      <c r="H63" s="381">
        <v>45</v>
      </c>
      <c r="I63" s="561">
        <f t="shared" si="0"/>
        <v>0</v>
      </c>
      <c r="J63" s="817"/>
    </row>
    <row r="64" spans="1:10" ht="17.100000000000001" customHeight="1">
      <c r="A64" s="854"/>
      <c r="B64" s="854"/>
      <c r="C64" s="854"/>
      <c r="D64" s="854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817"/>
    </row>
    <row r="65" spans="1:10" ht="17.100000000000001" customHeight="1">
      <c r="A65" s="854"/>
      <c r="B65" s="854"/>
      <c r="C65" s="854"/>
      <c r="D65" s="854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817"/>
    </row>
    <row r="66" spans="1:10" ht="17.100000000000001" customHeight="1">
      <c r="A66" s="854"/>
      <c r="B66" s="854"/>
      <c r="C66" s="854"/>
      <c r="D66" s="854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817"/>
    </row>
    <row r="67" spans="1:10" ht="17.100000000000001" customHeight="1">
      <c r="A67" s="854"/>
      <c r="B67" s="854"/>
      <c r="C67" s="854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817"/>
    </row>
    <row r="68" spans="1:10" s="395" customFormat="1" ht="17.100000000000001" customHeight="1">
      <c r="A68" s="855"/>
      <c r="B68" s="855"/>
      <c r="C68" s="855" t="s">
        <v>1635</v>
      </c>
      <c r="D68" s="855"/>
      <c r="E68" s="855"/>
      <c r="F68" s="374"/>
      <c r="G68" s="374"/>
      <c r="H68" s="375"/>
      <c r="I68" s="567">
        <f>SUM(I24:I67)</f>
        <v>1184647.22</v>
      </c>
      <c r="J68" s="817"/>
    </row>
    <row r="69" spans="1:10" ht="17.100000000000001" customHeight="1">
      <c r="A69" s="854"/>
      <c r="B69" s="854"/>
      <c r="C69" s="854" t="s">
        <v>1407</v>
      </c>
      <c r="D69" s="854"/>
      <c r="E69" s="854"/>
      <c r="F69" s="397"/>
      <c r="G69" s="397">
        <v>0</v>
      </c>
      <c r="H69" s="948">
        <v>0.1</v>
      </c>
      <c r="I69" s="949">
        <f>H69*I68</f>
        <v>118464.72200000001</v>
      </c>
      <c r="J69" s="817"/>
    </row>
    <row r="70" spans="1:10" ht="17.100000000000001" customHeight="1">
      <c r="A70" s="854"/>
      <c r="B70" s="854"/>
      <c r="C70" s="854" t="s">
        <v>1636</v>
      </c>
      <c r="D70" s="854"/>
      <c r="E70" s="854"/>
      <c r="F70" s="397"/>
      <c r="G70" s="397">
        <v>0</v>
      </c>
      <c r="H70" s="948"/>
      <c r="I70" s="949">
        <f>H70*G70</f>
        <v>0</v>
      </c>
      <c r="J70" s="817"/>
    </row>
    <row r="71" spans="1:10" ht="17.100000000000001" customHeight="1">
      <c r="A71" s="854"/>
      <c r="B71" s="854"/>
      <c r="C71" s="854" t="s">
        <v>1408</v>
      </c>
      <c r="D71" s="854"/>
      <c r="E71" s="854"/>
      <c r="F71" s="397"/>
      <c r="G71" s="397">
        <v>0</v>
      </c>
      <c r="H71" s="948"/>
      <c r="I71" s="949" t="e">
        <f>#REF!</f>
        <v>#REF!</v>
      </c>
      <c r="J71" s="817"/>
    </row>
    <row r="72" spans="1:10" ht="17.100000000000001" customHeight="1">
      <c r="A72" s="854"/>
      <c r="B72" s="854"/>
      <c r="C72" s="854" t="s">
        <v>1409</v>
      </c>
      <c r="D72" s="854"/>
      <c r="E72" s="854"/>
      <c r="F72" s="397"/>
      <c r="G72" s="397"/>
      <c r="H72" s="948"/>
      <c r="I72" s="949">
        <f>H72</f>
        <v>0</v>
      </c>
      <c r="J72" s="817"/>
    </row>
    <row r="73" spans="1:10" ht="17.100000000000001" customHeight="1">
      <c r="A73" s="854"/>
      <c r="B73" s="854"/>
      <c r="C73" s="854" t="s">
        <v>1410</v>
      </c>
      <c r="D73" s="854"/>
      <c r="E73" s="854"/>
      <c r="F73" s="397"/>
      <c r="G73" s="397"/>
      <c r="H73" s="948"/>
      <c r="I73" s="949">
        <f>H73</f>
        <v>0</v>
      </c>
      <c r="J73" s="817"/>
    </row>
    <row r="74" spans="1:10" ht="17.100000000000001" customHeight="1">
      <c r="A74" s="854"/>
      <c r="B74" s="854"/>
      <c r="C74" s="854" t="s">
        <v>1637</v>
      </c>
      <c r="D74" s="854"/>
      <c r="E74" s="854"/>
      <c r="F74" s="397" t="s">
        <v>1638</v>
      </c>
      <c r="G74" s="854">
        <v>40</v>
      </c>
      <c r="H74" s="945">
        <v>1800</v>
      </c>
      <c r="I74" s="946">
        <f t="shared" ref="I74:I86" si="1">G74*H74</f>
        <v>72000</v>
      </c>
      <c r="J74" s="817"/>
    </row>
    <row r="75" spans="1:10" ht="17.100000000000001" customHeight="1">
      <c r="A75" s="854"/>
      <c r="B75" s="854"/>
      <c r="C75" s="854" t="s">
        <v>1637</v>
      </c>
      <c r="D75" s="854"/>
      <c r="E75" s="854"/>
      <c r="F75" s="397" t="s">
        <v>1638</v>
      </c>
      <c r="G75" s="854"/>
      <c r="H75" s="945"/>
      <c r="I75" s="946"/>
      <c r="J75" s="817"/>
    </row>
    <row r="76" spans="1:10" ht="17.100000000000001" customHeight="1">
      <c r="A76" s="854"/>
      <c r="B76" s="854"/>
      <c r="C76" s="855" t="s">
        <v>1639</v>
      </c>
      <c r="D76" s="855"/>
      <c r="E76" s="855"/>
      <c r="F76" s="397"/>
      <c r="G76" s="397"/>
      <c r="H76" s="381"/>
      <c r="I76" s="561">
        <f>I69+I74</f>
        <v>190464.72200000001</v>
      </c>
      <c r="J76" s="817"/>
    </row>
    <row r="77" spans="1:10" s="482" customFormat="1" ht="17.100000000000001" customHeight="1">
      <c r="A77" s="855"/>
      <c r="B77" s="855"/>
      <c r="C77" s="855" t="s">
        <v>24</v>
      </c>
      <c r="D77" s="855"/>
      <c r="E77" s="855"/>
      <c r="F77" s="374"/>
      <c r="G77" s="374"/>
      <c r="H77" s="375"/>
      <c r="I77" s="567">
        <f>I68+I76</f>
        <v>1375111.942</v>
      </c>
      <c r="J77" s="817"/>
    </row>
    <row r="78" spans="1:10" ht="17.100000000000001" customHeight="1">
      <c r="A78" s="854">
        <v>4</v>
      </c>
      <c r="B78" s="854" t="s">
        <v>1666</v>
      </c>
      <c r="C78" s="854" t="s">
        <v>1369</v>
      </c>
      <c r="D78" s="854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863">
        <f>ROUND(I95*0.8,0)</f>
        <v>165538</v>
      </c>
    </row>
    <row r="79" spans="1:10" ht="17.100000000000001" customHeight="1">
      <c r="A79" s="854"/>
      <c r="B79" s="854"/>
      <c r="C79" s="854"/>
      <c r="D79" s="854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817"/>
    </row>
    <row r="80" spans="1:10" ht="17.100000000000001" customHeight="1">
      <c r="A80" s="854"/>
      <c r="B80" s="854"/>
      <c r="C80" s="854"/>
      <c r="D80" s="854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817"/>
    </row>
    <row r="81" spans="1:17" ht="17.100000000000001" customHeight="1">
      <c r="A81" s="854"/>
      <c r="B81" s="854"/>
      <c r="C81" s="854"/>
      <c r="D81" s="854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817"/>
    </row>
    <row r="82" spans="1:17" ht="17.100000000000001" customHeight="1">
      <c r="A82" s="854"/>
      <c r="B82" s="854"/>
      <c r="C82" s="854"/>
      <c r="D82" s="854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817"/>
    </row>
    <row r="83" spans="1:17" ht="17.100000000000001" customHeight="1">
      <c r="A83" s="854"/>
      <c r="B83" s="854"/>
      <c r="C83" s="854"/>
      <c r="D83" s="854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817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54"/>
      <c r="B84" s="854"/>
      <c r="C84" s="854"/>
      <c r="D84" s="854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817"/>
    </row>
    <row r="85" spans="1:17" ht="17.100000000000001" customHeight="1">
      <c r="A85" s="854"/>
      <c r="B85" s="854"/>
      <c r="C85" s="854"/>
      <c r="D85" s="854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817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54"/>
      <c r="B86" s="854"/>
      <c r="C86" s="854"/>
      <c r="D86" s="854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817"/>
    </row>
    <row r="87" spans="1:17" s="395" customFormat="1" ht="17.100000000000001" customHeight="1">
      <c r="A87" s="855"/>
      <c r="B87" s="855"/>
      <c r="C87" s="855" t="s">
        <v>1635</v>
      </c>
      <c r="D87" s="855"/>
      <c r="E87" s="855"/>
      <c r="F87" s="374"/>
      <c r="G87" s="374"/>
      <c r="H87" s="375"/>
      <c r="I87" s="567">
        <f>SUM(I78:I86)</f>
        <v>180475</v>
      </c>
      <c r="J87" s="817"/>
    </row>
    <row r="88" spans="1:17" ht="17.100000000000001" customHeight="1">
      <c r="A88" s="854"/>
      <c r="B88" s="854"/>
      <c r="C88" s="854" t="s">
        <v>1636</v>
      </c>
      <c r="D88" s="854"/>
      <c r="E88" s="854"/>
      <c r="F88" s="397"/>
      <c r="G88" s="397">
        <v>0</v>
      </c>
      <c r="H88" s="948">
        <v>0.1</v>
      </c>
      <c r="I88" s="949">
        <f>H88*I87</f>
        <v>18047.5</v>
      </c>
      <c r="J88" s="817"/>
    </row>
    <row r="89" spans="1:17" ht="17.100000000000001" customHeight="1">
      <c r="A89" s="854"/>
      <c r="B89" s="854"/>
      <c r="C89" s="854" t="s">
        <v>1408</v>
      </c>
      <c r="D89" s="854"/>
      <c r="E89" s="854"/>
      <c r="F89" s="397"/>
      <c r="G89" s="397">
        <v>0</v>
      </c>
      <c r="H89" s="948"/>
      <c r="I89" s="949"/>
      <c r="J89" s="817"/>
    </row>
    <row r="90" spans="1:17" ht="17.100000000000001" customHeight="1">
      <c r="A90" s="854"/>
      <c r="B90" s="854"/>
      <c r="C90" s="854" t="s">
        <v>1409</v>
      </c>
      <c r="D90" s="854"/>
      <c r="E90" s="854"/>
      <c r="F90" s="397"/>
      <c r="G90" s="397"/>
      <c r="H90" s="948"/>
      <c r="I90" s="949"/>
      <c r="J90" s="817"/>
    </row>
    <row r="91" spans="1:17" ht="17.100000000000001" customHeight="1">
      <c r="A91" s="854"/>
      <c r="B91" s="854"/>
      <c r="C91" s="854" t="s">
        <v>1410</v>
      </c>
      <c r="D91" s="854"/>
      <c r="E91" s="854"/>
      <c r="F91" s="397"/>
      <c r="G91" s="397"/>
      <c r="H91" s="948"/>
      <c r="I91" s="949"/>
      <c r="J91" s="817"/>
    </row>
    <row r="92" spans="1:17" ht="17.100000000000001" customHeight="1">
      <c r="A92" s="854"/>
      <c r="B92" s="854"/>
      <c r="C92" s="854" t="s">
        <v>1637</v>
      </c>
      <c r="D92" s="854"/>
      <c r="E92" s="854"/>
      <c r="F92" s="397" t="s">
        <v>1638</v>
      </c>
      <c r="G92" s="854">
        <v>4</v>
      </c>
      <c r="H92" s="945">
        <v>2100</v>
      </c>
      <c r="I92" s="946">
        <f t="shared" ref="I92:I98" si="2">G92*H92</f>
        <v>8400</v>
      </c>
      <c r="J92" s="817"/>
    </row>
    <row r="93" spans="1:17" ht="17.100000000000001" customHeight="1">
      <c r="A93" s="854"/>
      <c r="B93" s="854"/>
      <c r="C93" s="854" t="s">
        <v>1637</v>
      </c>
      <c r="D93" s="854"/>
      <c r="E93" s="854"/>
      <c r="F93" s="397" t="s">
        <v>1638</v>
      </c>
      <c r="G93" s="854"/>
      <c r="H93" s="945"/>
      <c r="I93" s="946"/>
      <c r="J93" s="817"/>
    </row>
    <row r="94" spans="1:17" s="395" customFormat="1" ht="17.100000000000001" customHeight="1">
      <c r="A94" s="855"/>
      <c r="B94" s="855"/>
      <c r="C94" s="855" t="s">
        <v>1639</v>
      </c>
      <c r="D94" s="855"/>
      <c r="E94" s="855"/>
      <c r="F94" s="374"/>
      <c r="G94" s="374"/>
      <c r="H94" s="375"/>
      <c r="I94" s="567">
        <f>SUM(I88:I93)</f>
        <v>26447.5</v>
      </c>
      <c r="J94" s="817"/>
    </row>
    <row r="95" spans="1:17" s="395" customFormat="1" ht="17.100000000000001" customHeight="1">
      <c r="A95" s="855"/>
      <c r="B95" s="855"/>
      <c r="C95" s="855" t="s">
        <v>24</v>
      </c>
      <c r="D95" s="855"/>
      <c r="E95" s="855"/>
      <c r="F95" s="374"/>
      <c r="G95" s="374"/>
      <c r="H95" s="375"/>
      <c r="I95" s="567">
        <f>I87+I94</f>
        <v>206922.5</v>
      </c>
      <c r="J95" s="817"/>
    </row>
    <row r="96" spans="1:17" ht="17.100000000000001" customHeight="1">
      <c r="A96" s="854">
        <v>5</v>
      </c>
      <c r="B96" s="854" t="s">
        <v>887</v>
      </c>
      <c r="C96" s="854" t="s">
        <v>1369</v>
      </c>
      <c r="D96" s="854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863">
        <f>ROUND(I107*0.8,0)</f>
        <v>261056</v>
      </c>
    </row>
    <row r="97" spans="1:10" ht="17.100000000000001" customHeight="1">
      <c r="A97" s="854"/>
      <c r="B97" s="854"/>
      <c r="C97" s="854"/>
      <c r="D97" s="854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863"/>
    </row>
    <row r="98" spans="1:10" ht="17.100000000000001" customHeight="1">
      <c r="A98" s="854"/>
      <c r="B98" s="854"/>
      <c r="C98" s="854"/>
      <c r="D98" s="854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863"/>
    </row>
    <row r="99" spans="1:10" s="395" customFormat="1" ht="17.100000000000001" customHeight="1">
      <c r="A99" s="855"/>
      <c r="B99" s="855"/>
      <c r="C99" s="855" t="s">
        <v>1635</v>
      </c>
      <c r="D99" s="855"/>
      <c r="E99" s="855"/>
      <c r="F99" s="374"/>
      <c r="G99" s="374"/>
      <c r="H99" s="375"/>
      <c r="I99" s="567">
        <f>SUM(I96:I98)</f>
        <v>285200</v>
      </c>
      <c r="J99" s="863"/>
    </row>
    <row r="100" spans="1:10" ht="17.100000000000001" customHeight="1">
      <c r="A100" s="854"/>
      <c r="B100" s="854"/>
      <c r="C100" s="854" t="s">
        <v>1636</v>
      </c>
      <c r="D100" s="854"/>
      <c r="E100" s="854"/>
      <c r="F100" s="397"/>
      <c r="G100" s="379">
        <v>0</v>
      </c>
      <c r="H100" s="948">
        <v>0.1</v>
      </c>
      <c r="I100" s="949">
        <f>H100*I99</f>
        <v>28520</v>
      </c>
      <c r="J100" s="863"/>
    </row>
    <row r="101" spans="1:10" ht="17.100000000000001" customHeight="1">
      <c r="A101" s="854"/>
      <c r="B101" s="854"/>
      <c r="C101" s="854" t="s">
        <v>1408</v>
      </c>
      <c r="D101" s="854"/>
      <c r="E101" s="854"/>
      <c r="F101" s="397"/>
      <c r="G101" s="379">
        <v>0</v>
      </c>
      <c r="H101" s="948"/>
      <c r="I101" s="949"/>
      <c r="J101" s="863"/>
    </row>
    <row r="102" spans="1:10" ht="17.100000000000001" customHeight="1">
      <c r="A102" s="854"/>
      <c r="B102" s="854"/>
      <c r="C102" s="854" t="s">
        <v>1409</v>
      </c>
      <c r="D102" s="854"/>
      <c r="E102" s="854"/>
      <c r="F102" s="397"/>
      <c r="G102" s="379"/>
      <c r="H102" s="948"/>
      <c r="I102" s="949"/>
      <c r="J102" s="863"/>
    </row>
    <row r="103" spans="1:10" ht="17.100000000000001" customHeight="1">
      <c r="A103" s="854"/>
      <c r="B103" s="854"/>
      <c r="C103" s="854" t="s">
        <v>1410</v>
      </c>
      <c r="D103" s="854"/>
      <c r="E103" s="854"/>
      <c r="F103" s="397"/>
      <c r="G103" s="379"/>
      <c r="H103" s="948"/>
      <c r="I103" s="949"/>
      <c r="J103" s="863"/>
    </row>
    <row r="104" spans="1:10" ht="17.100000000000001" customHeight="1">
      <c r="A104" s="854"/>
      <c r="B104" s="854"/>
      <c r="C104" s="854" t="s">
        <v>1637</v>
      </c>
      <c r="D104" s="854"/>
      <c r="E104" s="854"/>
      <c r="F104" s="397" t="s">
        <v>1638</v>
      </c>
      <c r="G104" s="854">
        <v>7</v>
      </c>
      <c r="H104" s="945">
        <v>1800</v>
      </c>
      <c r="I104" s="946">
        <f>G104*H104</f>
        <v>12600</v>
      </c>
      <c r="J104" s="863"/>
    </row>
    <row r="105" spans="1:10" ht="17.100000000000001" customHeight="1">
      <c r="A105" s="854"/>
      <c r="B105" s="854"/>
      <c r="C105" s="854" t="s">
        <v>1637</v>
      </c>
      <c r="D105" s="854"/>
      <c r="E105" s="854"/>
      <c r="F105" s="397" t="s">
        <v>1638</v>
      </c>
      <c r="G105" s="854"/>
      <c r="H105" s="945"/>
      <c r="I105" s="946"/>
      <c r="J105" s="863"/>
    </row>
    <row r="106" spans="1:10" ht="17.100000000000001" customHeight="1">
      <c r="A106" s="854"/>
      <c r="B106" s="854"/>
      <c r="C106" s="855" t="s">
        <v>1639</v>
      </c>
      <c r="D106" s="855"/>
      <c r="E106" s="855"/>
      <c r="F106" s="397"/>
      <c r="G106" s="397"/>
      <c r="H106" s="381"/>
      <c r="I106" s="561">
        <f>SUM(I100:I105)</f>
        <v>41120</v>
      </c>
      <c r="J106" s="863"/>
    </row>
    <row r="107" spans="1:10" s="395" customFormat="1" ht="17.100000000000001" customHeight="1">
      <c r="A107" s="855"/>
      <c r="B107" s="855"/>
      <c r="C107" s="855" t="s">
        <v>24</v>
      </c>
      <c r="D107" s="855"/>
      <c r="E107" s="855"/>
      <c r="F107" s="374"/>
      <c r="G107" s="374"/>
      <c r="H107" s="375"/>
      <c r="I107" s="567">
        <f>I99+I106</f>
        <v>326320</v>
      </c>
      <c r="J107" s="863"/>
    </row>
    <row r="108" spans="1:10" ht="17.100000000000001" customHeight="1">
      <c r="A108" s="379"/>
      <c r="B108" s="397"/>
      <c r="C108" s="853" t="s">
        <v>1540</v>
      </c>
      <c r="D108" s="853"/>
      <c r="E108" s="853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942" t="s">
        <v>1678</v>
      </c>
      <c r="B1" s="942"/>
      <c r="C1" s="942"/>
      <c r="D1" s="942"/>
      <c r="E1" s="942"/>
      <c r="F1" s="942"/>
      <c r="G1" s="942"/>
      <c r="H1" s="942"/>
      <c r="I1" s="942"/>
      <c r="J1" s="942"/>
      <c r="K1" s="943"/>
    </row>
    <row r="2" spans="1:11" ht="30" customHeight="1">
      <c r="A2" s="951" t="s">
        <v>1</v>
      </c>
      <c r="B2" s="951" t="s">
        <v>1588</v>
      </c>
      <c r="C2" s="951" t="s">
        <v>1679</v>
      </c>
      <c r="D2" s="951" t="s">
        <v>1589</v>
      </c>
      <c r="E2" s="951" t="s">
        <v>1419</v>
      </c>
      <c r="F2" s="951" t="s">
        <v>1680</v>
      </c>
      <c r="G2" s="952" t="s">
        <v>1681</v>
      </c>
      <c r="H2" s="952"/>
      <c r="I2" s="952"/>
      <c r="J2" s="952"/>
      <c r="K2" s="952" t="s">
        <v>1805</v>
      </c>
    </row>
    <row r="3" spans="1:11" s="474" customFormat="1" ht="42.95" customHeight="1">
      <c r="A3" s="951"/>
      <c r="B3" s="951"/>
      <c r="C3" s="951"/>
      <c r="D3" s="951"/>
      <c r="E3" s="951"/>
      <c r="F3" s="951"/>
      <c r="G3" s="488" t="s">
        <v>533</v>
      </c>
      <c r="H3" s="489" t="s">
        <v>1366</v>
      </c>
      <c r="I3" s="489" t="s">
        <v>1591</v>
      </c>
      <c r="J3" s="490" t="s">
        <v>1592</v>
      </c>
      <c r="K3" s="957"/>
    </row>
    <row r="4" spans="1:11" ht="18" customHeight="1">
      <c r="A4" s="955">
        <v>1</v>
      </c>
      <c r="B4" s="955" t="s">
        <v>395</v>
      </c>
      <c r="C4" s="955" t="s">
        <v>1682</v>
      </c>
      <c r="D4" s="953" t="s">
        <v>1369</v>
      </c>
      <c r="E4" s="955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952">
        <f>ROUND(J12*0.8,0)</f>
        <v>321693</v>
      </c>
    </row>
    <row r="5" spans="1:11" ht="18" customHeight="1">
      <c r="A5" s="955"/>
      <c r="B5" s="955"/>
      <c r="C5" s="955"/>
      <c r="D5" s="953"/>
      <c r="E5" s="955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952"/>
    </row>
    <row r="6" spans="1:11" ht="18" customHeight="1">
      <c r="A6" s="955"/>
      <c r="B6" s="955"/>
      <c r="C6" s="955"/>
      <c r="D6" s="953"/>
      <c r="E6" s="955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952"/>
    </row>
    <row r="7" spans="1:11" ht="18" customHeight="1">
      <c r="A7" s="955"/>
      <c r="B7" s="955"/>
      <c r="C7" s="955"/>
      <c r="D7" s="953"/>
      <c r="E7" s="955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952"/>
    </row>
    <row r="8" spans="1:11" ht="18" customHeight="1">
      <c r="A8" s="955"/>
      <c r="B8" s="955"/>
      <c r="C8" s="955"/>
      <c r="D8" s="953"/>
      <c r="E8" s="955" t="s">
        <v>1688</v>
      </c>
      <c r="F8" s="491" t="s">
        <v>1689</v>
      </c>
      <c r="G8" s="958" t="s">
        <v>1372</v>
      </c>
      <c r="H8" s="953">
        <v>720</v>
      </c>
      <c r="I8" s="953">
        <v>400</v>
      </c>
      <c r="J8" s="953">
        <f t="shared" si="0"/>
        <v>288000</v>
      </c>
      <c r="K8" s="952"/>
    </row>
    <row r="9" spans="1:11" ht="18" customHeight="1">
      <c r="A9" s="955"/>
      <c r="B9" s="955"/>
      <c r="C9" s="955"/>
      <c r="D9" s="953"/>
      <c r="E9" s="955"/>
      <c r="F9" s="491" t="s">
        <v>1690</v>
      </c>
      <c r="G9" s="958"/>
      <c r="H9" s="953"/>
      <c r="I9" s="953"/>
      <c r="J9" s="953"/>
      <c r="K9" s="952"/>
    </row>
    <row r="10" spans="1:11" ht="18" customHeight="1">
      <c r="A10" s="955"/>
      <c r="B10" s="955"/>
      <c r="C10" s="955"/>
      <c r="D10" s="953"/>
      <c r="E10" s="954" t="s">
        <v>1424</v>
      </c>
      <c r="F10" s="954"/>
      <c r="G10" s="495"/>
      <c r="H10" s="496"/>
      <c r="I10" s="496"/>
      <c r="J10" s="495">
        <f>SUM(J4:J9)</f>
        <v>360651</v>
      </c>
      <c r="K10" s="952"/>
    </row>
    <row r="11" spans="1:11" ht="18" customHeight="1">
      <c r="A11" s="955"/>
      <c r="B11" s="955"/>
      <c r="C11" s="955"/>
      <c r="D11" s="953"/>
      <c r="E11" s="952" t="s">
        <v>1603</v>
      </c>
      <c r="F11" s="952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52"/>
    </row>
    <row r="12" spans="1:11" ht="18" customHeight="1">
      <c r="A12" s="955"/>
      <c r="B12" s="955"/>
      <c r="C12" s="955"/>
      <c r="D12" s="953"/>
      <c r="E12" s="956" t="s">
        <v>1428</v>
      </c>
      <c r="F12" s="956"/>
      <c r="G12" s="498"/>
      <c r="H12" s="496"/>
      <c r="I12" s="496"/>
      <c r="J12" s="498">
        <f>J10+J11</f>
        <v>402116</v>
      </c>
      <c r="K12" s="952"/>
    </row>
    <row r="13" spans="1:11" ht="18" customHeight="1">
      <c r="A13" s="955">
        <v>2</v>
      </c>
      <c r="B13" s="955" t="s">
        <v>1691</v>
      </c>
      <c r="C13" s="955" t="s">
        <v>1692</v>
      </c>
      <c r="D13" s="953" t="s">
        <v>1616</v>
      </c>
      <c r="E13" s="955" t="s">
        <v>1693</v>
      </c>
      <c r="F13" s="955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952">
        <f>ROUND(J18*0.8,0)</f>
        <v>353982</v>
      </c>
    </row>
    <row r="14" spans="1:11" ht="18" customHeight="1">
      <c r="A14" s="955"/>
      <c r="B14" s="955"/>
      <c r="C14" s="955"/>
      <c r="D14" s="953"/>
      <c r="E14" s="955"/>
      <c r="F14" s="955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952"/>
    </row>
    <row r="15" spans="1:11" ht="18" customHeight="1">
      <c r="A15" s="955"/>
      <c r="B15" s="955"/>
      <c r="C15" s="955"/>
      <c r="D15" s="953"/>
      <c r="E15" s="955" t="s">
        <v>1694</v>
      </c>
      <c r="F15" s="955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952"/>
    </row>
    <row r="16" spans="1:11" ht="18" customHeight="1">
      <c r="A16" s="955"/>
      <c r="B16" s="955"/>
      <c r="C16" s="955"/>
      <c r="D16" s="953"/>
      <c r="E16" s="954" t="s">
        <v>1424</v>
      </c>
      <c r="F16" s="954"/>
      <c r="G16" s="495"/>
      <c r="H16" s="500"/>
      <c r="I16" s="500"/>
      <c r="J16" s="495">
        <f>SUM(J13:J15)</f>
        <v>374980</v>
      </c>
      <c r="K16" s="952"/>
    </row>
    <row r="17" spans="1:11" ht="18" customHeight="1">
      <c r="A17" s="955"/>
      <c r="B17" s="955"/>
      <c r="C17" s="955"/>
      <c r="D17" s="953"/>
      <c r="E17" s="954" t="s">
        <v>1603</v>
      </c>
      <c r="F17" s="954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52"/>
    </row>
    <row r="18" spans="1:11" ht="18" customHeight="1">
      <c r="A18" s="955"/>
      <c r="B18" s="955"/>
      <c r="C18" s="955"/>
      <c r="D18" s="953"/>
      <c r="E18" s="954" t="s">
        <v>1428</v>
      </c>
      <c r="F18" s="954"/>
      <c r="G18" s="498"/>
      <c r="H18" s="496"/>
      <c r="I18" s="496"/>
      <c r="J18" s="498">
        <f>SUM(J16,J17)</f>
        <v>442478</v>
      </c>
      <c r="K18" s="952"/>
    </row>
    <row r="19" spans="1:11" ht="18" customHeight="1">
      <c r="A19" s="500"/>
      <c r="B19" s="500"/>
      <c r="C19" s="500"/>
      <c r="D19" s="500"/>
      <c r="E19" s="952" t="s">
        <v>1540</v>
      </c>
      <c r="F19" s="957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65" t="s">
        <v>1695</v>
      </c>
      <c r="B1" s="865"/>
      <c r="C1" s="865"/>
      <c r="D1" s="865"/>
      <c r="E1" s="865"/>
      <c r="F1" s="865"/>
      <c r="G1" s="865"/>
      <c r="H1" s="865"/>
      <c r="I1" s="865"/>
      <c r="J1" s="86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849">
        <v>1</v>
      </c>
      <c r="B3" s="966" t="s">
        <v>1696</v>
      </c>
      <c r="C3" s="854" t="s">
        <v>1697</v>
      </c>
      <c r="D3" s="967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950">
        <f>ROUND(I13*0.8,0)</f>
        <v>80566</v>
      </c>
    </row>
    <row r="4" spans="1:10" s="507" customFormat="1" ht="18" customHeight="1">
      <c r="A4" s="849"/>
      <c r="B4" s="966"/>
      <c r="C4" s="854"/>
      <c r="D4" s="967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950"/>
    </row>
    <row r="5" spans="1:10" s="507" customFormat="1" ht="18" customHeight="1">
      <c r="A5" s="849"/>
      <c r="B5" s="966"/>
      <c r="C5" s="854"/>
      <c r="D5" s="967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950"/>
    </row>
    <row r="6" spans="1:10" s="507" customFormat="1" ht="18" customHeight="1">
      <c r="A6" s="849"/>
      <c r="B6" s="966"/>
      <c r="C6" s="854"/>
      <c r="D6" s="967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950"/>
    </row>
    <row r="7" spans="1:10" s="507" customFormat="1" ht="18" customHeight="1">
      <c r="A7" s="849"/>
      <c r="B7" s="966"/>
      <c r="C7" s="874" t="s">
        <v>1406</v>
      </c>
      <c r="D7" s="874"/>
      <c r="E7" s="874"/>
      <c r="F7" s="379"/>
      <c r="G7" s="394"/>
      <c r="H7" s="562"/>
      <c r="I7" s="580">
        <f>SUM(I3:I6)</f>
        <v>91552.4</v>
      </c>
      <c r="J7" s="950"/>
    </row>
    <row r="8" spans="1:10" s="507" customFormat="1" ht="18" customHeight="1">
      <c r="A8" s="849"/>
      <c r="B8" s="966"/>
      <c r="C8" s="867" t="s">
        <v>1704</v>
      </c>
      <c r="D8" s="867"/>
      <c r="E8" s="965"/>
      <c r="F8" s="379"/>
      <c r="G8" s="508"/>
      <c r="H8" s="959">
        <v>0.1</v>
      </c>
      <c r="I8" s="962">
        <f>I7*H8</f>
        <v>9155.24</v>
      </c>
      <c r="J8" s="950"/>
    </row>
    <row r="9" spans="1:10" s="507" customFormat="1" ht="18" customHeight="1">
      <c r="A9" s="849"/>
      <c r="B9" s="966"/>
      <c r="C9" s="867" t="s">
        <v>1408</v>
      </c>
      <c r="D9" s="867"/>
      <c r="E9" s="965"/>
      <c r="F9" s="379"/>
      <c r="G9" s="508"/>
      <c r="H9" s="960"/>
      <c r="I9" s="963"/>
      <c r="J9" s="950"/>
    </row>
    <row r="10" spans="1:10" s="507" customFormat="1" ht="18" customHeight="1">
      <c r="A10" s="849"/>
      <c r="B10" s="966"/>
      <c r="C10" s="867" t="s">
        <v>1409</v>
      </c>
      <c r="D10" s="867"/>
      <c r="E10" s="965"/>
      <c r="F10" s="379"/>
      <c r="G10" s="508"/>
      <c r="H10" s="960"/>
      <c r="I10" s="963"/>
      <c r="J10" s="950"/>
    </row>
    <row r="11" spans="1:10" s="507" customFormat="1" ht="18" customHeight="1">
      <c r="A11" s="849"/>
      <c r="B11" s="966"/>
      <c r="C11" s="867" t="s">
        <v>1410</v>
      </c>
      <c r="D11" s="867"/>
      <c r="E11" s="965"/>
      <c r="F11" s="379"/>
      <c r="G11" s="508"/>
      <c r="H11" s="961"/>
      <c r="I11" s="964"/>
      <c r="J11" s="950"/>
    </row>
    <row r="12" spans="1:10" s="507" customFormat="1" ht="18" customHeight="1">
      <c r="A12" s="849"/>
      <c r="B12" s="966"/>
      <c r="C12" s="874" t="s">
        <v>1418</v>
      </c>
      <c r="D12" s="874"/>
      <c r="E12" s="874"/>
      <c r="F12" s="379"/>
      <c r="G12" s="394"/>
      <c r="H12" s="562"/>
      <c r="I12" s="565">
        <f>I10+I11+I9+I8</f>
        <v>9155.24</v>
      </c>
      <c r="J12" s="950"/>
    </row>
    <row r="13" spans="1:10" s="507" customFormat="1" ht="18" customHeight="1">
      <c r="A13" s="849"/>
      <c r="B13" s="966"/>
      <c r="C13" s="874" t="s">
        <v>24</v>
      </c>
      <c r="D13" s="874"/>
      <c r="E13" s="874"/>
      <c r="F13" s="379"/>
      <c r="G13" s="394"/>
      <c r="H13" s="562"/>
      <c r="I13" s="565">
        <f>I12+I7</f>
        <v>100707.64</v>
      </c>
      <c r="J13" s="950"/>
    </row>
    <row r="14" spans="1:10" s="507" customFormat="1" ht="18" customHeight="1">
      <c r="A14" s="849">
        <v>2</v>
      </c>
      <c r="B14" s="966" t="s">
        <v>474</v>
      </c>
      <c r="C14" s="854" t="s">
        <v>1705</v>
      </c>
      <c r="D14" s="851" t="s">
        <v>1706</v>
      </c>
      <c r="E14" s="860" t="s">
        <v>1707</v>
      </c>
      <c r="F14" s="860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950">
        <f>ROUND(I35*0.8,0)</f>
        <v>2477934</v>
      </c>
    </row>
    <row r="15" spans="1:10" s="507" customFormat="1" ht="18" customHeight="1">
      <c r="A15" s="849"/>
      <c r="B15" s="966"/>
      <c r="C15" s="854"/>
      <c r="D15" s="851"/>
      <c r="E15" s="861"/>
      <c r="F15" s="861"/>
      <c r="G15" s="378">
        <v>1</v>
      </c>
      <c r="H15" s="571">
        <v>1600</v>
      </c>
      <c r="I15" s="564">
        <f t="shared" si="1"/>
        <v>1600</v>
      </c>
      <c r="J15" s="950"/>
    </row>
    <row r="16" spans="1:10" s="507" customFormat="1" ht="18" customHeight="1">
      <c r="A16" s="849"/>
      <c r="B16" s="966"/>
      <c r="C16" s="854"/>
      <c r="D16" s="851"/>
      <c r="E16" s="861"/>
      <c r="F16" s="861"/>
      <c r="G16" s="378">
        <v>30</v>
      </c>
      <c r="H16" s="571">
        <v>800</v>
      </c>
      <c r="I16" s="564">
        <f t="shared" si="1"/>
        <v>24000</v>
      </c>
      <c r="J16" s="950"/>
    </row>
    <row r="17" spans="1:10" s="507" customFormat="1" ht="18" customHeight="1">
      <c r="A17" s="849"/>
      <c r="B17" s="966"/>
      <c r="C17" s="854"/>
      <c r="D17" s="851"/>
      <c r="E17" s="861"/>
      <c r="F17" s="862"/>
      <c r="G17" s="378">
        <v>30</v>
      </c>
      <c r="H17" s="571">
        <v>50</v>
      </c>
      <c r="I17" s="564">
        <f t="shared" si="1"/>
        <v>1500</v>
      </c>
      <c r="J17" s="950"/>
    </row>
    <row r="18" spans="1:10" s="507" customFormat="1" ht="18" customHeight="1">
      <c r="A18" s="849"/>
      <c r="B18" s="966"/>
      <c r="C18" s="854"/>
      <c r="D18" s="851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950"/>
    </row>
    <row r="19" spans="1:10" s="507" customFormat="1" ht="18" customHeight="1">
      <c r="A19" s="849"/>
      <c r="B19" s="966"/>
      <c r="C19" s="854"/>
      <c r="D19" s="851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950"/>
    </row>
    <row r="20" spans="1:10" s="507" customFormat="1" ht="18" customHeight="1">
      <c r="A20" s="849"/>
      <c r="B20" s="966"/>
      <c r="C20" s="854"/>
      <c r="D20" s="851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950"/>
    </row>
    <row r="21" spans="1:10" s="507" customFormat="1" ht="18" customHeight="1">
      <c r="A21" s="849"/>
      <c r="B21" s="966"/>
      <c r="C21" s="854"/>
      <c r="D21" s="851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950"/>
    </row>
    <row r="22" spans="1:10" s="507" customFormat="1" ht="18" customHeight="1">
      <c r="A22" s="849"/>
      <c r="B22" s="966"/>
      <c r="C22" s="854"/>
      <c r="D22" s="851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950"/>
    </row>
    <row r="23" spans="1:10" s="507" customFormat="1" ht="18" customHeight="1">
      <c r="A23" s="849"/>
      <c r="B23" s="966"/>
      <c r="C23" s="854"/>
      <c r="D23" s="851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950"/>
    </row>
    <row r="24" spans="1:10" s="507" customFormat="1" ht="18" customHeight="1">
      <c r="A24" s="849"/>
      <c r="B24" s="966"/>
      <c r="C24" s="854"/>
      <c r="D24" s="851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950"/>
    </row>
    <row r="25" spans="1:10" s="507" customFormat="1" ht="18" customHeight="1">
      <c r="A25" s="849"/>
      <c r="B25" s="966"/>
      <c r="C25" s="854"/>
      <c r="D25" s="851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950"/>
    </row>
    <row r="26" spans="1:10" s="507" customFormat="1" ht="18" customHeight="1">
      <c r="A26" s="849"/>
      <c r="B26" s="966"/>
      <c r="C26" s="854"/>
      <c r="D26" s="851"/>
      <c r="E26" s="404" t="s">
        <v>534</v>
      </c>
      <c r="F26" s="404"/>
      <c r="G26" s="394"/>
      <c r="H26" s="572"/>
      <c r="I26" s="581">
        <f>SUM(I14:I25)</f>
        <v>2023604.4780000001</v>
      </c>
      <c r="J26" s="950"/>
    </row>
    <row r="27" spans="1:10" s="507" customFormat="1" ht="18" customHeight="1">
      <c r="A27" s="849"/>
      <c r="B27" s="966"/>
      <c r="C27" s="854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950"/>
    </row>
    <row r="28" spans="1:10" s="507" customFormat="1" ht="18" customHeight="1">
      <c r="A28" s="849"/>
      <c r="B28" s="966"/>
      <c r="C28" s="854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950"/>
    </row>
    <row r="29" spans="1:10" s="507" customFormat="1" ht="18" customHeight="1">
      <c r="A29" s="849"/>
      <c r="B29" s="966"/>
      <c r="C29" s="874" t="s">
        <v>1406</v>
      </c>
      <c r="D29" s="874"/>
      <c r="E29" s="874"/>
      <c r="F29" s="386"/>
      <c r="G29" s="510"/>
      <c r="H29" s="573"/>
      <c r="I29" s="582">
        <f>I28+I26+I27</f>
        <v>2815834.4780000001</v>
      </c>
      <c r="J29" s="950"/>
    </row>
    <row r="30" spans="1:10" s="507" customFormat="1" ht="18" customHeight="1">
      <c r="A30" s="849"/>
      <c r="B30" s="966"/>
      <c r="C30" s="867" t="s">
        <v>1408</v>
      </c>
      <c r="D30" s="867"/>
      <c r="E30" s="867"/>
      <c r="F30" s="505"/>
      <c r="G30" s="379"/>
      <c r="H30" s="959">
        <v>0.1</v>
      </c>
      <c r="I30" s="971">
        <f>I29*H30</f>
        <v>281583.44780000002</v>
      </c>
      <c r="J30" s="950"/>
    </row>
    <row r="31" spans="1:10" s="507" customFormat="1" ht="18" customHeight="1">
      <c r="A31" s="849"/>
      <c r="B31" s="966"/>
      <c r="C31" s="867" t="s">
        <v>1409</v>
      </c>
      <c r="D31" s="867"/>
      <c r="E31" s="867"/>
      <c r="F31" s="505"/>
      <c r="G31" s="379"/>
      <c r="H31" s="960"/>
      <c r="I31" s="972"/>
      <c r="J31" s="950"/>
    </row>
    <row r="32" spans="1:10" s="507" customFormat="1" ht="18" customHeight="1">
      <c r="A32" s="849"/>
      <c r="B32" s="966"/>
      <c r="C32" s="867" t="s">
        <v>1410</v>
      </c>
      <c r="D32" s="867"/>
      <c r="E32" s="867"/>
      <c r="F32" s="505"/>
      <c r="G32" s="379"/>
      <c r="H32" s="961"/>
      <c r="I32" s="973"/>
      <c r="J32" s="950"/>
    </row>
    <row r="33" spans="1:10" s="507" customFormat="1" ht="18" customHeight="1">
      <c r="A33" s="849"/>
      <c r="B33" s="966"/>
      <c r="C33" s="867" t="s">
        <v>1719</v>
      </c>
      <c r="D33" s="867"/>
      <c r="E33" s="867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950"/>
    </row>
    <row r="34" spans="1:10" s="507" customFormat="1" ht="18" customHeight="1">
      <c r="A34" s="849"/>
      <c r="B34" s="966"/>
      <c r="C34" s="874" t="s">
        <v>1418</v>
      </c>
      <c r="D34" s="874"/>
      <c r="E34" s="874"/>
      <c r="F34" s="505"/>
      <c r="G34" s="379"/>
      <c r="H34" s="560"/>
      <c r="I34" s="563">
        <f>I30+I33</f>
        <v>281583.44780000002</v>
      </c>
      <c r="J34" s="950"/>
    </row>
    <row r="35" spans="1:10" s="507" customFormat="1" ht="18" customHeight="1">
      <c r="A35" s="849"/>
      <c r="B35" s="966"/>
      <c r="C35" s="874" t="s">
        <v>24</v>
      </c>
      <c r="D35" s="874"/>
      <c r="E35" s="874"/>
      <c r="F35" s="505"/>
      <c r="G35" s="394"/>
      <c r="H35" s="562"/>
      <c r="I35" s="565">
        <f>I34+I29</f>
        <v>3097417.9258000003</v>
      </c>
      <c r="J35" s="950"/>
    </row>
    <row r="36" spans="1:10" s="511" customFormat="1" ht="18" customHeight="1">
      <c r="A36" s="849">
        <v>3</v>
      </c>
      <c r="B36" s="851" t="s">
        <v>1721</v>
      </c>
      <c r="C36" s="852" t="s">
        <v>1722</v>
      </c>
      <c r="D36" s="851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863">
        <f>ROUND(I45*0.8,0)</f>
        <v>507560</v>
      </c>
    </row>
    <row r="37" spans="1:10" s="511" customFormat="1" ht="18" customHeight="1">
      <c r="A37" s="849"/>
      <c r="B37" s="851"/>
      <c r="C37" s="852"/>
      <c r="D37" s="851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863"/>
    </row>
    <row r="38" spans="1:10" s="511" customFormat="1" ht="18" customHeight="1">
      <c r="A38" s="849"/>
      <c r="B38" s="851"/>
      <c r="C38" s="852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863"/>
    </row>
    <row r="39" spans="1:10" s="511" customFormat="1" ht="18" customHeight="1">
      <c r="A39" s="849"/>
      <c r="B39" s="851"/>
      <c r="C39" s="874" t="s">
        <v>1406</v>
      </c>
      <c r="D39" s="874"/>
      <c r="E39" s="874"/>
      <c r="F39" s="378"/>
      <c r="G39" s="513"/>
      <c r="H39" s="575"/>
      <c r="I39" s="580">
        <f>SUM(I36:I38)</f>
        <v>549500</v>
      </c>
      <c r="J39" s="863"/>
    </row>
    <row r="40" spans="1:10" s="511" customFormat="1" ht="18" customHeight="1">
      <c r="A40" s="849"/>
      <c r="B40" s="851"/>
      <c r="C40" s="851" t="s">
        <v>1408</v>
      </c>
      <c r="D40" s="851"/>
      <c r="E40" s="851"/>
      <c r="F40" s="378"/>
      <c r="G40" s="389"/>
      <c r="H40" s="970">
        <v>0.1</v>
      </c>
      <c r="I40" s="971">
        <f>I39*H40</f>
        <v>54950</v>
      </c>
      <c r="J40" s="863"/>
    </row>
    <row r="41" spans="1:10" s="511" customFormat="1" ht="18" customHeight="1">
      <c r="A41" s="849"/>
      <c r="B41" s="851"/>
      <c r="C41" s="851" t="s">
        <v>1409</v>
      </c>
      <c r="D41" s="851"/>
      <c r="E41" s="851"/>
      <c r="F41" s="378"/>
      <c r="G41" s="389"/>
      <c r="H41" s="970"/>
      <c r="I41" s="972"/>
      <c r="J41" s="863"/>
    </row>
    <row r="42" spans="1:10" s="511" customFormat="1" ht="18" customHeight="1">
      <c r="A42" s="849"/>
      <c r="B42" s="851"/>
      <c r="C42" s="851" t="s">
        <v>1410</v>
      </c>
      <c r="D42" s="851"/>
      <c r="E42" s="851"/>
      <c r="F42" s="378"/>
      <c r="G42" s="389"/>
      <c r="H42" s="970"/>
      <c r="I42" s="973"/>
      <c r="J42" s="863"/>
    </row>
    <row r="43" spans="1:10" s="511" customFormat="1" ht="18" customHeight="1">
      <c r="A43" s="849"/>
      <c r="B43" s="851"/>
      <c r="C43" s="851" t="s">
        <v>1725</v>
      </c>
      <c r="D43" s="851"/>
      <c r="E43" s="851"/>
      <c r="F43" s="378"/>
      <c r="G43" s="389"/>
      <c r="H43" s="576"/>
      <c r="I43" s="384">
        <v>30000</v>
      </c>
      <c r="J43" s="863"/>
    </row>
    <row r="44" spans="1:10" s="511" customFormat="1" ht="18" customHeight="1">
      <c r="A44" s="849"/>
      <c r="B44" s="851"/>
      <c r="C44" s="874" t="s">
        <v>1418</v>
      </c>
      <c r="D44" s="874"/>
      <c r="E44" s="874"/>
      <c r="F44" s="505"/>
      <c r="G44" s="379"/>
      <c r="H44" s="560"/>
      <c r="I44" s="565">
        <f>SUM(I40:I43)</f>
        <v>84950</v>
      </c>
      <c r="J44" s="863"/>
    </row>
    <row r="45" spans="1:10" s="511" customFormat="1" ht="18" customHeight="1">
      <c r="A45" s="849"/>
      <c r="B45" s="851"/>
      <c r="C45" s="874" t="s">
        <v>24</v>
      </c>
      <c r="D45" s="874"/>
      <c r="E45" s="874"/>
      <c r="F45" s="378"/>
      <c r="G45" s="386"/>
      <c r="H45" s="574"/>
      <c r="I45" s="580">
        <f>I39+I44</f>
        <v>634450</v>
      </c>
      <c r="J45" s="863"/>
    </row>
    <row r="46" spans="1:10" s="511" customFormat="1" ht="18" customHeight="1">
      <c r="A46" s="849">
        <v>4</v>
      </c>
      <c r="B46" s="851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863">
        <f>ROUND(I52*0.8,0)</f>
        <v>789760</v>
      </c>
    </row>
    <row r="47" spans="1:10" s="511" customFormat="1" ht="18" customHeight="1">
      <c r="A47" s="849"/>
      <c r="B47" s="851"/>
      <c r="C47" s="874" t="s">
        <v>1406</v>
      </c>
      <c r="D47" s="874"/>
      <c r="E47" s="874"/>
      <c r="F47" s="378"/>
      <c r="G47" s="513"/>
      <c r="H47" s="575"/>
      <c r="I47" s="580">
        <f>SUM(I46:I46)</f>
        <v>899000</v>
      </c>
      <c r="J47" s="863"/>
    </row>
    <row r="48" spans="1:10" s="511" customFormat="1" ht="18" customHeight="1">
      <c r="A48" s="849"/>
      <c r="B48" s="851"/>
      <c r="C48" s="851" t="s">
        <v>1408</v>
      </c>
      <c r="D48" s="851"/>
      <c r="E48" s="851"/>
      <c r="F48" s="378"/>
      <c r="G48" s="386"/>
      <c r="H48" s="558"/>
      <c r="I48" s="583">
        <v>9300</v>
      </c>
      <c r="J48" s="863"/>
    </row>
    <row r="49" spans="1:10" s="511" customFormat="1" ht="18" customHeight="1">
      <c r="A49" s="849"/>
      <c r="B49" s="851"/>
      <c r="C49" s="851" t="s">
        <v>1409</v>
      </c>
      <c r="D49" s="851"/>
      <c r="E49" s="851"/>
      <c r="F49" s="378"/>
      <c r="G49" s="386"/>
      <c r="H49" s="577"/>
      <c r="I49" s="583">
        <v>41700</v>
      </c>
      <c r="J49" s="863"/>
    </row>
    <row r="50" spans="1:10" s="511" customFormat="1" ht="18" customHeight="1">
      <c r="A50" s="849"/>
      <c r="B50" s="851"/>
      <c r="C50" s="851" t="s">
        <v>1410</v>
      </c>
      <c r="D50" s="851"/>
      <c r="E50" s="851"/>
      <c r="F50" s="378"/>
      <c r="G50" s="386"/>
      <c r="H50" s="577"/>
      <c r="I50" s="583">
        <v>37200</v>
      </c>
      <c r="J50" s="863"/>
    </row>
    <row r="51" spans="1:10" s="511" customFormat="1" ht="18" customHeight="1">
      <c r="A51" s="849"/>
      <c r="B51" s="851"/>
      <c r="C51" s="874" t="s">
        <v>1418</v>
      </c>
      <c r="D51" s="874"/>
      <c r="E51" s="874"/>
      <c r="F51" s="505"/>
      <c r="G51" s="379"/>
      <c r="H51" s="560"/>
      <c r="I51" s="565">
        <f>SUM(I48:I50)</f>
        <v>88200</v>
      </c>
      <c r="J51" s="863"/>
    </row>
    <row r="52" spans="1:10" s="511" customFormat="1" ht="18" customHeight="1">
      <c r="A52" s="968"/>
      <c r="B52" s="860"/>
      <c r="C52" s="969" t="s">
        <v>24</v>
      </c>
      <c r="D52" s="969"/>
      <c r="E52" s="969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63"/>
    </row>
    <row r="53" spans="1:10" ht="18" customHeight="1">
      <c r="A53" s="515"/>
      <c r="B53" s="515"/>
      <c r="C53" s="974" t="s">
        <v>1540</v>
      </c>
      <c r="D53" s="974"/>
      <c r="E53" s="974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80" t="s">
        <v>1727</v>
      </c>
      <c r="B1" s="980"/>
      <c r="C1" s="980"/>
      <c r="D1" s="980"/>
      <c r="E1" s="980"/>
      <c r="F1" s="980"/>
      <c r="G1" s="981"/>
      <c r="H1" s="981"/>
      <c r="I1" s="981"/>
      <c r="J1" s="981"/>
      <c r="K1" s="982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975">
        <v>1</v>
      </c>
      <c r="B3" s="975" t="s">
        <v>267</v>
      </c>
      <c r="C3" s="975" t="s">
        <v>1728</v>
      </c>
      <c r="D3" s="976" t="s">
        <v>1722</v>
      </c>
      <c r="E3" s="977" t="s">
        <v>1729</v>
      </c>
      <c r="F3" s="984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51">
        <f>ROUND(J9*0.8,0)</f>
        <v>506099</v>
      </c>
    </row>
    <row r="4" spans="1:11" s="520" customFormat="1" ht="18" customHeight="1">
      <c r="A4" s="975"/>
      <c r="B4" s="975"/>
      <c r="C4" s="975"/>
      <c r="D4" s="976"/>
      <c r="E4" s="977"/>
      <c r="F4" s="984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957"/>
    </row>
    <row r="5" spans="1:11" ht="18" customHeight="1">
      <c r="A5" s="975"/>
      <c r="B5" s="975"/>
      <c r="C5" s="975"/>
      <c r="D5" s="976"/>
      <c r="E5" s="977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957"/>
    </row>
    <row r="6" spans="1:11" ht="18" customHeight="1">
      <c r="A6" s="975"/>
      <c r="B6" s="975"/>
      <c r="C6" s="975"/>
      <c r="D6" s="976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957"/>
    </row>
    <row r="7" spans="1:11" s="525" customFormat="1" ht="18" customHeight="1">
      <c r="A7" s="975"/>
      <c r="B7" s="975"/>
      <c r="C7" s="975"/>
      <c r="D7" s="976"/>
      <c r="E7" s="978" t="s">
        <v>1424</v>
      </c>
      <c r="F7" s="978"/>
      <c r="G7" s="523"/>
      <c r="H7" s="524"/>
      <c r="I7" s="524"/>
      <c r="J7" s="535">
        <f>SUM(J3:J6)</f>
        <v>547840</v>
      </c>
      <c r="K7" s="957"/>
    </row>
    <row r="8" spans="1:11" s="525" customFormat="1" ht="18" customHeight="1">
      <c r="A8" s="975"/>
      <c r="B8" s="975"/>
      <c r="C8" s="975"/>
      <c r="D8" s="976"/>
      <c r="E8" s="978" t="s">
        <v>1603</v>
      </c>
      <c r="F8" s="978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57"/>
    </row>
    <row r="9" spans="1:11" s="525" customFormat="1" ht="18" customHeight="1">
      <c r="A9" s="975"/>
      <c r="B9" s="975"/>
      <c r="C9" s="975"/>
      <c r="D9" s="976"/>
      <c r="E9" s="978" t="s">
        <v>1428</v>
      </c>
      <c r="F9" s="978"/>
      <c r="G9" s="523"/>
      <c r="H9" s="524"/>
      <c r="I9" s="524"/>
      <c r="J9" s="532">
        <f>J7+J8</f>
        <v>632624</v>
      </c>
      <c r="K9" s="957"/>
    </row>
    <row r="10" spans="1:11" ht="18" customHeight="1">
      <c r="A10" s="975">
        <v>2</v>
      </c>
      <c r="B10" s="975" t="s">
        <v>376</v>
      </c>
      <c r="C10" s="975" t="s">
        <v>1734</v>
      </c>
      <c r="D10" s="976" t="s">
        <v>1369</v>
      </c>
      <c r="E10" s="975" t="s">
        <v>1735</v>
      </c>
      <c r="F10" s="979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51">
        <f>ROUND(J26*0.8,0)</f>
        <v>1564939</v>
      </c>
    </row>
    <row r="11" spans="1:11" ht="18" customHeight="1">
      <c r="A11" s="975"/>
      <c r="B11" s="975"/>
      <c r="C11" s="975"/>
      <c r="D11" s="976"/>
      <c r="E11" s="975"/>
      <c r="F11" s="979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957"/>
    </row>
    <row r="12" spans="1:11" ht="18" customHeight="1">
      <c r="A12" s="975"/>
      <c r="B12" s="975"/>
      <c r="C12" s="975"/>
      <c r="D12" s="976"/>
      <c r="E12" s="975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957"/>
    </row>
    <row r="13" spans="1:11" ht="18" customHeight="1">
      <c r="A13" s="975"/>
      <c r="B13" s="975"/>
      <c r="C13" s="975"/>
      <c r="D13" s="976"/>
      <c r="E13" s="975" t="s">
        <v>1738</v>
      </c>
      <c r="F13" s="979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957"/>
    </row>
    <row r="14" spans="1:11" ht="18" customHeight="1">
      <c r="A14" s="975"/>
      <c r="B14" s="975"/>
      <c r="C14" s="975"/>
      <c r="D14" s="976"/>
      <c r="E14" s="975"/>
      <c r="F14" s="979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57"/>
    </row>
    <row r="15" spans="1:11" ht="18" customHeight="1">
      <c r="A15" s="975"/>
      <c r="B15" s="975"/>
      <c r="C15" s="975"/>
      <c r="D15" s="976"/>
      <c r="E15" s="975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957"/>
    </row>
    <row r="16" spans="1:11" ht="18" customHeight="1">
      <c r="A16" s="975"/>
      <c r="B16" s="975"/>
      <c r="C16" s="975"/>
      <c r="D16" s="976"/>
      <c r="E16" s="975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957"/>
    </row>
    <row r="17" spans="1:11" ht="18" customHeight="1">
      <c r="A17" s="975"/>
      <c r="B17" s="975"/>
      <c r="C17" s="975"/>
      <c r="D17" s="976"/>
      <c r="E17" s="975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957"/>
    </row>
    <row r="18" spans="1:11" ht="18" customHeight="1">
      <c r="A18" s="975"/>
      <c r="B18" s="975"/>
      <c r="C18" s="975"/>
      <c r="D18" s="976"/>
      <c r="E18" s="975" t="s">
        <v>1743</v>
      </c>
      <c r="F18" s="979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957"/>
    </row>
    <row r="19" spans="1:11" ht="18" customHeight="1">
      <c r="A19" s="975"/>
      <c r="B19" s="975"/>
      <c r="C19" s="975"/>
      <c r="D19" s="976"/>
      <c r="E19" s="975"/>
      <c r="F19" s="979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957"/>
    </row>
    <row r="20" spans="1:11" ht="18" customHeight="1">
      <c r="A20" s="975"/>
      <c r="B20" s="975"/>
      <c r="C20" s="975"/>
      <c r="D20" s="976"/>
      <c r="E20" s="975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957"/>
    </row>
    <row r="21" spans="1:11" ht="18" customHeight="1">
      <c r="A21" s="975"/>
      <c r="B21" s="975"/>
      <c r="C21" s="975"/>
      <c r="D21" s="976"/>
      <c r="E21" s="975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957"/>
    </row>
    <row r="22" spans="1:11" ht="18" customHeight="1">
      <c r="A22" s="975"/>
      <c r="B22" s="975"/>
      <c r="C22" s="975"/>
      <c r="D22" s="976"/>
      <c r="E22" s="975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957"/>
    </row>
    <row r="23" spans="1:11" ht="18" customHeight="1">
      <c r="A23" s="975"/>
      <c r="B23" s="975"/>
      <c r="C23" s="975"/>
      <c r="D23" s="976"/>
      <c r="E23" s="975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957"/>
    </row>
    <row r="24" spans="1:11" s="525" customFormat="1" ht="18" customHeight="1">
      <c r="A24" s="975"/>
      <c r="B24" s="975"/>
      <c r="C24" s="975"/>
      <c r="D24" s="976"/>
      <c r="E24" s="978" t="s">
        <v>1424</v>
      </c>
      <c r="F24" s="978"/>
      <c r="G24" s="523"/>
      <c r="H24" s="524"/>
      <c r="I24" s="524"/>
      <c r="J24" s="532">
        <f>SUM(J10:J23)</f>
        <v>1714704</v>
      </c>
      <c r="K24" s="957"/>
    </row>
    <row r="25" spans="1:11" s="525" customFormat="1" ht="18" customHeight="1">
      <c r="A25" s="975"/>
      <c r="B25" s="975"/>
      <c r="C25" s="975"/>
      <c r="D25" s="976"/>
      <c r="E25" s="978" t="s">
        <v>1603</v>
      </c>
      <c r="F25" s="978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57"/>
    </row>
    <row r="26" spans="1:11" s="525" customFormat="1" ht="18" customHeight="1">
      <c r="A26" s="975"/>
      <c r="B26" s="975"/>
      <c r="C26" s="975"/>
      <c r="D26" s="976"/>
      <c r="E26" s="978" t="s">
        <v>1428</v>
      </c>
      <c r="F26" s="978"/>
      <c r="G26" s="523"/>
      <c r="H26" s="524"/>
      <c r="I26" s="524"/>
      <c r="J26" s="532">
        <f>J24+J25</f>
        <v>1956174</v>
      </c>
      <c r="K26" s="957"/>
    </row>
    <row r="27" spans="1:11" ht="18" customHeight="1">
      <c r="A27" s="975">
        <v>3</v>
      </c>
      <c r="B27" s="975" t="s">
        <v>1749</v>
      </c>
      <c r="C27" s="975" t="s">
        <v>1750</v>
      </c>
      <c r="D27" s="976" t="s">
        <v>1369</v>
      </c>
      <c r="E27" s="975" t="s">
        <v>1614</v>
      </c>
      <c r="F27" s="979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51">
        <f>ROUND(J31*0.8,0)</f>
        <v>565485</v>
      </c>
    </row>
    <row r="28" spans="1:11" ht="18" customHeight="1">
      <c r="A28" s="975"/>
      <c r="B28" s="975"/>
      <c r="C28" s="975"/>
      <c r="D28" s="976"/>
      <c r="E28" s="975"/>
      <c r="F28" s="979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57"/>
    </row>
    <row r="29" spans="1:11" s="525" customFormat="1" ht="18" customHeight="1">
      <c r="A29" s="975"/>
      <c r="B29" s="975"/>
      <c r="C29" s="975"/>
      <c r="D29" s="976"/>
      <c r="E29" s="978" t="s">
        <v>1424</v>
      </c>
      <c r="F29" s="978"/>
      <c r="G29" s="523"/>
      <c r="H29" s="524"/>
      <c r="I29" s="524"/>
      <c r="J29" s="532">
        <f>SUM(J27:J28)</f>
        <v>615324</v>
      </c>
      <c r="K29" s="957"/>
    </row>
    <row r="30" spans="1:11" s="525" customFormat="1" ht="18" customHeight="1">
      <c r="A30" s="975"/>
      <c r="B30" s="975"/>
      <c r="C30" s="975"/>
      <c r="D30" s="976"/>
      <c r="E30" s="978" t="s">
        <v>1603</v>
      </c>
      <c r="F30" s="978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57"/>
    </row>
    <row r="31" spans="1:11" s="525" customFormat="1" ht="18" customHeight="1">
      <c r="A31" s="975"/>
      <c r="B31" s="975"/>
      <c r="C31" s="975"/>
      <c r="D31" s="976"/>
      <c r="E31" s="978" t="s">
        <v>1428</v>
      </c>
      <c r="F31" s="978"/>
      <c r="G31" s="523"/>
      <c r="H31" s="524"/>
      <c r="I31" s="524"/>
      <c r="J31" s="532">
        <f>J29+J30</f>
        <v>706856</v>
      </c>
      <c r="K31" s="957"/>
    </row>
    <row r="32" spans="1:11" ht="18" customHeight="1">
      <c r="A32" s="975">
        <v>4</v>
      </c>
      <c r="B32" s="975" t="s">
        <v>1751</v>
      </c>
      <c r="C32" s="975" t="s">
        <v>1752</v>
      </c>
      <c r="D32" s="976" t="s">
        <v>1369</v>
      </c>
      <c r="E32" s="975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951">
        <f>ROUND(J40*0.8,0)</f>
        <v>330806</v>
      </c>
    </row>
    <row r="33" spans="1:11" ht="18" customHeight="1">
      <c r="A33" s="975"/>
      <c r="B33" s="975"/>
      <c r="C33" s="975"/>
      <c r="D33" s="976"/>
      <c r="E33" s="975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951"/>
    </row>
    <row r="34" spans="1:11" ht="18" customHeight="1">
      <c r="A34" s="975"/>
      <c r="B34" s="975"/>
      <c r="C34" s="975"/>
      <c r="D34" s="976"/>
      <c r="E34" s="975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951"/>
    </row>
    <row r="35" spans="1:11" ht="18" customHeight="1">
      <c r="A35" s="975"/>
      <c r="B35" s="975"/>
      <c r="C35" s="975"/>
      <c r="D35" s="976"/>
      <c r="E35" s="975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951"/>
    </row>
    <row r="36" spans="1:11" ht="18" customHeight="1">
      <c r="A36" s="975"/>
      <c r="B36" s="975"/>
      <c r="C36" s="975"/>
      <c r="D36" s="976"/>
      <c r="E36" s="975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951"/>
    </row>
    <row r="37" spans="1:11" ht="18" customHeight="1">
      <c r="A37" s="975"/>
      <c r="B37" s="975"/>
      <c r="C37" s="975"/>
      <c r="D37" s="976"/>
      <c r="E37" s="975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951"/>
    </row>
    <row r="38" spans="1:11" ht="18" customHeight="1">
      <c r="A38" s="975"/>
      <c r="B38" s="975"/>
      <c r="C38" s="975"/>
      <c r="D38" s="976"/>
      <c r="E38" s="978" t="s">
        <v>1424</v>
      </c>
      <c r="F38" s="978"/>
      <c r="G38" s="528"/>
      <c r="H38" s="526"/>
      <c r="I38" s="526"/>
      <c r="J38" s="535">
        <f>SUM(J32:J37)</f>
        <v>375916</v>
      </c>
      <c r="K38" s="951"/>
    </row>
    <row r="39" spans="1:11" ht="18" customHeight="1">
      <c r="A39" s="975"/>
      <c r="B39" s="975"/>
      <c r="C39" s="975"/>
      <c r="D39" s="976"/>
      <c r="E39" s="978" t="s">
        <v>1603</v>
      </c>
      <c r="F39" s="978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51"/>
    </row>
    <row r="40" spans="1:11" ht="18" customHeight="1">
      <c r="A40" s="975"/>
      <c r="B40" s="975"/>
      <c r="C40" s="975"/>
      <c r="D40" s="976"/>
      <c r="E40" s="978" t="s">
        <v>1428</v>
      </c>
      <c r="F40" s="978"/>
      <c r="G40" s="528"/>
      <c r="H40" s="526"/>
      <c r="I40" s="526"/>
      <c r="J40" s="535">
        <f>J38+J39</f>
        <v>413508</v>
      </c>
      <c r="K40" s="951"/>
    </row>
    <row r="41" spans="1:11" ht="18" customHeight="1">
      <c r="A41" s="538"/>
      <c r="B41" s="538"/>
      <c r="C41" s="538"/>
      <c r="D41" s="538"/>
      <c r="E41" s="951" t="s">
        <v>1540</v>
      </c>
      <c r="F41" s="983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85" t="s">
        <v>1802</v>
      </c>
      <c r="B1" s="986"/>
      <c r="C1" s="986"/>
      <c r="D1" s="986"/>
      <c r="E1" s="986"/>
      <c r="F1" s="986"/>
      <c r="G1" s="986"/>
      <c r="H1" s="986"/>
      <c r="I1" s="986"/>
      <c r="J1" s="986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87" t="s">
        <v>764</v>
      </c>
      <c r="B1" s="988"/>
      <c r="C1" s="988"/>
      <c r="D1" s="988"/>
      <c r="E1" s="988"/>
      <c r="F1" s="988"/>
      <c r="G1" s="988"/>
      <c r="H1" s="988"/>
      <c r="I1" s="988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989" t="s">
        <v>873</v>
      </c>
      <c r="B1" s="989"/>
      <c r="C1" s="989"/>
      <c r="D1" s="989"/>
      <c r="E1" s="989"/>
      <c r="F1" s="989"/>
      <c r="G1" s="989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990" t="s">
        <v>927</v>
      </c>
      <c r="B1" s="991"/>
      <c r="C1" s="991"/>
      <c r="D1" s="991"/>
      <c r="E1" s="991"/>
      <c r="F1" s="991"/>
      <c r="G1" s="991"/>
      <c r="H1" s="991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992" t="s">
        <v>946</v>
      </c>
      <c r="B7" s="995" t="s">
        <v>947</v>
      </c>
      <c r="C7" s="995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993" t="s">
        <v>946</v>
      </c>
      <c r="B8" s="996" t="s">
        <v>947</v>
      </c>
      <c r="C8" s="996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993" t="s">
        <v>946</v>
      </c>
      <c r="B9" s="996" t="s">
        <v>947</v>
      </c>
      <c r="C9" s="996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994" t="s">
        <v>946</v>
      </c>
      <c r="B10" s="997" t="s">
        <v>947</v>
      </c>
      <c r="C10" s="997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992" t="s">
        <v>961</v>
      </c>
      <c r="B18" s="995" t="s">
        <v>962</v>
      </c>
      <c r="C18" s="995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994" t="s">
        <v>961</v>
      </c>
      <c r="B19" s="997" t="s">
        <v>962</v>
      </c>
      <c r="C19" s="997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1000" t="s">
        <v>970</v>
      </c>
      <c r="B24" s="1001" t="s">
        <v>971</v>
      </c>
      <c r="C24" s="1001" t="s">
        <v>937</v>
      </c>
      <c r="D24" s="1001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998" t="s">
        <v>940</v>
      </c>
      <c r="J24" s="257"/>
    </row>
    <row r="25" spans="1:10" s="244" customFormat="1" ht="20.100000000000001" customHeight="1">
      <c r="A25" s="994" t="s">
        <v>970</v>
      </c>
      <c r="B25" s="997" t="s">
        <v>971</v>
      </c>
      <c r="C25" s="997"/>
      <c r="D25" s="997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999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992" t="s">
        <v>551</v>
      </c>
      <c r="B27" s="995" t="s">
        <v>971</v>
      </c>
      <c r="C27" s="995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992">
        <v>500000</v>
      </c>
      <c r="I27" s="258" t="s">
        <v>935</v>
      </c>
      <c r="J27" s="251"/>
    </row>
    <row r="28" spans="1:10" s="244" customFormat="1" ht="20.100000000000001" customHeight="1">
      <c r="A28" s="993"/>
      <c r="B28" s="996" t="s">
        <v>971</v>
      </c>
      <c r="C28" s="996"/>
      <c r="D28" s="241" t="s">
        <v>979</v>
      </c>
      <c r="E28" s="241" t="s">
        <v>980</v>
      </c>
      <c r="F28" s="240">
        <v>1</v>
      </c>
      <c r="G28" s="240">
        <v>350000</v>
      </c>
      <c r="H28" s="1002"/>
      <c r="I28" s="259"/>
      <c r="J28" s="251"/>
    </row>
    <row r="29" spans="1:10" s="244" customFormat="1" ht="20.100000000000001" customHeight="1">
      <c r="A29" s="993"/>
      <c r="B29" s="996" t="s">
        <v>971</v>
      </c>
      <c r="C29" s="996"/>
      <c r="D29" s="241" t="s">
        <v>981</v>
      </c>
      <c r="E29" s="241" t="s">
        <v>982</v>
      </c>
      <c r="F29" s="240">
        <v>1</v>
      </c>
      <c r="G29" s="240">
        <v>202500</v>
      </c>
      <c r="H29" s="1002"/>
      <c r="I29" s="259"/>
      <c r="J29" s="251"/>
    </row>
    <row r="30" spans="1:10" s="244" customFormat="1" ht="20.100000000000001" customHeight="1">
      <c r="A30" s="994"/>
      <c r="B30" s="997" t="s">
        <v>971</v>
      </c>
      <c r="C30" s="997"/>
      <c r="D30" s="241" t="s">
        <v>983</v>
      </c>
      <c r="E30" s="241" t="s">
        <v>984</v>
      </c>
      <c r="F30" s="240">
        <v>1</v>
      </c>
      <c r="G30" s="240">
        <v>300000</v>
      </c>
      <c r="H30" s="821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992" t="s">
        <v>986</v>
      </c>
      <c r="B33" s="995" t="s">
        <v>987</v>
      </c>
      <c r="C33" s="995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993" t="s">
        <v>986</v>
      </c>
      <c r="B34" s="996" t="s">
        <v>987</v>
      </c>
      <c r="C34" s="996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994" t="s">
        <v>986</v>
      </c>
      <c r="B35" s="997" t="s">
        <v>987</v>
      </c>
      <c r="C35" s="997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992" t="s">
        <v>993</v>
      </c>
      <c r="B40" s="995" t="s">
        <v>994</v>
      </c>
      <c r="C40" s="995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993" t="s">
        <v>993</v>
      </c>
      <c r="B41" s="996" t="s">
        <v>994</v>
      </c>
      <c r="C41" s="996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993" t="s">
        <v>993</v>
      </c>
      <c r="B42" s="996" t="s">
        <v>994</v>
      </c>
      <c r="C42" s="996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993" t="s">
        <v>993</v>
      </c>
      <c r="B43" s="996" t="s">
        <v>994</v>
      </c>
      <c r="C43" s="996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993" t="s">
        <v>993</v>
      </c>
      <c r="B44" s="996" t="s">
        <v>994</v>
      </c>
      <c r="C44" s="996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994" t="s">
        <v>993</v>
      </c>
      <c r="B45" s="997" t="s">
        <v>994</v>
      </c>
      <c r="C45" s="997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1000" t="s">
        <v>1007</v>
      </c>
      <c r="B48" s="995" t="s">
        <v>1008</v>
      </c>
      <c r="C48" s="995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1002"/>
      <c r="B49" s="996" t="s">
        <v>1008</v>
      </c>
      <c r="C49" s="996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1002"/>
      <c r="B50" s="996" t="s">
        <v>1008</v>
      </c>
      <c r="C50" s="996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821"/>
      <c r="B51" s="997" t="s">
        <v>1008</v>
      </c>
      <c r="C51" s="997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1003" t="s">
        <v>688</v>
      </c>
      <c r="B1" s="1003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  <c r="N1" s="1003"/>
      <c r="O1" s="1003"/>
      <c r="P1" s="1003"/>
      <c r="Q1" s="1003"/>
      <c r="R1" s="1003"/>
      <c r="S1" s="1003"/>
      <c r="T1" s="1003"/>
      <c r="U1" s="1003"/>
      <c r="V1" s="1003"/>
      <c r="W1" s="1003"/>
      <c r="X1" s="1003"/>
      <c r="Y1" s="1003"/>
      <c r="Z1" s="1003"/>
      <c r="AA1" s="1003"/>
      <c r="AB1" s="1003"/>
      <c r="AC1" s="1003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1004" t="s">
        <v>1025</v>
      </c>
      <c r="B1" s="1004"/>
      <c r="C1" s="1004"/>
      <c r="D1" s="1004"/>
      <c r="E1" s="1004"/>
      <c r="F1" s="1004"/>
      <c r="G1" s="1004"/>
      <c r="H1" s="1004"/>
      <c r="I1" s="1004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1005" t="s">
        <v>1326</v>
      </c>
      <c r="B1" s="1006"/>
      <c r="C1" s="1006"/>
      <c r="D1" s="1006"/>
      <c r="E1" s="1006"/>
      <c r="F1" s="1006"/>
      <c r="G1" s="1006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1008" t="s">
        <v>1328</v>
      </c>
      <c r="B1" s="986"/>
      <c r="C1" s="986"/>
      <c r="D1" s="986"/>
      <c r="E1" s="986"/>
      <c r="F1" s="986"/>
      <c r="G1" s="986"/>
      <c r="H1" s="986"/>
      <c r="I1" s="986"/>
      <c r="J1" s="986"/>
      <c r="K1" s="986"/>
      <c r="L1" s="986"/>
      <c r="M1" s="986"/>
      <c r="N1" s="986"/>
      <c r="O1" s="986"/>
      <c r="P1" s="986"/>
      <c r="Q1" s="986"/>
      <c r="R1" s="986"/>
      <c r="S1" s="986"/>
      <c r="T1" s="986"/>
      <c r="U1" s="986"/>
      <c r="V1" s="986"/>
      <c r="W1" s="986"/>
      <c r="X1" s="986"/>
      <c r="Y1" s="986"/>
      <c r="Z1" s="986"/>
      <c r="AA1" s="986"/>
      <c r="AB1" s="986"/>
      <c r="AC1" s="986"/>
      <c r="AD1" s="986"/>
      <c r="AE1" s="986"/>
      <c r="AF1" s="986"/>
      <c r="AG1" s="986"/>
      <c r="AH1" s="986"/>
      <c r="AI1" s="986"/>
      <c r="AJ1" s="986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1009" t="s">
        <v>1336</v>
      </c>
      <c r="J2" s="1009"/>
      <c r="K2" s="1009"/>
      <c r="L2" s="1009" t="s">
        <v>1337</v>
      </c>
      <c r="M2" s="1009"/>
      <c r="N2" s="1009"/>
      <c r="O2" s="1009" t="s">
        <v>1338</v>
      </c>
      <c r="P2" s="1009"/>
      <c r="Q2" s="1009"/>
      <c r="R2" s="1009" t="s">
        <v>1339</v>
      </c>
      <c r="S2" s="1009"/>
      <c r="T2" s="1009"/>
      <c r="U2" s="1009" t="s">
        <v>1340</v>
      </c>
      <c r="V2" s="1009"/>
      <c r="W2" s="1009"/>
      <c r="X2" s="1009" t="s">
        <v>1341</v>
      </c>
      <c r="Y2" s="1009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1007" t="s">
        <v>1360</v>
      </c>
      <c r="T45" s="1007"/>
      <c r="U45" s="1007"/>
      <c r="V45" s="1007"/>
      <c r="W45" s="1007"/>
      <c r="X45" s="1007"/>
      <c r="Y45" s="1007"/>
    </row>
    <row r="46" spans="1:36">
      <c r="S46" s="1007">
        <v>42984</v>
      </c>
      <c r="T46" s="1007"/>
      <c r="U46" s="1007"/>
      <c r="V46" s="1007"/>
      <c r="W46" s="1007"/>
      <c r="X46" s="1007"/>
      <c r="Y46" s="1007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1010" t="s">
        <v>1841</v>
      </c>
      <c r="B1" s="1010"/>
      <c r="C1" s="1010"/>
      <c r="D1" s="1010"/>
      <c r="E1" s="1010"/>
      <c r="F1" s="1010"/>
      <c r="G1" s="1010"/>
      <c r="H1" s="1010"/>
      <c r="I1" s="1010"/>
      <c r="J1" s="1011"/>
      <c r="K1" s="1011"/>
      <c r="L1" s="1011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1012" t="s">
        <v>1842</v>
      </c>
      <c r="B1" s="1013"/>
      <c r="C1" s="1013"/>
      <c r="D1" s="1013"/>
      <c r="E1" s="1013"/>
      <c r="F1" s="1013"/>
      <c r="G1" s="1014"/>
      <c r="H1" s="1013"/>
      <c r="I1" s="1014"/>
      <c r="J1" s="1013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1015" t="s">
        <v>2165</v>
      </c>
      <c r="B1" s="1015"/>
      <c r="C1" s="1015"/>
      <c r="D1" s="1015"/>
      <c r="E1" s="1015"/>
      <c r="F1" s="1015"/>
      <c r="G1" s="1015"/>
      <c r="H1" s="1015"/>
      <c r="I1" s="1015"/>
      <c r="J1" s="1015"/>
      <c r="K1" s="1015"/>
      <c r="L1" s="1015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1044" t="s">
        <v>1910</v>
      </c>
      <c r="B1" s="1044"/>
      <c r="C1" s="1044"/>
      <c r="D1" s="1044"/>
      <c r="E1" s="1044"/>
      <c r="F1" s="1044"/>
      <c r="G1" s="1044"/>
      <c r="H1" s="1044"/>
      <c r="I1" s="1044"/>
      <c r="J1" s="1044"/>
      <c r="K1" s="1045"/>
    </row>
    <row r="2" spans="1:11" ht="20.100000000000001" customHeight="1">
      <c r="A2" s="1046" t="s">
        <v>2</v>
      </c>
      <c r="B2" s="1047" t="s">
        <v>1589</v>
      </c>
      <c r="C2" s="1046" t="s">
        <v>1419</v>
      </c>
      <c r="D2" s="1046"/>
      <c r="E2" s="1046" t="s">
        <v>1365</v>
      </c>
      <c r="F2" s="1046"/>
      <c r="G2" s="1049" t="s">
        <v>1911</v>
      </c>
      <c r="H2" s="1049"/>
      <c r="I2" s="1049"/>
      <c r="J2" s="1049"/>
      <c r="K2" s="1050" t="s">
        <v>1912</v>
      </c>
    </row>
    <row r="3" spans="1:11" ht="20.100000000000001" customHeight="1">
      <c r="A3" s="1046"/>
      <c r="B3" s="1048"/>
      <c r="C3" s="1046"/>
      <c r="D3" s="1046"/>
      <c r="E3" s="1046"/>
      <c r="F3" s="1046"/>
      <c r="G3" s="640" t="s">
        <v>533</v>
      </c>
      <c r="H3" s="641" t="s">
        <v>1366</v>
      </c>
      <c r="I3" s="641" t="s">
        <v>695</v>
      </c>
      <c r="J3" s="641" t="s">
        <v>696</v>
      </c>
      <c r="K3" s="1051"/>
    </row>
    <row r="4" spans="1:11" s="649" customFormat="1" ht="20.100000000000001" customHeight="1">
      <c r="A4" s="1019" t="s">
        <v>1913</v>
      </c>
      <c r="B4" s="1038" t="s">
        <v>1914</v>
      </c>
      <c r="C4" s="1019" t="s">
        <v>1459</v>
      </c>
      <c r="D4" s="1019"/>
      <c r="E4" s="1019" t="s">
        <v>1915</v>
      </c>
      <c r="F4" s="1019"/>
      <c r="G4" s="645" t="s">
        <v>1372</v>
      </c>
      <c r="H4" s="646">
        <v>2300</v>
      </c>
      <c r="I4" s="647">
        <v>210</v>
      </c>
      <c r="J4" s="648">
        <f>H4*I4</f>
        <v>483000</v>
      </c>
      <c r="K4" s="1041">
        <f>ROUND(J192*0.8,0)</f>
        <v>4303484</v>
      </c>
    </row>
    <row r="5" spans="1:11" s="649" customFormat="1" ht="20.100000000000001" customHeight="1">
      <c r="A5" s="1019"/>
      <c r="B5" s="1039"/>
      <c r="C5" s="1019"/>
      <c r="D5" s="1019"/>
      <c r="E5" s="1019" t="s">
        <v>1916</v>
      </c>
      <c r="F5" s="1019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1042"/>
    </row>
    <row r="6" spans="1:11" s="649" customFormat="1" ht="20.100000000000001" customHeight="1">
      <c r="A6" s="1019"/>
      <c r="B6" s="1039"/>
      <c r="C6" s="1019"/>
      <c r="D6" s="1019"/>
      <c r="E6" s="1019" t="s">
        <v>1917</v>
      </c>
      <c r="F6" s="1019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1042"/>
    </row>
    <row r="7" spans="1:11" s="649" customFormat="1" ht="20.100000000000001" customHeight="1">
      <c r="A7" s="1019"/>
      <c r="B7" s="1039"/>
      <c r="C7" s="1019"/>
      <c r="D7" s="1019"/>
      <c r="E7" s="1019" t="s">
        <v>1918</v>
      </c>
      <c r="F7" s="1019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1042"/>
    </row>
    <row r="8" spans="1:11" s="649" customFormat="1" ht="20.100000000000001" customHeight="1">
      <c r="A8" s="1019"/>
      <c r="B8" s="1039"/>
      <c r="C8" s="1019"/>
      <c r="D8" s="1019"/>
      <c r="E8" s="1032" t="s">
        <v>1919</v>
      </c>
      <c r="F8" s="1033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1042"/>
    </row>
    <row r="9" spans="1:11" s="649" customFormat="1" ht="20.100000000000001" customHeight="1">
      <c r="A9" s="1019"/>
      <c r="B9" s="1039"/>
      <c r="C9" s="1019"/>
      <c r="D9" s="1019"/>
      <c r="E9" s="1036"/>
      <c r="F9" s="1037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1042"/>
    </row>
    <row r="10" spans="1:11" s="649" customFormat="1" ht="20.100000000000001" customHeight="1">
      <c r="A10" s="1019"/>
      <c r="B10" s="1039"/>
      <c r="C10" s="1019"/>
      <c r="D10" s="1019"/>
      <c r="E10" s="1019" t="s">
        <v>1920</v>
      </c>
      <c r="F10" s="1019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1042"/>
    </row>
    <row r="11" spans="1:11" s="649" customFormat="1" ht="20.100000000000001" customHeight="1">
      <c r="A11" s="1019"/>
      <c r="B11" s="1039"/>
      <c r="C11" s="1019"/>
      <c r="D11" s="1019"/>
      <c r="E11" s="1032" t="s">
        <v>1921</v>
      </c>
      <c r="F11" s="1033"/>
      <c r="G11" s="1026" t="s">
        <v>1372</v>
      </c>
      <c r="H11" s="1029">
        <v>4385</v>
      </c>
      <c r="I11" s="1052">
        <v>12.7</v>
      </c>
      <c r="J11" s="1023">
        <f t="shared" si="1"/>
        <v>55689.5</v>
      </c>
      <c r="K11" s="1042"/>
    </row>
    <row r="12" spans="1:11" s="649" customFormat="1" ht="20.100000000000001" customHeight="1">
      <c r="A12" s="1019"/>
      <c r="B12" s="1039"/>
      <c r="C12" s="1019"/>
      <c r="D12" s="1019"/>
      <c r="E12" s="1034"/>
      <c r="F12" s="1035"/>
      <c r="G12" s="1028"/>
      <c r="H12" s="1031"/>
      <c r="I12" s="1053"/>
      <c r="J12" s="1025"/>
      <c r="K12" s="1042"/>
    </row>
    <row r="13" spans="1:11" s="649" customFormat="1" ht="20.100000000000001" customHeight="1">
      <c r="A13" s="1019"/>
      <c r="B13" s="1039"/>
      <c r="C13" s="1019"/>
      <c r="D13" s="1019"/>
      <c r="E13" s="1034"/>
      <c r="F13" s="1035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1042"/>
    </row>
    <row r="14" spans="1:11" s="649" customFormat="1" ht="20.100000000000001" customHeight="1">
      <c r="A14" s="1019"/>
      <c r="B14" s="1039"/>
      <c r="C14" s="1019"/>
      <c r="D14" s="1019"/>
      <c r="E14" s="1034"/>
      <c r="F14" s="1035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1042"/>
    </row>
    <row r="15" spans="1:11" s="649" customFormat="1" ht="20.100000000000001" customHeight="1">
      <c r="A15" s="1019"/>
      <c r="B15" s="1039"/>
      <c r="C15" s="1019"/>
      <c r="D15" s="1019"/>
      <c r="E15" s="1034"/>
      <c r="F15" s="1035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1042"/>
    </row>
    <row r="16" spans="1:11" s="649" customFormat="1" ht="20.100000000000001" customHeight="1">
      <c r="A16" s="1019"/>
      <c r="B16" s="1039"/>
      <c r="C16" s="1019"/>
      <c r="D16" s="1019"/>
      <c r="E16" s="1034"/>
      <c r="F16" s="1035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1042"/>
    </row>
    <row r="17" spans="1:12" s="649" customFormat="1" ht="20.100000000000001" customHeight="1">
      <c r="A17" s="1019"/>
      <c r="B17" s="1039"/>
      <c r="C17" s="1019"/>
      <c r="D17" s="1019"/>
      <c r="E17" s="1034"/>
      <c r="F17" s="1035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1042"/>
    </row>
    <row r="18" spans="1:12" s="649" customFormat="1" ht="20.100000000000001" customHeight="1">
      <c r="A18" s="1019"/>
      <c r="B18" s="1039"/>
      <c r="C18" s="1019"/>
      <c r="D18" s="1019"/>
      <c r="E18" s="1034"/>
      <c r="F18" s="1035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1042"/>
    </row>
    <row r="19" spans="1:12" s="649" customFormat="1" ht="20.100000000000001" customHeight="1">
      <c r="A19" s="1019"/>
      <c r="B19" s="1039"/>
      <c r="C19" s="1019"/>
      <c r="D19" s="1019"/>
      <c r="E19" s="1034"/>
      <c r="F19" s="1035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1042"/>
    </row>
    <row r="20" spans="1:12" s="649" customFormat="1" ht="20.100000000000001" customHeight="1">
      <c r="A20" s="1019"/>
      <c r="B20" s="1039"/>
      <c r="C20" s="1019"/>
      <c r="D20" s="1019"/>
      <c r="E20" s="1034"/>
      <c r="F20" s="1035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1042"/>
    </row>
    <row r="21" spans="1:12" s="649" customFormat="1" ht="20.100000000000001" customHeight="1">
      <c r="A21" s="1019"/>
      <c r="B21" s="1039"/>
      <c r="C21" s="1019"/>
      <c r="D21" s="1019"/>
      <c r="E21" s="1034"/>
      <c r="F21" s="1035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1042"/>
    </row>
    <row r="22" spans="1:12" s="649" customFormat="1" ht="20.100000000000001" customHeight="1">
      <c r="A22" s="1019"/>
      <c r="B22" s="1039"/>
      <c r="C22" s="1019"/>
      <c r="D22" s="1019"/>
      <c r="E22" s="1036"/>
      <c r="F22" s="1037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1042"/>
    </row>
    <row r="23" spans="1:12" s="649" customFormat="1" ht="20.100000000000001" customHeight="1">
      <c r="A23" s="1019"/>
      <c r="B23" s="1039"/>
      <c r="C23" s="1019"/>
      <c r="D23" s="1019"/>
      <c r="E23" s="1019" t="s">
        <v>1923</v>
      </c>
      <c r="F23" s="1019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1042"/>
    </row>
    <row r="24" spans="1:12" s="649" customFormat="1" ht="20.100000000000001" customHeight="1">
      <c r="A24" s="1019"/>
      <c r="B24" s="1039"/>
      <c r="C24" s="1019"/>
      <c r="D24" s="1019"/>
      <c r="E24" s="1019" t="s">
        <v>1924</v>
      </c>
      <c r="F24" s="1019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1042"/>
    </row>
    <row r="25" spans="1:12" s="649" customFormat="1" ht="20.100000000000001" customHeight="1">
      <c r="A25" s="1019"/>
      <c r="B25" s="1039"/>
      <c r="C25" s="1018" t="s">
        <v>24</v>
      </c>
      <c r="D25" s="1018"/>
      <c r="E25" s="1018"/>
      <c r="F25" s="1018"/>
      <c r="G25" s="651"/>
      <c r="H25" s="652"/>
      <c r="I25" s="651"/>
      <c r="J25" s="653">
        <f>SUM(J4:J24)</f>
        <v>2401619.5</v>
      </c>
      <c r="K25" s="1042"/>
      <c r="L25" s="654"/>
    </row>
    <row r="26" spans="1:12" s="649" customFormat="1" ht="20.100000000000001" customHeight="1">
      <c r="A26" s="1019"/>
      <c r="B26" s="1039"/>
      <c r="C26" s="1038" t="s">
        <v>1925</v>
      </c>
      <c r="D26" s="1038" t="s">
        <v>1926</v>
      </c>
      <c r="E26" s="1019" t="s">
        <v>1927</v>
      </c>
      <c r="F26" s="1019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1042"/>
    </row>
    <row r="27" spans="1:12" s="649" customFormat="1" ht="20.100000000000001" customHeight="1">
      <c r="A27" s="1019"/>
      <c r="B27" s="1039"/>
      <c r="C27" s="1039"/>
      <c r="D27" s="1039"/>
      <c r="E27" s="1019" t="s">
        <v>1928</v>
      </c>
      <c r="F27" s="1019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1042"/>
    </row>
    <row r="28" spans="1:12" s="649" customFormat="1" ht="20.100000000000001" customHeight="1">
      <c r="A28" s="1019"/>
      <c r="B28" s="1039"/>
      <c r="C28" s="1039"/>
      <c r="D28" s="1039"/>
      <c r="E28" s="1019" t="s">
        <v>1929</v>
      </c>
      <c r="F28" s="1019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1042"/>
    </row>
    <row r="29" spans="1:12" s="649" customFormat="1" ht="20.100000000000001" customHeight="1">
      <c r="A29" s="1019"/>
      <c r="B29" s="1039"/>
      <c r="C29" s="1039"/>
      <c r="D29" s="1039"/>
      <c r="E29" s="1019" t="s">
        <v>1930</v>
      </c>
      <c r="F29" s="1019"/>
      <c r="G29" s="645" t="s">
        <v>1372</v>
      </c>
      <c r="H29" s="646">
        <v>6</v>
      </c>
      <c r="I29" s="647">
        <v>180</v>
      </c>
      <c r="J29" s="648">
        <f>H29*I29</f>
        <v>1080</v>
      </c>
      <c r="K29" s="1042"/>
    </row>
    <row r="30" spans="1:12" s="649" customFormat="1" ht="20.100000000000001" customHeight="1">
      <c r="A30" s="1019"/>
      <c r="B30" s="1039"/>
      <c r="C30" s="1039"/>
      <c r="D30" s="1039"/>
      <c r="E30" s="1019" t="s">
        <v>1931</v>
      </c>
      <c r="F30" s="1019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1042"/>
    </row>
    <row r="31" spans="1:12" s="649" customFormat="1" ht="20.100000000000001" customHeight="1">
      <c r="A31" s="1019"/>
      <c r="B31" s="1039"/>
      <c r="C31" s="1039"/>
      <c r="D31" s="1039"/>
      <c r="E31" s="1019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1042"/>
    </row>
    <row r="32" spans="1:12" s="649" customFormat="1" ht="20.100000000000001" customHeight="1">
      <c r="A32" s="1019"/>
      <c r="B32" s="1039"/>
      <c r="C32" s="1039"/>
      <c r="D32" s="1039"/>
      <c r="E32" s="1019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1042"/>
    </row>
    <row r="33" spans="1:12" s="649" customFormat="1" ht="20.100000000000001" customHeight="1">
      <c r="A33" s="1019"/>
      <c r="B33" s="1039"/>
      <c r="C33" s="1039"/>
      <c r="D33" s="1039"/>
      <c r="E33" s="1032" t="s">
        <v>1935</v>
      </c>
      <c r="F33" s="1033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1042"/>
    </row>
    <row r="34" spans="1:12" s="649" customFormat="1" ht="20.100000000000001" customHeight="1">
      <c r="A34" s="1019"/>
      <c r="B34" s="1039"/>
      <c r="C34" s="1039"/>
      <c r="D34" s="1040"/>
      <c r="E34" s="1036"/>
      <c r="F34" s="1037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1042"/>
    </row>
    <row r="35" spans="1:12" s="649" customFormat="1" ht="20.100000000000001" customHeight="1">
      <c r="A35" s="1019"/>
      <c r="B35" s="1039"/>
      <c r="C35" s="1039"/>
      <c r="D35" s="1038" t="s">
        <v>1936</v>
      </c>
      <c r="E35" s="1019" t="s">
        <v>1937</v>
      </c>
      <c r="F35" s="1019"/>
      <c r="G35" s="645" t="s">
        <v>1372</v>
      </c>
      <c r="H35" s="646">
        <v>11</v>
      </c>
      <c r="I35" s="647">
        <v>600</v>
      </c>
      <c r="J35" s="648">
        <f>H35*I35</f>
        <v>6600</v>
      </c>
      <c r="K35" s="1042"/>
    </row>
    <row r="36" spans="1:12" s="649" customFormat="1" ht="20.100000000000001" customHeight="1">
      <c r="A36" s="1019"/>
      <c r="B36" s="1039"/>
      <c r="C36" s="1039"/>
      <c r="D36" s="1039"/>
      <c r="E36" s="1019" t="s">
        <v>1928</v>
      </c>
      <c r="F36" s="1019"/>
      <c r="G36" s="645" t="s">
        <v>1372</v>
      </c>
      <c r="H36" s="646">
        <v>40</v>
      </c>
      <c r="I36" s="647">
        <v>45</v>
      </c>
      <c r="J36" s="648">
        <f>H36*I36</f>
        <v>1800</v>
      </c>
      <c r="K36" s="1042"/>
    </row>
    <row r="37" spans="1:12" s="649" customFormat="1" ht="20.100000000000001" customHeight="1">
      <c r="A37" s="1019"/>
      <c r="B37" s="1039"/>
      <c r="C37" s="1039"/>
      <c r="D37" s="1039"/>
      <c r="E37" s="1019" t="s">
        <v>1929</v>
      </c>
      <c r="F37" s="1019"/>
      <c r="G37" s="645" t="s">
        <v>1372</v>
      </c>
      <c r="H37" s="646">
        <v>20</v>
      </c>
      <c r="I37" s="647">
        <v>45</v>
      </c>
      <c r="J37" s="648">
        <f>H37*I37</f>
        <v>900</v>
      </c>
      <c r="K37" s="1042"/>
    </row>
    <row r="38" spans="1:12" s="649" customFormat="1" ht="20.100000000000001" customHeight="1">
      <c r="A38" s="1019"/>
      <c r="B38" s="1039"/>
      <c r="C38" s="1040"/>
      <c r="D38" s="1040"/>
      <c r="E38" s="1019" t="s">
        <v>1938</v>
      </c>
      <c r="F38" s="1019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1042"/>
    </row>
    <row r="39" spans="1:12" s="649" customFormat="1" ht="20.100000000000001" customHeight="1">
      <c r="A39" s="1019"/>
      <c r="B39" s="1039"/>
      <c r="C39" s="1018" t="s">
        <v>24</v>
      </c>
      <c r="D39" s="1018"/>
      <c r="E39" s="1018"/>
      <c r="F39" s="1018"/>
      <c r="G39" s="651"/>
      <c r="H39" s="652"/>
      <c r="I39" s="651"/>
      <c r="J39" s="653">
        <f>SUM(J26:J38)</f>
        <v>63630</v>
      </c>
      <c r="K39" s="1042"/>
      <c r="L39" s="654"/>
    </row>
    <row r="40" spans="1:12" s="649" customFormat="1" ht="20.100000000000001" customHeight="1">
      <c r="A40" s="1019"/>
      <c r="B40" s="1039"/>
      <c r="C40" s="1032" t="s">
        <v>1455</v>
      </c>
      <c r="D40" s="1033"/>
      <c r="E40" s="1019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1042"/>
    </row>
    <row r="41" spans="1:12" s="649" customFormat="1" ht="20.100000000000001" customHeight="1">
      <c r="A41" s="1019"/>
      <c r="B41" s="1039"/>
      <c r="C41" s="1034"/>
      <c r="D41" s="1035"/>
      <c r="E41" s="1019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1042"/>
    </row>
    <row r="42" spans="1:12" s="649" customFormat="1" ht="20.100000000000001" customHeight="1">
      <c r="A42" s="1019"/>
      <c r="B42" s="1039"/>
      <c r="C42" s="1034"/>
      <c r="D42" s="1035"/>
      <c r="E42" s="1019" t="s">
        <v>1942</v>
      </c>
      <c r="F42" s="650" t="s">
        <v>1943</v>
      </c>
      <c r="G42" s="1026" t="s">
        <v>1376</v>
      </c>
      <c r="H42" s="1029">
        <v>1</v>
      </c>
      <c r="I42" s="1020">
        <v>30000</v>
      </c>
      <c r="J42" s="1023">
        <f t="shared" si="0"/>
        <v>30000</v>
      </c>
      <c r="K42" s="1042"/>
    </row>
    <row r="43" spans="1:12" s="649" customFormat="1" ht="20.100000000000001" customHeight="1">
      <c r="A43" s="1019"/>
      <c r="B43" s="1039"/>
      <c r="C43" s="1034"/>
      <c r="D43" s="1035"/>
      <c r="E43" s="1019"/>
      <c r="F43" s="650" t="s">
        <v>1944</v>
      </c>
      <c r="G43" s="1027"/>
      <c r="H43" s="1030"/>
      <c r="I43" s="1021"/>
      <c r="J43" s="1024"/>
      <c r="K43" s="1042"/>
    </row>
    <row r="44" spans="1:12" s="649" customFormat="1" ht="20.100000000000001" customHeight="1">
      <c r="A44" s="1019"/>
      <c r="B44" s="1039"/>
      <c r="C44" s="1034"/>
      <c r="D44" s="1035"/>
      <c r="E44" s="1019"/>
      <c r="F44" s="650" t="s">
        <v>1945</v>
      </c>
      <c r="G44" s="1028"/>
      <c r="H44" s="1031"/>
      <c r="I44" s="1022"/>
      <c r="J44" s="1025"/>
      <c r="K44" s="1042"/>
    </row>
    <row r="45" spans="1:12" s="649" customFormat="1" ht="20.100000000000001" customHeight="1">
      <c r="A45" s="1019"/>
      <c r="B45" s="1039"/>
      <c r="C45" s="1034"/>
      <c r="D45" s="1035"/>
      <c r="E45" s="1019" t="s">
        <v>1946</v>
      </c>
      <c r="F45" s="1019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1042"/>
    </row>
    <row r="46" spans="1:12" s="649" customFormat="1" ht="20.100000000000001" customHeight="1">
      <c r="A46" s="1019"/>
      <c r="B46" s="1039"/>
      <c r="C46" s="1034"/>
      <c r="D46" s="1035"/>
      <c r="E46" s="1019" t="s">
        <v>1947</v>
      </c>
      <c r="F46" s="1019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1042"/>
    </row>
    <row r="47" spans="1:12" s="649" customFormat="1" ht="20.100000000000001" customHeight="1">
      <c r="A47" s="1019"/>
      <c r="B47" s="1039"/>
      <c r="C47" s="1034"/>
      <c r="D47" s="1035"/>
      <c r="E47" s="1019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1042"/>
    </row>
    <row r="48" spans="1:12" s="649" customFormat="1" ht="20.100000000000001" customHeight="1">
      <c r="A48" s="1019"/>
      <c r="B48" s="1039"/>
      <c r="C48" s="1034"/>
      <c r="D48" s="1035"/>
      <c r="E48" s="1019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1042"/>
    </row>
    <row r="49" spans="1:12" s="649" customFormat="1" ht="20.100000000000001" customHeight="1">
      <c r="A49" s="1019"/>
      <c r="B49" s="1039"/>
      <c r="C49" s="1034"/>
      <c r="D49" s="1035"/>
      <c r="E49" s="1019" t="s">
        <v>1951</v>
      </c>
      <c r="F49" s="1019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1042"/>
    </row>
    <row r="50" spans="1:12" s="649" customFormat="1" ht="20.100000000000001" customHeight="1">
      <c r="A50" s="1019"/>
      <c r="B50" s="1039"/>
      <c r="C50" s="1034"/>
      <c r="D50" s="1035"/>
      <c r="E50" s="1019" t="s">
        <v>1952</v>
      </c>
      <c r="F50" s="1019"/>
      <c r="G50" s="645" t="s">
        <v>1372</v>
      </c>
      <c r="H50" s="1029">
        <v>220</v>
      </c>
      <c r="I50" s="1020">
        <v>200</v>
      </c>
      <c r="J50" s="1023">
        <f t="shared" si="0"/>
        <v>44000</v>
      </c>
      <c r="K50" s="1042"/>
    </row>
    <row r="51" spans="1:12" s="649" customFormat="1" ht="20.100000000000001" customHeight="1">
      <c r="A51" s="1019"/>
      <c r="B51" s="1039"/>
      <c r="C51" s="1034"/>
      <c r="D51" s="1035"/>
      <c r="E51" s="1019" t="s">
        <v>1953</v>
      </c>
      <c r="F51" s="1019"/>
      <c r="G51" s="645" t="s">
        <v>1372</v>
      </c>
      <c r="H51" s="1031"/>
      <c r="I51" s="1022"/>
      <c r="J51" s="1025"/>
      <c r="K51" s="1042"/>
    </row>
    <row r="52" spans="1:12" s="649" customFormat="1" ht="20.100000000000001" customHeight="1">
      <c r="A52" s="1019"/>
      <c r="B52" s="1039"/>
      <c r="C52" s="1034"/>
      <c r="D52" s="1035"/>
      <c r="E52" s="1032" t="s">
        <v>1954</v>
      </c>
      <c r="F52" s="1033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1042"/>
    </row>
    <row r="53" spans="1:12" s="649" customFormat="1" ht="20.100000000000001" customHeight="1">
      <c r="A53" s="1019"/>
      <c r="B53" s="1039"/>
      <c r="C53" s="1036"/>
      <c r="D53" s="1037"/>
      <c r="E53" s="1036"/>
      <c r="F53" s="1037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1042"/>
    </row>
    <row r="54" spans="1:12" s="649" customFormat="1" ht="20.100000000000001" customHeight="1">
      <c r="A54" s="1019"/>
      <c r="B54" s="1039"/>
      <c r="C54" s="1018" t="s">
        <v>24</v>
      </c>
      <c r="D54" s="1018"/>
      <c r="E54" s="1018"/>
      <c r="F54" s="1018"/>
      <c r="G54" s="651"/>
      <c r="H54" s="652"/>
      <c r="I54" s="651"/>
      <c r="J54" s="653">
        <f>SUM(J40:J53)</f>
        <v>279650</v>
      </c>
      <c r="K54" s="1042"/>
      <c r="L54" s="654"/>
    </row>
    <row r="55" spans="1:12" s="649" customFormat="1" ht="20.100000000000001" customHeight="1">
      <c r="A55" s="1019"/>
      <c r="B55" s="1039"/>
      <c r="C55" s="1019" t="s">
        <v>1565</v>
      </c>
      <c r="D55" s="1019"/>
      <c r="E55" s="1019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1042"/>
    </row>
    <row r="56" spans="1:12" s="649" customFormat="1" ht="20.100000000000001" customHeight="1">
      <c r="A56" s="1019"/>
      <c r="B56" s="1039"/>
      <c r="C56" s="1019"/>
      <c r="D56" s="1019"/>
      <c r="E56" s="1019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1042"/>
    </row>
    <row r="57" spans="1:12" s="649" customFormat="1" ht="20.100000000000001" customHeight="1">
      <c r="A57" s="1019"/>
      <c r="B57" s="1039"/>
      <c r="C57" s="1019"/>
      <c r="D57" s="1019"/>
      <c r="E57" s="1019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1042"/>
    </row>
    <row r="58" spans="1:12" s="649" customFormat="1" ht="20.100000000000001" customHeight="1">
      <c r="A58" s="1019"/>
      <c r="B58" s="1039"/>
      <c r="C58" s="1019"/>
      <c r="D58" s="1019"/>
      <c r="E58" s="1019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1042"/>
    </row>
    <row r="59" spans="1:12" s="649" customFormat="1" ht="20.100000000000001" customHeight="1">
      <c r="A59" s="1019"/>
      <c r="B59" s="1039"/>
      <c r="C59" s="1019"/>
      <c r="D59" s="1019"/>
      <c r="E59" s="1019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1042"/>
    </row>
    <row r="60" spans="1:12" s="649" customFormat="1" ht="20.100000000000001" customHeight="1">
      <c r="A60" s="1019"/>
      <c r="B60" s="1039"/>
      <c r="C60" s="1019"/>
      <c r="D60" s="1019"/>
      <c r="E60" s="1019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1042"/>
    </row>
    <row r="61" spans="1:12" s="649" customFormat="1" ht="20.100000000000001" customHeight="1">
      <c r="A61" s="1019"/>
      <c r="B61" s="1039"/>
      <c r="C61" s="1019"/>
      <c r="D61" s="1019"/>
      <c r="E61" s="1019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1042"/>
    </row>
    <row r="62" spans="1:12" s="649" customFormat="1" ht="20.100000000000001" customHeight="1">
      <c r="A62" s="1019"/>
      <c r="B62" s="1039"/>
      <c r="C62" s="1019"/>
      <c r="D62" s="1019"/>
      <c r="E62" s="1019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1042"/>
    </row>
    <row r="63" spans="1:12" s="649" customFormat="1" ht="20.100000000000001" customHeight="1">
      <c r="A63" s="1019"/>
      <c r="B63" s="1039"/>
      <c r="C63" s="1019"/>
      <c r="D63" s="1019"/>
      <c r="E63" s="1019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1042"/>
    </row>
    <row r="64" spans="1:12" s="649" customFormat="1" ht="20.100000000000001" customHeight="1">
      <c r="A64" s="1019"/>
      <c r="B64" s="1039"/>
      <c r="C64" s="1019"/>
      <c r="D64" s="1019"/>
      <c r="E64" s="1019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1042"/>
    </row>
    <row r="65" spans="1:11" s="649" customFormat="1" ht="20.100000000000001" customHeight="1">
      <c r="A65" s="1019"/>
      <c r="B65" s="1039"/>
      <c r="C65" s="1019"/>
      <c r="D65" s="1019"/>
      <c r="E65" s="1019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1042"/>
    </row>
    <row r="66" spans="1:11" s="649" customFormat="1" ht="20.100000000000001" customHeight="1">
      <c r="A66" s="1019"/>
      <c r="B66" s="1039"/>
      <c r="C66" s="1019"/>
      <c r="D66" s="1019"/>
      <c r="E66" s="1019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1042"/>
    </row>
    <row r="67" spans="1:11" s="649" customFormat="1" ht="20.100000000000001" customHeight="1">
      <c r="A67" s="1019"/>
      <c r="B67" s="1039"/>
      <c r="C67" s="1019"/>
      <c r="D67" s="1019"/>
      <c r="E67" s="1019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1042"/>
    </row>
    <row r="68" spans="1:11" s="649" customFormat="1" ht="20.100000000000001" customHeight="1">
      <c r="A68" s="1019"/>
      <c r="B68" s="1039"/>
      <c r="C68" s="1019"/>
      <c r="D68" s="1019"/>
      <c r="E68" s="1019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1042"/>
    </row>
    <row r="69" spans="1:11" s="649" customFormat="1" ht="20.100000000000001" customHeight="1">
      <c r="A69" s="1019"/>
      <c r="B69" s="1039"/>
      <c r="C69" s="1019"/>
      <c r="D69" s="1019"/>
      <c r="E69" s="1019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1042"/>
    </row>
    <row r="70" spans="1:11" s="649" customFormat="1" ht="20.100000000000001" customHeight="1">
      <c r="A70" s="1019"/>
      <c r="B70" s="1039"/>
      <c r="C70" s="1019"/>
      <c r="D70" s="1019"/>
      <c r="E70" s="1019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1042"/>
    </row>
    <row r="71" spans="1:11" s="649" customFormat="1" ht="20.100000000000001" customHeight="1">
      <c r="A71" s="1019"/>
      <c r="B71" s="1039"/>
      <c r="C71" s="1019"/>
      <c r="D71" s="1019"/>
      <c r="E71" s="1019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1042"/>
    </row>
    <row r="72" spans="1:11" s="649" customFormat="1" ht="20.100000000000001" customHeight="1">
      <c r="A72" s="1019"/>
      <c r="B72" s="1039"/>
      <c r="C72" s="1018" t="s">
        <v>24</v>
      </c>
      <c r="D72" s="1018"/>
      <c r="E72" s="1018"/>
      <c r="F72" s="1018"/>
      <c r="G72" s="651"/>
      <c r="H72" s="652"/>
      <c r="I72" s="651"/>
      <c r="J72" s="653">
        <f>SUM(J55:J71)</f>
        <v>50900</v>
      </c>
      <c r="K72" s="1042"/>
    </row>
    <row r="73" spans="1:11" s="649" customFormat="1" ht="20.100000000000001" customHeight="1">
      <c r="A73" s="1019"/>
      <c r="B73" s="1039"/>
      <c r="C73" s="1019" t="s">
        <v>1973</v>
      </c>
      <c r="D73" s="1019"/>
      <c r="E73" s="1019" t="s">
        <v>1974</v>
      </c>
      <c r="F73" s="1019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1042"/>
    </row>
    <row r="74" spans="1:11" s="649" customFormat="1" ht="20.100000000000001" customHeight="1">
      <c r="A74" s="1019"/>
      <c r="B74" s="1039"/>
      <c r="C74" s="1019"/>
      <c r="D74" s="1019"/>
      <c r="E74" s="1019" t="s">
        <v>1928</v>
      </c>
      <c r="F74" s="1019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1042"/>
    </row>
    <row r="75" spans="1:11" s="649" customFormat="1" ht="20.100000000000001" customHeight="1">
      <c r="A75" s="1019"/>
      <c r="B75" s="1039"/>
      <c r="C75" s="1019"/>
      <c r="D75" s="1019"/>
      <c r="E75" s="1019" t="s">
        <v>1975</v>
      </c>
      <c r="F75" s="1019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1042"/>
    </row>
    <row r="76" spans="1:11" s="649" customFormat="1" ht="20.100000000000001" customHeight="1">
      <c r="A76" s="1019"/>
      <c r="B76" s="1039"/>
      <c r="C76" s="1019"/>
      <c r="D76" s="1019"/>
      <c r="E76" s="1019" t="s">
        <v>1954</v>
      </c>
      <c r="F76" s="1019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1042"/>
    </row>
    <row r="77" spans="1:11" s="649" customFormat="1" ht="20.100000000000001" customHeight="1">
      <c r="A77" s="1019"/>
      <c r="B77" s="1039"/>
      <c r="C77" s="1018" t="s">
        <v>24</v>
      </c>
      <c r="D77" s="1018"/>
      <c r="E77" s="1018"/>
      <c r="F77" s="1018"/>
      <c r="G77" s="651"/>
      <c r="H77" s="652"/>
      <c r="I77" s="651"/>
      <c r="J77" s="653">
        <f>SUM(J73:J76)</f>
        <v>640530</v>
      </c>
      <c r="K77" s="1042"/>
    </row>
    <row r="78" spans="1:11" s="649" customFormat="1" ht="20.100000000000001" customHeight="1">
      <c r="A78" s="1019"/>
      <c r="B78" s="1039"/>
      <c r="C78" s="1019" t="s">
        <v>1976</v>
      </c>
      <c r="D78" s="1019" t="s">
        <v>1977</v>
      </c>
      <c r="E78" s="1019" t="s">
        <v>1928</v>
      </c>
      <c r="F78" s="1019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1042"/>
    </row>
    <row r="79" spans="1:11" s="649" customFormat="1" ht="20.100000000000001" customHeight="1">
      <c r="A79" s="1019"/>
      <c r="B79" s="1039"/>
      <c r="C79" s="1019"/>
      <c r="D79" s="1019"/>
      <c r="E79" s="1019" t="s">
        <v>1978</v>
      </c>
      <c r="F79" s="1019"/>
      <c r="G79" s="645" t="s">
        <v>1372</v>
      </c>
      <c r="H79" s="646">
        <v>280</v>
      </c>
      <c r="I79" s="647">
        <v>45</v>
      </c>
      <c r="J79" s="648">
        <f>H79*I79</f>
        <v>12600</v>
      </c>
      <c r="K79" s="1042"/>
    </row>
    <row r="80" spans="1:11" s="649" customFormat="1" ht="20.100000000000001" customHeight="1">
      <c r="A80" s="1019"/>
      <c r="B80" s="1039"/>
      <c r="C80" s="1019"/>
      <c r="D80" s="1019"/>
      <c r="E80" s="1019" t="s">
        <v>1979</v>
      </c>
      <c r="F80" s="1019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1042"/>
    </row>
    <row r="81" spans="1:11" s="649" customFormat="1" ht="20.100000000000001" customHeight="1">
      <c r="A81" s="1019"/>
      <c r="B81" s="1039"/>
      <c r="C81" s="1019"/>
      <c r="D81" s="1019"/>
      <c r="E81" s="1019" t="s">
        <v>1929</v>
      </c>
      <c r="F81" s="1019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1042"/>
    </row>
    <row r="82" spans="1:11" s="649" customFormat="1" ht="20.100000000000001" customHeight="1">
      <c r="A82" s="1019"/>
      <c r="B82" s="1039"/>
      <c r="C82" s="1019"/>
      <c r="D82" s="1019"/>
      <c r="E82" s="1019" t="s">
        <v>1980</v>
      </c>
      <c r="F82" s="1019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1042"/>
    </row>
    <row r="83" spans="1:11" s="649" customFormat="1" ht="20.100000000000001" customHeight="1">
      <c r="A83" s="1019"/>
      <c r="B83" s="1039"/>
      <c r="C83" s="1019"/>
      <c r="D83" s="1019"/>
      <c r="E83" s="1019" t="s">
        <v>1981</v>
      </c>
      <c r="F83" s="1019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1042"/>
    </row>
    <row r="84" spans="1:11" s="649" customFormat="1" ht="20.100000000000001" customHeight="1">
      <c r="A84" s="1019"/>
      <c r="B84" s="1039"/>
      <c r="C84" s="1019"/>
      <c r="D84" s="1019"/>
      <c r="E84" s="1019" t="s">
        <v>1982</v>
      </c>
      <c r="F84" s="1019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1042"/>
    </row>
    <row r="85" spans="1:11" s="649" customFormat="1" ht="20.100000000000001" customHeight="1">
      <c r="A85" s="1019"/>
      <c r="B85" s="1039"/>
      <c r="C85" s="1019"/>
      <c r="D85" s="1019"/>
      <c r="E85" s="1019" t="s">
        <v>1983</v>
      </c>
      <c r="F85" s="1019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1042"/>
    </row>
    <row r="86" spans="1:11" s="649" customFormat="1" ht="20.100000000000001" customHeight="1">
      <c r="A86" s="1019"/>
      <c r="B86" s="1039"/>
      <c r="C86" s="1019"/>
      <c r="D86" s="1019"/>
      <c r="E86" s="1019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1042"/>
    </row>
    <row r="87" spans="1:11" s="649" customFormat="1" ht="20.100000000000001" customHeight="1">
      <c r="A87" s="1019"/>
      <c r="B87" s="1039"/>
      <c r="C87" s="1019"/>
      <c r="D87" s="1019"/>
      <c r="E87" s="1019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1042"/>
    </row>
    <row r="88" spans="1:11" s="649" customFormat="1" ht="20.100000000000001" customHeight="1">
      <c r="A88" s="1019"/>
      <c r="B88" s="1039"/>
      <c r="C88" s="1019"/>
      <c r="D88" s="1019"/>
      <c r="E88" s="1019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1042"/>
    </row>
    <row r="89" spans="1:11" s="649" customFormat="1" ht="20.100000000000001" customHeight="1">
      <c r="A89" s="1019"/>
      <c r="B89" s="1039"/>
      <c r="C89" s="1019"/>
      <c r="D89" s="1019"/>
      <c r="E89" s="1019" t="s">
        <v>1988</v>
      </c>
      <c r="F89" s="1019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1042"/>
    </row>
    <row r="90" spans="1:11" s="649" customFormat="1" ht="20.100000000000001" customHeight="1">
      <c r="A90" s="1019"/>
      <c r="B90" s="1039"/>
      <c r="C90" s="1019"/>
      <c r="D90" s="1019"/>
      <c r="E90" s="1019" t="s">
        <v>1989</v>
      </c>
      <c r="F90" s="1019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1042"/>
    </row>
    <row r="91" spans="1:11" s="649" customFormat="1" ht="20.100000000000001" customHeight="1">
      <c r="A91" s="1019"/>
      <c r="B91" s="1039"/>
      <c r="C91" s="1019"/>
      <c r="D91" s="1019"/>
      <c r="E91" s="1019" t="s">
        <v>1990</v>
      </c>
      <c r="F91" s="1019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1042"/>
    </row>
    <row r="92" spans="1:11" s="649" customFormat="1" ht="20.100000000000001" customHeight="1">
      <c r="A92" s="1019"/>
      <c r="B92" s="1039"/>
      <c r="C92" s="1019"/>
      <c r="D92" s="1019" t="s">
        <v>1991</v>
      </c>
      <c r="E92" s="1019" t="s">
        <v>1928</v>
      </c>
      <c r="F92" s="1019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1042"/>
    </row>
    <row r="93" spans="1:11" s="649" customFormat="1" ht="20.100000000000001" customHeight="1">
      <c r="A93" s="1019"/>
      <c r="B93" s="1039"/>
      <c r="C93" s="1019"/>
      <c r="D93" s="1019"/>
      <c r="E93" s="1019" t="s">
        <v>1978</v>
      </c>
      <c r="F93" s="1019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1042"/>
    </row>
    <row r="94" spans="1:11" s="649" customFormat="1" ht="20.100000000000001" customHeight="1">
      <c r="A94" s="1019"/>
      <c r="B94" s="1039"/>
      <c r="C94" s="1019"/>
      <c r="D94" s="1019"/>
      <c r="E94" s="1019" t="s">
        <v>1979</v>
      </c>
      <c r="F94" s="1019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1042"/>
    </row>
    <row r="95" spans="1:11" s="649" customFormat="1" ht="20.100000000000001" customHeight="1">
      <c r="A95" s="1019"/>
      <c r="B95" s="1039"/>
      <c r="C95" s="1019"/>
      <c r="D95" s="1019"/>
      <c r="E95" s="1019" t="s">
        <v>1929</v>
      </c>
      <c r="F95" s="1019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1042"/>
    </row>
    <row r="96" spans="1:11" s="649" customFormat="1" ht="20.100000000000001" customHeight="1">
      <c r="A96" s="1019"/>
      <c r="B96" s="1039"/>
      <c r="C96" s="1019"/>
      <c r="D96" s="1019"/>
      <c r="E96" s="1019" t="s">
        <v>1992</v>
      </c>
      <c r="F96" s="1019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1042"/>
    </row>
    <row r="97" spans="1:11" s="649" customFormat="1" ht="20.100000000000001" customHeight="1">
      <c r="A97" s="1019"/>
      <c r="B97" s="1039"/>
      <c r="C97" s="1019"/>
      <c r="D97" s="1019"/>
      <c r="E97" s="1019" t="s">
        <v>1981</v>
      </c>
      <c r="F97" s="1019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1042"/>
    </row>
    <row r="98" spans="1:11" s="649" customFormat="1" ht="20.100000000000001" customHeight="1">
      <c r="A98" s="1019"/>
      <c r="B98" s="1039"/>
      <c r="C98" s="1019"/>
      <c r="D98" s="1019"/>
      <c r="E98" s="1019" t="s">
        <v>1982</v>
      </c>
      <c r="F98" s="1019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1042"/>
    </row>
    <row r="99" spans="1:11" s="649" customFormat="1" ht="20.100000000000001" customHeight="1">
      <c r="A99" s="1019"/>
      <c r="B99" s="1039"/>
      <c r="C99" s="1019"/>
      <c r="D99" s="1019"/>
      <c r="E99" s="1019" t="s">
        <v>1983</v>
      </c>
      <c r="F99" s="1019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1042"/>
    </row>
    <row r="100" spans="1:11" s="649" customFormat="1" ht="20.100000000000001" customHeight="1">
      <c r="A100" s="1019"/>
      <c r="B100" s="1039"/>
      <c r="C100" s="1019"/>
      <c r="D100" s="1019"/>
      <c r="E100" s="1019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1042"/>
    </row>
    <row r="101" spans="1:11" s="649" customFormat="1" ht="20.100000000000001" customHeight="1">
      <c r="A101" s="1019"/>
      <c r="B101" s="1039"/>
      <c r="C101" s="1019"/>
      <c r="D101" s="1019"/>
      <c r="E101" s="1019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1042"/>
    </row>
    <row r="102" spans="1:11" s="649" customFormat="1" ht="20.100000000000001" customHeight="1">
      <c r="A102" s="1019"/>
      <c r="B102" s="1039"/>
      <c r="C102" s="1019"/>
      <c r="D102" s="1019"/>
      <c r="E102" s="1019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1042"/>
    </row>
    <row r="103" spans="1:11" s="649" customFormat="1" ht="20.100000000000001" customHeight="1">
      <c r="A103" s="1019"/>
      <c r="B103" s="1039"/>
      <c r="C103" s="1019"/>
      <c r="D103" s="1019"/>
      <c r="E103" s="1019" t="s">
        <v>1988</v>
      </c>
      <c r="F103" s="1019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1042"/>
    </row>
    <row r="104" spans="1:11" s="649" customFormat="1" ht="20.100000000000001" customHeight="1">
      <c r="A104" s="1019"/>
      <c r="B104" s="1039"/>
      <c r="C104" s="1019"/>
      <c r="D104" s="1019"/>
      <c r="E104" s="1019" t="s">
        <v>1989</v>
      </c>
      <c r="F104" s="1019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1042"/>
    </row>
    <row r="105" spans="1:11" s="649" customFormat="1" ht="20.100000000000001" customHeight="1">
      <c r="A105" s="1019"/>
      <c r="B105" s="1039"/>
      <c r="C105" s="1019"/>
      <c r="D105" s="1019"/>
      <c r="E105" s="1019" t="s">
        <v>1994</v>
      </c>
      <c r="F105" s="1019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1042"/>
    </row>
    <row r="106" spans="1:11" s="649" customFormat="1" ht="20.100000000000001" customHeight="1">
      <c r="A106" s="1019"/>
      <c r="B106" s="1039"/>
      <c r="C106" s="1019"/>
      <c r="D106" s="1019" t="s">
        <v>1995</v>
      </c>
      <c r="E106" s="1019" t="s">
        <v>1928</v>
      </c>
      <c r="F106" s="1019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1042"/>
    </row>
    <row r="107" spans="1:11" s="649" customFormat="1" ht="20.100000000000001" customHeight="1">
      <c r="A107" s="1019"/>
      <c r="B107" s="1039"/>
      <c r="C107" s="1019"/>
      <c r="D107" s="1019"/>
      <c r="E107" s="1019" t="s">
        <v>1929</v>
      </c>
      <c r="F107" s="1019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1042"/>
    </row>
    <row r="108" spans="1:11" s="649" customFormat="1" ht="20.100000000000001" customHeight="1">
      <c r="A108" s="1019"/>
      <c r="B108" s="1039"/>
      <c r="C108" s="1019"/>
      <c r="D108" s="1019"/>
      <c r="E108" s="1019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1042"/>
    </row>
    <row r="109" spans="1:11" s="649" customFormat="1" ht="20.100000000000001" customHeight="1">
      <c r="A109" s="1019"/>
      <c r="B109" s="1039"/>
      <c r="C109" s="1019"/>
      <c r="D109" s="1019"/>
      <c r="E109" s="1019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1042"/>
    </row>
    <row r="110" spans="1:11" s="649" customFormat="1" ht="20.100000000000001" customHeight="1">
      <c r="A110" s="1019"/>
      <c r="B110" s="1039"/>
      <c r="C110" s="1019"/>
      <c r="D110" s="1019"/>
      <c r="E110" s="1019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1042"/>
    </row>
    <row r="111" spans="1:11" s="649" customFormat="1" ht="20.100000000000001" customHeight="1">
      <c r="A111" s="1019"/>
      <c r="B111" s="1039"/>
      <c r="C111" s="1019"/>
      <c r="D111" s="1019"/>
      <c r="E111" s="1019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1042"/>
    </row>
    <row r="112" spans="1:11" s="649" customFormat="1" ht="20.100000000000001" customHeight="1">
      <c r="A112" s="1019"/>
      <c r="B112" s="1039"/>
      <c r="C112" s="1019"/>
      <c r="D112" s="1019"/>
      <c r="E112" s="1019" t="s">
        <v>2000</v>
      </c>
      <c r="F112" s="1019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1042"/>
    </row>
    <row r="113" spans="1:11" s="649" customFormat="1" ht="20.100000000000001" customHeight="1">
      <c r="A113" s="1019"/>
      <c r="B113" s="1039"/>
      <c r="C113" s="1019"/>
      <c r="D113" s="1019"/>
      <c r="E113" s="1019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1042"/>
    </row>
    <row r="114" spans="1:11" s="649" customFormat="1" ht="20.100000000000001" customHeight="1">
      <c r="A114" s="1019"/>
      <c r="B114" s="1039"/>
      <c r="C114" s="1019"/>
      <c r="D114" s="1019"/>
      <c r="E114" s="1019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1042"/>
    </row>
    <row r="115" spans="1:11" s="649" customFormat="1" ht="20.100000000000001" customHeight="1">
      <c r="A115" s="1019"/>
      <c r="B115" s="1039"/>
      <c r="C115" s="1019"/>
      <c r="D115" s="1019"/>
      <c r="E115" s="1019" t="s">
        <v>2004</v>
      </c>
      <c r="F115" s="1019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1042"/>
    </row>
    <row r="116" spans="1:11" s="649" customFormat="1" ht="20.100000000000001" customHeight="1">
      <c r="A116" s="1019"/>
      <c r="B116" s="1039"/>
      <c r="C116" s="1019"/>
      <c r="D116" s="1019"/>
      <c r="E116" s="1019" t="s">
        <v>1994</v>
      </c>
      <c r="F116" s="1019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1042"/>
    </row>
    <row r="117" spans="1:11" s="649" customFormat="1" ht="20.100000000000001" customHeight="1">
      <c r="A117" s="1019"/>
      <c r="B117" s="1039"/>
      <c r="C117" s="1019"/>
      <c r="D117" s="1019"/>
      <c r="E117" s="1019" t="s">
        <v>2005</v>
      </c>
      <c r="F117" s="1019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1042"/>
    </row>
    <row r="118" spans="1:11" s="649" customFormat="1" ht="20.100000000000001" customHeight="1">
      <c r="A118" s="1019"/>
      <c r="B118" s="1039"/>
      <c r="C118" s="1019"/>
      <c r="D118" s="1019" t="s">
        <v>1926</v>
      </c>
      <c r="E118" s="1019" t="s">
        <v>1928</v>
      </c>
      <c r="F118" s="1019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1042"/>
    </row>
    <row r="119" spans="1:11" s="649" customFormat="1" ht="20.100000000000001" customHeight="1">
      <c r="A119" s="1019"/>
      <c r="B119" s="1039"/>
      <c r="C119" s="1019"/>
      <c r="D119" s="1019"/>
      <c r="E119" s="1019" t="s">
        <v>1929</v>
      </c>
      <c r="F119" s="1019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1042"/>
    </row>
    <row r="120" spans="1:11" s="649" customFormat="1" ht="20.100000000000001" customHeight="1">
      <c r="A120" s="1019"/>
      <c r="B120" s="1039"/>
      <c r="C120" s="1019"/>
      <c r="D120" s="1019"/>
      <c r="E120" s="1019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1042"/>
    </row>
    <row r="121" spans="1:11" s="649" customFormat="1" ht="20.100000000000001" customHeight="1">
      <c r="A121" s="1019"/>
      <c r="B121" s="1039"/>
      <c r="C121" s="1019"/>
      <c r="D121" s="1019"/>
      <c r="E121" s="1019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1042"/>
    </row>
    <row r="122" spans="1:11" s="649" customFormat="1" ht="20.100000000000001" customHeight="1">
      <c r="A122" s="1019"/>
      <c r="B122" s="1039"/>
      <c r="C122" s="1019"/>
      <c r="D122" s="1019"/>
      <c r="E122" s="1019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1042"/>
    </row>
    <row r="123" spans="1:11" s="649" customFormat="1" ht="20.100000000000001" customHeight="1">
      <c r="A123" s="1019"/>
      <c r="B123" s="1039"/>
      <c r="C123" s="1019"/>
      <c r="D123" s="1019"/>
      <c r="E123" s="1019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1042"/>
    </row>
    <row r="124" spans="1:11" s="649" customFormat="1" ht="20.100000000000001" customHeight="1">
      <c r="A124" s="1019"/>
      <c r="B124" s="1039"/>
      <c r="C124" s="1019"/>
      <c r="D124" s="1019"/>
      <c r="E124" s="1019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1042"/>
    </row>
    <row r="125" spans="1:11" s="649" customFormat="1" ht="20.100000000000001" customHeight="1">
      <c r="A125" s="1019"/>
      <c r="B125" s="1039"/>
      <c r="C125" s="1019"/>
      <c r="D125" s="1019"/>
      <c r="E125" s="1019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1042"/>
    </row>
    <row r="126" spans="1:11" s="649" customFormat="1" ht="20.100000000000001" customHeight="1">
      <c r="A126" s="1019"/>
      <c r="B126" s="1039"/>
      <c r="C126" s="1019"/>
      <c r="D126" s="1019"/>
      <c r="E126" s="1019" t="s">
        <v>2008</v>
      </c>
      <c r="F126" s="1019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1042"/>
    </row>
    <row r="127" spans="1:11" s="649" customFormat="1" ht="20.100000000000001" customHeight="1">
      <c r="A127" s="1019"/>
      <c r="B127" s="1039"/>
      <c r="C127" s="1019"/>
      <c r="D127" s="1019"/>
      <c r="E127" s="1019" t="s">
        <v>1994</v>
      </c>
      <c r="F127" s="1019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1042"/>
    </row>
    <row r="128" spans="1:11" s="649" customFormat="1" ht="20.100000000000001" customHeight="1">
      <c r="A128" s="1019"/>
      <c r="B128" s="1039"/>
      <c r="C128" s="1019"/>
      <c r="D128" s="1019"/>
      <c r="E128" s="1019" t="s">
        <v>2009</v>
      </c>
      <c r="F128" s="1019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1042"/>
    </row>
    <row r="129" spans="1:11" s="649" customFormat="1" ht="20.100000000000001" customHeight="1">
      <c r="A129" s="1019"/>
      <c r="B129" s="1039"/>
      <c r="C129" s="1019"/>
      <c r="D129" s="650" t="s">
        <v>2010</v>
      </c>
      <c r="E129" s="1019" t="s">
        <v>2011</v>
      </c>
      <c r="F129" s="1019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1042"/>
    </row>
    <row r="130" spans="1:11" s="649" customFormat="1" ht="20.100000000000001" customHeight="1">
      <c r="A130" s="1019"/>
      <c r="B130" s="1039"/>
      <c r="C130" s="1018" t="s">
        <v>24</v>
      </c>
      <c r="D130" s="1018"/>
      <c r="E130" s="1018"/>
      <c r="F130" s="1018"/>
      <c r="G130" s="651"/>
      <c r="H130" s="652"/>
      <c r="I130" s="651"/>
      <c r="J130" s="653">
        <f>SUM(J78:J129)</f>
        <v>809580</v>
      </c>
      <c r="K130" s="1042"/>
    </row>
    <row r="131" spans="1:11" s="649" customFormat="1" ht="20.100000000000001" customHeight="1">
      <c r="A131" s="1019"/>
      <c r="B131" s="1039"/>
      <c r="C131" s="1032" t="s">
        <v>2012</v>
      </c>
      <c r="D131" s="1033"/>
      <c r="E131" s="1019" t="s">
        <v>1928</v>
      </c>
      <c r="F131" s="1019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1042"/>
    </row>
    <row r="132" spans="1:11" s="649" customFormat="1" ht="20.100000000000001" customHeight="1">
      <c r="A132" s="1019"/>
      <c r="B132" s="1039"/>
      <c r="C132" s="1034"/>
      <c r="D132" s="1035"/>
      <c r="E132" s="1019" t="s">
        <v>1929</v>
      </c>
      <c r="F132" s="1019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1042"/>
    </row>
    <row r="133" spans="1:11" s="649" customFormat="1" ht="20.100000000000001" customHeight="1">
      <c r="A133" s="1019"/>
      <c r="B133" s="1039"/>
      <c r="C133" s="1034"/>
      <c r="D133" s="1035"/>
      <c r="E133" s="1019" t="s">
        <v>2013</v>
      </c>
      <c r="F133" s="1019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1042"/>
    </row>
    <row r="134" spans="1:11" s="649" customFormat="1" ht="20.100000000000001" customHeight="1">
      <c r="A134" s="1019"/>
      <c r="B134" s="1039"/>
      <c r="C134" s="1034"/>
      <c r="D134" s="1035"/>
      <c r="E134" s="1019" t="s">
        <v>1931</v>
      </c>
      <c r="F134" s="1019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1042"/>
    </row>
    <row r="135" spans="1:11" s="649" customFormat="1" ht="20.100000000000001" customHeight="1">
      <c r="A135" s="1019"/>
      <c r="B135" s="1039"/>
      <c r="C135" s="1036"/>
      <c r="D135" s="1037"/>
      <c r="E135" s="1019" t="s">
        <v>2014</v>
      </c>
      <c r="F135" s="1019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1042"/>
    </row>
    <row r="136" spans="1:11" s="649" customFormat="1" ht="20.100000000000001" customHeight="1">
      <c r="A136" s="1019"/>
      <c r="B136" s="1039"/>
      <c r="C136" s="1018" t="s">
        <v>24</v>
      </c>
      <c r="D136" s="1018"/>
      <c r="E136" s="1018"/>
      <c r="F136" s="1018"/>
      <c r="G136" s="651"/>
      <c r="H136" s="652"/>
      <c r="I136" s="651"/>
      <c r="J136" s="653">
        <f>SUM(J131:J135)</f>
        <v>60300</v>
      </c>
      <c r="K136" s="1042"/>
    </row>
    <row r="137" spans="1:11" s="649" customFormat="1" ht="20.100000000000001" customHeight="1">
      <c r="A137" s="1019"/>
      <c r="B137" s="1039"/>
      <c r="C137" s="1019" t="s">
        <v>2015</v>
      </c>
      <c r="D137" s="1019" t="s">
        <v>1459</v>
      </c>
      <c r="E137" s="1019" t="s">
        <v>2016</v>
      </c>
      <c r="F137" s="645" t="s">
        <v>2017</v>
      </c>
      <c r="G137" s="1026" t="s">
        <v>1376</v>
      </c>
      <c r="H137" s="1029">
        <v>1</v>
      </c>
      <c r="I137" s="1020">
        <v>30000</v>
      </c>
      <c r="J137" s="1023">
        <f t="shared" si="0"/>
        <v>30000</v>
      </c>
      <c r="K137" s="1042"/>
    </row>
    <row r="138" spans="1:11" s="649" customFormat="1" ht="20.100000000000001" customHeight="1">
      <c r="A138" s="1019"/>
      <c r="B138" s="1039"/>
      <c r="C138" s="1019"/>
      <c r="D138" s="1019"/>
      <c r="E138" s="1019"/>
      <c r="F138" s="645" t="s">
        <v>2018</v>
      </c>
      <c r="G138" s="1027"/>
      <c r="H138" s="1030"/>
      <c r="I138" s="1021"/>
      <c r="J138" s="1024"/>
      <c r="K138" s="1042"/>
    </row>
    <row r="139" spans="1:11" s="649" customFormat="1" ht="20.100000000000001" customHeight="1">
      <c r="A139" s="1019"/>
      <c r="B139" s="1039"/>
      <c r="C139" s="1019"/>
      <c r="D139" s="1019"/>
      <c r="E139" s="1019"/>
      <c r="F139" s="645" t="s">
        <v>2019</v>
      </c>
      <c r="G139" s="1027"/>
      <c r="H139" s="1030"/>
      <c r="I139" s="1021"/>
      <c r="J139" s="1024"/>
      <c r="K139" s="1042"/>
    </row>
    <row r="140" spans="1:11" s="649" customFormat="1" ht="20.100000000000001" customHeight="1">
      <c r="A140" s="1019"/>
      <c r="B140" s="1039"/>
      <c r="C140" s="1019"/>
      <c r="D140" s="1019"/>
      <c r="E140" s="1019"/>
      <c r="F140" s="645" t="s">
        <v>2020</v>
      </c>
      <c r="G140" s="1027"/>
      <c r="H140" s="1030"/>
      <c r="I140" s="1021"/>
      <c r="J140" s="1024"/>
      <c r="K140" s="1042"/>
    </row>
    <row r="141" spans="1:11" s="649" customFormat="1" ht="20.100000000000001" customHeight="1">
      <c r="A141" s="1019"/>
      <c r="B141" s="1039"/>
      <c r="C141" s="1019"/>
      <c r="D141" s="1019"/>
      <c r="E141" s="1019"/>
      <c r="F141" s="645" t="s">
        <v>2021</v>
      </c>
      <c r="G141" s="1028"/>
      <c r="H141" s="1031"/>
      <c r="I141" s="1022"/>
      <c r="J141" s="1025"/>
      <c r="K141" s="1042"/>
    </row>
    <row r="142" spans="1:11" s="649" customFormat="1" ht="20.100000000000001" customHeight="1">
      <c r="A142" s="1019"/>
      <c r="B142" s="1039"/>
      <c r="C142" s="1019"/>
      <c r="D142" s="1019"/>
      <c r="E142" s="1019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1042"/>
    </row>
    <row r="143" spans="1:11" s="649" customFormat="1" ht="20.100000000000001" customHeight="1">
      <c r="A143" s="1019"/>
      <c r="B143" s="1039"/>
      <c r="C143" s="1019"/>
      <c r="D143" s="1019"/>
      <c r="E143" s="1019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1042"/>
    </row>
    <row r="144" spans="1:11" s="649" customFormat="1" ht="20.100000000000001" customHeight="1">
      <c r="A144" s="1019"/>
      <c r="B144" s="1039"/>
      <c r="C144" s="1019"/>
      <c r="D144" s="1019"/>
      <c r="E144" s="1019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1042"/>
    </row>
    <row r="145" spans="1:11" s="649" customFormat="1" ht="20.100000000000001" customHeight="1">
      <c r="A145" s="1019"/>
      <c r="B145" s="1039"/>
      <c r="C145" s="1019"/>
      <c r="D145" s="1019"/>
      <c r="E145" s="1019" t="s">
        <v>2026</v>
      </c>
      <c r="F145" s="1019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1042"/>
    </row>
    <row r="146" spans="1:11" s="649" customFormat="1" ht="20.100000000000001" customHeight="1">
      <c r="A146" s="1019"/>
      <c r="B146" s="1039"/>
      <c r="C146" s="1019"/>
      <c r="D146" s="1019"/>
      <c r="E146" s="1019" t="s">
        <v>2027</v>
      </c>
      <c r="F146" s="1019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1042"/>
    </row>
    <row r="147" spans="1:11" s="649" customFormat="1" ht="20.100000000000001" customHeight="1">
      <c r="A147" s="1019"/>
      <c r="B147" s="1039"/>
      <c r="C147" s="1019"/>
      <c r="D147" s="1019"/>
      <c r="E147" s="1019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1042"/>
    </row>
    <row r="148" spans="1:11" s="649" customFormat="1" ht="20.100000000000001" customHeight="1">
      <c r="A148" s="1019"/>
      <c r="B148" s="1039"/>
      <c r="C148" s="1019"/>
      <c r="D148" s="1019"/>
      <c r="E148" s="1019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1042"/>
    </row>
    <row r="149" spans="1:11" s="649" customFormat="1" ht="20.100000000000001" customHeight="1">
      <c r="A149" s="1019"/>
      <c r="B149" s="1039"/>
      <c r="C149" s="1019"/>
      <c r="D149" s="1019"/>
      <c r="E149" s="1019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1042"/>
    </row>
    <row r="150" spans="1:11" s="649" customFormat="1" ht="20.100000000000001" customHeight="1">
      <c r="A150" s="1019"/>
      <c r="B150" s="1039"/>
      <c r="C150" s="1019"/>
      <c r="D150" s="1019"/>
      <c r="E150" s="1019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1042"/>
    </row>
    <row r="151" spans="1:11" s="649" customFormat="1" ht="20.100000000000001" customHeight="1">
      <c r="A151" s="1019"/>
      <c r="B151" s="1039"/>
      <c r="C151" s="1019"/>
      <c r="D151" s="1019"/>
      <c r="E151" s="1019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1042"/>
    </row>
    <row r="152" spans="1:11" s="649" customFormat="1" ht="20.100000000000001" customHeight="1">
      <c r="A152" s="1019"/>
      <c r="B152" s="1039"/>
      <c r="C152" s="1019"/>
      <c r="D152" s="1019"/>
      <c r="E152" s="1019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1042"/>
    </row>
    <row r="153" spans="1:11" s="649" customFormat="1" ht="20.100000000000001" customHeight="1">
      <c r="A153" s="1019"/>
      <c r="B153" s="1039"/>
      <c r="C153" s="1019"/>
      <c r="D153" s="1019"/>
      <c r="E153" s="1019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1042"/>
    </row>
    <row r="154" spans="1:11" s="649" customFormat="1" ht="20.100000000000001" customHeight="1">
      <c r="A154" s="1019"/>
      <c r="B154" s="1039"/>
      <c r="C154" s="1019"/>
      <c r="D154" s="1019"/>
      <c r="E154" s="1019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1042"/>
    </row>
    <row r="155" spans="1:11" s="649" customFormat="1" ht="20.100000000000001" customHeight="1">
      <c r="A155" s="1019"/>
      <c r="B155" s="1039"/>
      <c r="C155" s="1019"/>
      <c r="D155" s="1019"/>
      <c r="E155" s="1019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1042"/>
    </row>
    <row r="156" spans="1:11" s="649" customFormat="1" ht="20.100000000000001" customHeight="1">
      <c r="A156" s="1019"/>
      <c r="B156" s="1039"/>
      <c r="C156" s="1019"/>
      <c r="D156" s="1019"/>
      <c r="E156" s="1019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1042"/>
    </row>
    <row r="157" spans="1:11" s="649" customFormat="1" ht="20.100000000000001" customHeight="1">
      <c r="A157" s="1019"/>
      <c r="B157" s="1039"/>
      <c r="C157" s="1019"/>
      <c r="D157" s="1019"/>
      <c r="E157" s="1019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1042"/>
    </row>
    <row r="158" spans="1:11" s="649" customFormat="1" ht="20.100000000000001" customHeight="1">
      <c r="A158" s="1019"/>
      <c r="B158" s="1039"/>
      <c r="C158" s="1019"/>
      <c r="D158" s="1019"/>
      <c r="E158" s="1019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1042"/>
    </row>
    <row r="159" spans="1:11" s="649" customFormat="1" ht="20.100000000000001" customHeight="1">
      <c r="A159" s="1019"/>
      <c r="B159" s="1039"/>
      <c r="C159" s="1019"/>
      <c r="D159" s="1019"/>
      <c r="E159" s="1019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1042"/>
    </row>
    <row r="160" spans="1:11" s="649" customFormat="1" ht="20.100000000000001" customHeight="1">
      <c r="A160" s="1019"/>
      <c r="B160" s="1039"/>
      <c r="C160" s="1019"/>
      <c r="D160" s="1019"/>
      <c r="E160" s="1019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1042"/>
    </row>
    <row r="161" spans="1:11" s="649" customFormat="1" ht="20.100000000000001" customHeight="1">
      <c r="A161" s="1019"/>
      <c r="B161" s="1039"/>
      <c r="C161" s="1019"/>
      <c r="D161" s="1019"/>
      <c r="E161" s="1019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1042"/>
    </row>
    <row r="162" spans="1:11" s="649" customFormat="1" ht="20.100000000000001" customHeight="1">
      <c r="A162" s="1019"/>
      <c r="B162" s="1039"/>
      <c r="C162" s="1019"/>
      <c r="D162" s="1019"/>
      <c r="E162" s="1019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1042"/>
    </row>
    <row r="163" spans="1:11" s="649" customFormat="1" ht="20.100000000000001" customHeight="1">
      <c r="A163" s="1019"/>
      <c r="B163" s="1039"/>
      <c r="C163" s="1019"/>
      <c r="D163" s="1019"/>
      <c r="E163" s="1019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1042"/>
    </row>
    <row r="164" spans="1:11" s="649" customFormat="1" ht="20.100000000000001" customHeight="1">
      <c r="A164" s="1019"/>
      <c r="B164" s="1039"/>
      <c r="C164" s="1019"/>
      <c r="D164" s="1019"/>
      <c r="E164" s="1019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1042"/>
    </row>
    <row r="165" spans="1:11" s="649" customFormat="1" ht="20.100000000000001" customHeight="1">
      <c r="A165" s="1019"/>
      <c r="B165" s="1039"/>
      <c r="C165" s="1019"/>
      <c r="D165" s="1019"/>
      <c r="E165" s="1019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1042"/>
    </row>
    <row r="166" spans="1:11" s="649" customFormat="1" ht="20.100000000000001" customHeight="1">
      <c r="A166" s="1019"/>
      <c r="B166" s="1039"/>
      <c r="C166" s="1019"/>
      <c r="D166" s="1019"/>
      <c r="E166" s="1019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1042"/>
    </row>
    <row r="167" spans="1:11" s="649" customFormat="1" ht="20.100000000000001" customHeight="1">
      <c r="A167" s="1019"/>
      <c r="B167" s="1039"/>
      <c r="C167" s="1019"/>
      <c r="D167" s="1019"/>
      <c r="E167" s="1019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1042"/>
    </row>
    <row r="168" spans="1:11" s="649" customFormat="1" ht="20.100000000000001" customHeight="1">
      <c r="A168" s="1019"/>
      <c r="B168" s="1039"/>
      <c r="C168" s="1019"/>
      <c r="D168" s="1019"/>
      <c r="E168" s="1019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1042"/>
    </row>
    <row r="169" spans="1:11" s="649" customFormat="1" ht="20.100000000000001" customHeight="1">
      <c r="A169" s="1019"/>
      <c r="B169" s="1039"/>
      <c r="C169" s="1019"/>
      <c r="D169" s="1019"/>
      <c r="E169" s="1019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1042"/>
    </row>
    <row r="170" spans="1:11" s="649" customFormat="1" ht="20.100000000000001" customHeight="1">
      <c r="A170" s="1019"/>
      <c r="B170" s="1039"/>
      <c r="C170" s="1019"/>
      <c r="D170" s="1019"/>
      <c r="E170" s="1019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1042"/>
    </row>
    <row r="171" spans="1:11" s="649" customFormat="1" ht="20.100000000000001" customHeight="1">
      <c r="A171" s="1019"/>
      <c r="B171" s="1039"/>
      <c r="C171" s="1019"/>
      <c r="D171" s="1019"/>
      <c r="E171" s="1019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1042"/>
    </row>
    <row r="172" spans="1:11" s="649" customFormat="1" ht="20.100000000000001" customHeight="1">
      <c r="A172" s="1019"/>
      <c r="B172" s="1039"/>
      <c r="C172" s="1019"/>
      <c r="D172" s="1019"/>
      <c r="E172" s="1019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1042"/>
    </row>
    <row r="173" spans="1:11" s="649" customFormat="1" ht="20.100000000000001" customHeight="1">
      <c r="A173" s="1019"/>
      <c r="B173" s="1039"/>
      <c r="C173" s="1019"/>
      <c r="D173" s="1019"/>
      <c r="E173" s="1019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1042"/>
    </row>
    <row r="174" spans="1:11" s="649" customFormat="1" ht="20.100000000000001" customHeight="1">
      <c r="A174" s="1019"/>
      <c r="B174" s="1039"/>
      <c r="C174" s="1019"/>
      <c r="D174" s="1019"/>
      <c r="E174" s="1019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1042"/>
    </row>
    <row r="175" spans="1:11" s="649" customFormat="1" ht="20.100000000000001" customHeight="1">
      <c r="A175" s="1019"/>
      <c r="B175" s="1039"/>
      <c r="C175" s="1019"/>
      <c r="D175" s="1019"/>
      <c r="E175" s="1019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1042"/>
    </row>
    <row r="176" spans="1:11" s="649" customFormat="1" ht="20.100000000000001" customHeight="1">
      <c r="A176" s="1019"/>
      <c r="B176" s="1039"/>
      <c r="C176" s="1018" t="s">
        <v>24</v>
      </c>
      <c r="D176" s="1018"/>
      <c r="E176" s="1018"/>
      <c r="F176" s="1018"/>
      <c r="G176" s="655"/>
      <c r="H176" s="656"/>
      <c r="I176" s="647"/>
      <c r="J176" s="653">
        <f>SUM(J137:J175)</f>
        <v>318090</v>
      </c>
      <c r="K176" s="1042"/>
    </row>
    <row r="177" spans="1:11" s="649" customFormat="1" ht="20.100000000000001" customHeight="1">
      <c r="A177" s="1019"/>
      <c r="B177" s="1039"/>
      <c r="C177" s="1019" t="s">
        <v>2052</v>
      </c>
      <c r="D177" s="1019" t="s">
        <v>2053</v>
      </c>
      <c r="E177" s="1019" t="s">
        <v>2054</v>
      </c>
      <c r="F177" s="1019"/>
      <c r="G177" s="650" t="s">
        <v>2055</v>
      </c>
      <c r="H177" s="656" t="s">
        <v>2055</v>
      </c>
      <c r="I177" s="647" t="s">
        <v>2055</v>
      </c>
      <c r="J177" s="647">
        <v>10000</v>
      </c>
      <c r="K177" s="1042"/>
    </row>
    <row r="178" spans="1:11" s="649" customFormat="1" ht="20.100000000000001" customHeight="1">
      <c r="A178" s="1019"/>
      <c r="B178" s="1039"/>
      <c r="C178" s="1019"/>
      <c r="D178" s="1019"/>
      <c r="E178" s="1019" t="s">
        <v>2056</v>
      </c>
      <c r="F178" s="1019"/>
      <c r="G178" s="650" t="s">
        <v>2055</v>
      </c>
      <c r="H178" s="656" t="s">
        <v>2055</v>
      </c>
      <c r="I178" s="647" t="s">
        <v>2055</v>
      </c>
      <c r="J178" s="647">
        <v>10000</v>
      </c>
      <c r="K178" s="1042"/>
    </row>
    <row r="179" spans="1:11" s="649" customFormat="1" ht="20.100000000000001" customHeight="1">
      <c r="A179" s="1019"/>
      <c r="B179" s="1039"/>
      <c r="C179" s="1019"/>
      <c r="D179" s="1019" t="s">
        <v>2057</v>
      </c>
      <c r="E179" s="1019" t="s">
        <v>2058</v>
      </c>
      <c r="F179" s="1019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1042"/>
    </row>
    <row r="180" spans="1:11" s="649" customFormat="1" ht="20.100000000000001" customHeight="1">
      <c r="A180" s="1019"/>
      <c r="B180" s="1039"/>
      <c r="C180" s="1019"/>
      <c r="D180" s="1019"/>
      <c r="E180" s="1019" t="s">
        <v>2059</v>
      </c>
      <c r="F180" s="1019"/>
      <c r="G180" s="650" t="s">
        <v>2055</v>
      </c>
      <c r="H180" s="650" t="s">
        <v>2055</v>
      </c>
      <c r="I180" s="650" t="s">
        <v>2055</v>
      </c>
      <c r="J180" s="647">
        <v>30000</v>
      </c>
      <c r="K180" s="1042"/>
    </row>
    <row r="181" spans="1:11" s="649" customFormat="1" ht="20.100000000000001" customHeight="1">
      <c r="A181" s="1019"/>
      <c r="B181" s="1039"/>
      <c r="C181" s="1019"/>
      <c r="D181" s="1019"/>
      <c r="E181" s="1019" t="s">
        <v>2060</v>
      </c>
      <c r="F181" s="1019"/>
      <c r="G181" s="650" t="s">
        <v>2055</v>
      </c>
      <c r="H181" s="650" t="s">
        <v>2055</v>
      </c>
      <c r="I181" s="650" t="s">
        <v>2055</v>
      </c>
      <c r="J181" s="647">
        <v>20000</v>
      </c>
      <c r="K181" s="1042"/>
    </row>
    <row r="182" spans="1:11" s="649" customFormat="1" ht="20.100000000000001" customHeight="1">
      <c r="A182" s="1019"/>
      <c r="B182" s="1039"/>
      <c r="C182" s="1018" t="s">
        <v>24</v>
      </c>
      <c r="D182" s="1018"/>
      <c r="E182" s="1018"/>
      <c r="F182" s="1018"/>
      <c r="G182" s="656"/>
      <c r="H182" s="656"/>
      <c r="I182" s="658"/>
      <c r="J182" s="658">
        <f>SUM(J177:J181)</f>
        <v>80000</v>
      </c>
      <c r="K182" s="1042"/>
    </row>
    <row r="183" spans="1:11" s="649" customFormat="1" ht="20.100000000000001" customHeight="1">
      <c r="A183" s="1019"/>
      <c r="B183" s="1039"/>
      <c r="C183" s="656" t="s">
        <v>2061</v>
      </c>
      <c r="D183" s="1018" t="s">
        <v>2055</v>
      </c>
      <c r="E183" s="1018"/>
      <c r="F183" s="1018"/>
      <c r="G183" s="650"/>
      <c r="H183" s="650"/>
      <c r="I183" s="647"/>
      <c r="J183" s="658">
        <f>J25+J39+J54+J72+J77+J136+J176+J182+J130</f>
        <v>4704299.5</v>
      </c>
      <c r="K183" s="1042"/>
    </row>
    <row r="184" spans="1:11" s="649" customFormat="1" ht="20.100000000000001" customHeight="1">
      <c r="A184" s="1019"/>
      <c r="B184" s="1039"/>
      <c r="C184" s="656" t="s">
        <v>2062</v>
      </c>
      <c r="D184" s="1018" t="s">
        <v>2055</v>
      </c>
      <c r="E184" s="1018"/>
      <c r="F184" s="1018"/>
      <c r="G184" s="650"/>
      <c r="H184" s="650"/>
      <c r="I184" s="647"/>
      <c r="J184" s="658">
        <f>J183*0.1</f>
        <v>470429.95</v>
      </c>
      <c r="K184" s="1042"/>
    </row>
    <row r="185" spans="1:11" s="649" customFormat="1" ht="20.100000000000001" customHeight="1">
      <c r="A185" s="1019"/>
      <c r="B185" s="1039"/>
      <c r="C185" s="1018" t="s">
        <v>2063</v>
      </c>
      <c r="D185" s="1019" t="s">
        <v>2064</v>
      </c>
      <c r="E185" s="1019" t="s">
        <v>2065</v>
      </c>
      <c r="F185" s="1019"/>
      <c r="G185" s="650"/>
      <c r="H185" s="650"/>
      <c r="I185" s="647"/>
      <c r="J185" s="647">
        <v>30000</v>
      </c>
      <c r="K185" s="1042"/>
    </row>
    <row r="186" spans="1:11" s="649" customFormat="1" ht="20.100000000000001" customHeight="1">
      <c r="A186" s="1019"/>
      <c r="B186" s="1039"/>
      <c r="C186" s="1018"/>
      <c r="D186" s="1019"/>
      <c r="E186" s="1019" t="s">
        <v>2066</v>
      </c>
      <c r="F186" s="1019"/>
      <c r="G186" s="650"/>
      <c r="H186" s="650"/>
      <c r="I186" s="647"/>
      <c r="J186" s="647">
        <v>30000</v>
      </c>
      <c r="K186" s="1042"/>
    </row>
    <row r="187" spans="1:11" s="649" customFormat="1" ht="20.100000000000001" customHeight="1">
      <c r="A187" s="1019"/>
      <c r="B187" s="1039"/>
      <c r="C187" s="1018"/>
      <c r="D187" s="650" t="s">
        <v>2067</v>
      </c>
      <c r="E187" s="1019" t="s">
        <v>2068</v>
      </c>
      <c r="F187" s="1019"/>
      <c r="G187" s="650"/>
      <c r="H187" s="650"/>
      <c r="I187" s="647"/>
      <c r="J187" s="647">
        <v>20000</v>
      </c>
      <c r="K187" s="1042"/>
    </row>
    <row r="188" spans="1:11" s="649" customFormat="1" ht="20.100000000000001" customHeight="1">
      <c r="A188" s="1019"/>
      <c r="B188" s="1039"/>
      <c r="C188" s="1018"/>
      <c r="D188" s="1019" t="s">
        <v>1415</v>
      </c>
      <c r="E188" s="1019"/>
      <c r="F188" s="1019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1042"/>
    </row>
    <row r="189" spans="1:11" s="649" customFormat="1" ht="20.100000000000001" customHeight="1">
      <c r="A189" s="1019"/>
      <c r="B189" s="1039"/>
      <c r="C189" s="1018"/>
      <c r="D189" s="1019" t="s">
        <v>2069</v>
      </c>
      <c r="E189" s="1019"/>
      <c r="F189" s="650" t="s">
        <v>2070</v>
      </c>
      <c r="G189" s="650"/>
      <c r="H189" s="650"/>
      <c r="I189" s="647"/>
      <c r="J189" s="647">
        <v>18000</v>
      </c>
      <c r="K189" s="1042"/>
    </row>
    <row r="190" spans="1:11" s="649" customFormat="1" ht="20.100000000000001" customHeight="1">
      <c r="A190" s="1019"/>
      <c r="B190" s="1039"/>
      <c r="C190" s="1018"/>
      <c r="D190" s="1016" t="s">
        <v>2071</v>
      </c>
      <c r="E190" s="1017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1042"/>
    </row>
    <row r="191" spans="1:11" s="649" customFormat="1" ht="20.100000000000001" customHeight="1">
      <c r="A191" s="1019"/>
      <c r="B191" s="1039"/>
      <c r="C191" s="1018" t="s">
        <v>24</v>
      </c>
      <c r="D191" s="1018"/>
      <c r="E191" s="1018"/>
      <c r="F191" s="1018"/>
      <c r="G191" s="650"/>
      <c r="H191" s="661"/>
      <c r="I191" s="647"/>
      <c r="J191" s="658">
        <f>SUM(J185:J190)</f>
        <v>204625.48</v>
      </c>
      <c r="K191" s="1042"/>
    </row>
    <row r="192" spans="1:11" s="649" customFormat="1" ht="20.100000000000001" customHeight="1">
      <c r="A192" s="1019"/>
      <c r="B192" s="1040"/>
      <c r="C192" s="1018" t="s">
        <v>2073</v>
      </c>
      <c r="D192" s="1018"/>
      <c r="E192" s="1018"/>
      <c r="F192" s="1018"/>
      <c r="G192" s="650"/>
      <c r="H192" s="650"/>
      <c r="I192" s="650"/>
      <c r="J192" s="658">
        <f>J183+J184+J191</f>
        <v>5379354.9300000006</v>
      </c>
      <c r="K192" s="1043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87" t="s">
        <v>764</v>
      </c>
      <c r="B1" s="988"/>
      <c r="C1" s="988"/>
      <c r="D1" s="988"/>
      <c r="E1" s="988"/>
      <c r="F1" s="988"/>
      <c r="G1" s="988"/>
      <c r="H1" s="988"/>
      <c r="I1" s="988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54" t="s">
        <v>2080</v>
      </c>
      <c r="B1" s="1055"/>
      <c r="C1" s="1055"/>
      <c r="D1" s="1055"/>
      <c r="E1" s="1055"/>
      <c r="F1" s="1055"/>
      <c r="G1" s="1055"/>
      <c r="H1" s="1055"/>
      <c r="I1" s="1055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56" t="s">
        <v>2091</v>
      </c>
      <c r="B1" s="1057"/>
      <c r="C1" s="1057"/>
      <c r="D1" s="1057"/>
      <c r="E1" s="1057"/>
      <c r="F1" s="1057"/>
      <c r="G1" s="1057"/>
      <c r="H1" s="1057"/>
      <c r="I1" s="1057"/>
      <c r="J1" s="1057"/>
      <c r="K1" s="1057"/>
      <c r="L1" s="1057"/>
      <c r="M1" s="1057"/>
      <c r="N1" s="1057"/>
      <c r="O1" s="1057"/>
      <c r="P1" s="1057"/>
      <c r="Q1" s="1057"/>
      <c r="R1" s="1057"/>
      <c r="S1" s="1057"/>
      <c r="T1" s="1057"/>
      <c r="U1" s="1057"/>
      <c r="V1" s="1057"/>
      <c r="W1" s="1057"/>
      <c r="X1" s="1057"/>
      <c r="Y1" s="1057"/>
      <c r="Z1" s="1057"/>
      <c r="AA1" s="1057"/>
      <c r="AB1" s="1057"/>
      <c r="AC1" s="1057"/>
      <c r="AD1" s="1057"/>
      <c r="AE1" s="1057"/>
      <c r="AF1" s="1057"/>
      <c r="AG1" s="1057"/>
      <c r="AH1" s="1057"/>
      <c r="AI1" s="1057"/>
      <c r="AJ1" s="1057"/>
      <c r="AK1" s="1057"/>
      <c r="AL1" s="1057"/>
      <c r="AM1" s="1057"/>
      <c r="AN1" s="1057"/>
      <c r="AO1" s="1058"/>
      <c r="AP1" s="1058"/>
      <c r="AQ1" s="1058"/>
    </row>
    <row r="2" spans="1:43">
      <c r="A2" s="1059" t="s">
        <v>594</v>
      </c>
      <c r="B2" s="1059" t="s">
        <v>595</v>
      </c>
      <c r="C2" s="1059" t="s">
        <v>596</v>
      </c>
      <c r="D2" s="1059" t="s">
        <v>2092</v>
      </c>
      <c r="E2" s="1059" t="s">
        <v>597</v>
      </c>
      <c r="F2" s="1059"/>
      <c r="G2" s="1059"/>
      <c r="H2" s="1059"/>
      <c r="I2" s="1059"/>
      <c r="J2" s="1059" t="s">
        <v>2093</v>
      </c>
      <c r="K2" s="1059"/>
      <c r="L2" s="1059"/>
      <c r="M2" s="1059"/>
      <c r="N2" s="1059"/>
      <c r="O2" s="843" t="s">
        <v>2094</v>
      </c>
      <c r="P2" s="843"/>
      <c r="Q2" s="843"/>
      <c r="R2" s="843"/>
      <c r="S2" s="843"/>
      <c r="T2" s="843" t="s">
        <v>598</v>
      </c>
      <c r="U2" s="843"/>
      <c r="V2" s="843"/>
      <c r="W2" s="843"/>
      <c r="X2" s="843"/>
      <c r="Y2" s="843" t="s">
        <v>599</v>
      </c>
      <c r="Z2" s="843"/>
      <c r="AA2" s="843"/>
      <c r="AB2" s="843"/>
      <c r="AC2" s="843"/>
      <c r="AD2" s="1059" t="s">
        <v>2095</v>
      </c>
      <c r="AE2" s="1059"/>
      <c r="AF2" s="1059"/>
      <c r="AG2" s="1059"/>
      <c r="AH2" s="1059"/>
      <c r="AI2" s="1059"/>
      <c r="AJ2" s="1059"/>
      <c r="AK2" s="1059"/>
      <c r="AL2" s="1059"/>
      <c r="AM2" s="1059"/>
      <c r="AN2" s="1060">
        <v>0.6</v>
      </c>
      <c r="AO2" s="1062" t="s">
        <v>2096</v>
      </c>
      <c r="AP2" s="1063" t="s">
        <v>2163</v>
      </c>
      <c r="AQ2" s="1064" t="s">
        <v>2164</v>
      </c>
    </row>
    <row r="3" spans="1:43" ht="33.75">
      <c r="A3" s="1059"/>
      <c r="B3" s="1059"/>
      <c r="C3" s="1059"/>
      <c r="D3" s="1059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061"/>
      <c r="AO3" s="1061"/>
      <c r="AP3" s="1061"/>
      <c r="AQ3" s="1065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Q80"/>
  <sheetViews>
    <sheetView topLeftCell="A22" workbookViewId="0">
      <selection activeCell="K5" sqref="K5"/>
    </sheetView>
  </sheetViews>
  <sheetFormatPr defaultRowHeight="11.25"/>
  <cols>
    <col min="1" max="1" width="5.25" style="115" customWidth="1"/>
    <col min="2" max="2" width="16.375" style="86" customWidth="1"/>
    <col min="3" max="3" width="5.875" style="86" customWidth="1"/>
    <col min="4" max="4" width="8.25" style="116" customWidth="1"/>
    <col min="5" max="15" width="13.625" style="86" customWidth="1"/>
    <col min="16" max="16" width="11.375" style="86" customWidth="1"/>
    <col min="17" max="17" width="12.125" style="86" customWidth="1"/>
    <col min="18" max="16384" width="9" style="86"/>
  </cols>
  <sheetData>
    <row r="1" spans="1:17" ht="25.5">
      <c r="A1" s="1069" t="s">
        <v>2433</v>
      </c>
      <c r="B1" s="1070"/>
      <c r="C1" s="1070"/>
      <c r="D1" s="1070"/>
      <c r="E1" s="1070"/>
      <c r="F1" s="1070"/>
      <c r="G1" s="1070"/>
      <c r="H1" s="1070"/>
      <c r="I1" s="1070"/>
      <c r="J1" s="1070"/>
      <c r="K1" s="1070"/>
      <c r="L1" s="1070"/>
      <c r="M1" s="1070"/>
      <c r="N1" s="1070"/>
      <c r="O1" s="1070"/>
      <c r="P1" s="1070"/>
      <c r="Q1" s="1071"/>
    </row>
    <row r="2" spans="1:17" ht="20.100000000000001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2332</v>
      </c>
      <c r="Q2" s="89" t="s">
        <v>2333</v>
      </c>
    </row>
    <row r="3" spans="1:17" ht="20.100000000000001" customHeight="1">
      <c r="A3" s="90" t="s">
        <v>26</v>
      </c>
      <c r="B3" s="91" t="s">
        <v>27</v>
      </c>
      <c r="C3" s="91"/>
      <c r="D3" s="92" t="s">
        <v>28</v>
      </c>
      <c r="E3" s="19">
        <f>E4+E31+E42</f>
        <v>34304228</v>
      </c>
      <c r="F3" s="19">
        <f t="shared" ref="F3:N3" si="0">F4+F31+F42</f>
        <v>26209348</v>
      </c>
      <c r="G3" s="19">
        <f t="shared" si="0"/>
        <v>47599556</v>
      </c>
      <c r="H3" s="19">
        <f t="shared" si="0"/>
        <v>37499490</v>
      </c>
      <c r="I3" s="19">
        <f t="shared" si="0"/>
        <v>30890225</v>
      </c>
      <c r="J3" s="19">
        <f t="shared" si="0"/>
        <v>20456220</v>
      </c>
      <c r="K3" s="19">
        <f t="shared" si="0"/>
        <v>18392750</v>
      </c>
      <c r="L3" s="19">
        <f t="shared" si="0"/>
        <v>14059510</v>
      </c>
      <c r="M3" s="19">
        <f t="shared" si="0"/>
        <v>17109150</v>
      </c>
      <c r="N3" s="19">
        <f t="shared" si="0"/>
        <v>500255</v>
      </c>
      <c r="O3" s="19">
        <f t="shared" ref="O3:O66" si="1">SUM(E3:N3)</f>
        <v>247020732</v>
      </c>
      <c r="P3" s="739">
        <v>232611647.56000003</v>
      </c>
      <c r="Q3" s="737">
        <f>O3-P3</f>
        <v>14409084.439999968</v>
      </c>
    </row>
    <row r="4" spans="1:17" ht="20.100000000000001" customHeight="1">
      <c r="A4" s="90" t="s">
        <v>29</v>
      </c>
      <c r="B4" s="91" t="s">
        <v>30</v>
      </c>
      <c r="C4" s="91"/>
      <c r="D4" s="92" t="s">
        <v>28</v>
      </c>
      <c r="E4" s="19">
        <f>E5+E8+E12+E15+E20+E25+E27+E29+E30</f>
        <v>28733581</v>
      </c>
      <c r="F4" s="19">
        <f t="shared" ref="F4:N4" si="2">F5+F8+F12+F15+F20+F25+F27+F29+F30</f>
        <v>22124938</v>
      </c>
      <c r="G4" s="19">
        <f t="shared" si="2"/>
        <v>41099542</v>
      </c>
      <c r="H4" s="19">
        <f t="shared" si="2"/>
        <v>30096600</v>
      </c>
      <c r="I4" s="19">
        <f t="shared" si="2"/>
        <v>25908644</v>
      </c>
      <c r="J4" s="19">
        <f t="shared" si="2"/>
        <v>17595135</v>
      </c>
      <c r="K4" s="19">
        <f t="shared" si="2"/>
        <v>16180469</v>
      </c>
      <c r="L4" s="19">
        <f t="shared" si="2"/>
        <v>12122430</v>
      </c>
      <c r="M4" s="19">
        <f t="shared" si="2"/>
        <v>14887920</v>
      </c>
      <c r="N4" s="19">
        <f t="shared" si="2"/>
        <v>399830</v>
      </c>
      <c r="O4" s="19">
        <f t="shared" si="1"/>
        <v>209149089</v>
      </c>
      <c r="P4" s="1072">
        <v>202310128.28</v>
      </c>
      <c r="Q4" s="1066">
        <f>O4-P4</f>
        <v>6838960.7199999988</v>
      </c>
    </row>
    <row r="5" spans="1:17" ht="20.100000000000001" customHeight="1">
      <c r="A5" s="90" t="s">
        <v>31</v>
      </c>
      <c r="B5" s="91" t="s">
        <v>32</v>
      </c>
      <c r="C5" s="91"/>
      <c r="D5" s="92" t="s">
        <v>28</v>
      </c>
      <c r="E5" s="19">
        <f>E6+E7</f>
        <v>3903990</v>
      </c>
      <c r="F5" s="19">
        <f t="shared" ref="F5:N5" si="3">F6+F7</f>
        <v>3009265</v>
      </c>
      <c r="G5" s="19">
        <f t="shared" si="3"/>
        <v>5799231</v>
      </c>
      <c r="H5" s="19">
        <f t="shared" si="3"/>
        <v>3956665</v>
      </c>
      <c r="I5" s="19">
        <f t="shared" si="3"/>
        <v>3450503</v>
      </c>
      <c r="J5" s="19">
        <f t="shared" si="3"/>
        <v>2235485</v>
      </c>
      <c r="K5" s="19">
        <f t="shared" si="3"/>
        <v>2129464</v>
      </c>
      <c r="L5" s="19">
        <f t="shared" si="3"/>
        <v>1627645</v>
      </c>
      <c r="M5" s="19">
        <f t="shared" si="3"/>
        <v>2046753</v>
      </c>
      <c r="N5" s="19">
        <f t="shared" si="3"/>
        <v>66240</v>
      </c>
      <c r="O5" s="19">
        <f t="shared" si="1"/>
        <v>28225241</v>
      </c>
      <c r="P5" s="1073"/>
      <c r="Q5" s="1067"/>
    </row>
    <row r="6" spans="1:17" ht="20.100000000000001" customHeight="1">
      <c r="A6" s="90" t="s">
        <v>33</v>
      </c>
      <c r="B6" s="91" t="s">
        <v>34</v>
      </c>
      <c r="C6" s="91" t="s">
        <v>35</v>
      </c>
      <c r="D6" s="92" t="s">
        <v>36</v>
      </c>
      <c r="E6" s="22">
        <v>2145200</v>
      </c>
      <c r="F6" s="22">
        <v>1665150</v>
      </c>
      <c r="G6" s="22">
        <v>3433156</v>
      </c>
      <c r="H6" s="22">
        <v>2189175</v>
      </c>
      <c r="I6" s="22">
        <v>1870328</v>
      </c>
      <c r="J6" s="22">
        <v>1349255</v>
      </c>
      <c r="K6" s="22">
        <v>1248616</v>
      </c>
      <c r="L6" s="22">
        <v>962885</v>
      </c>
      <c r="M6" s="22">
        <v>1178793</v>
      </c>
      <c r="N6" s="22">
        <v>32280</v>
      </c>
      <c r="O6" s="19">
        <f t="shared" si="1"/>
        <v>16074838</v>
      </c>
      <c r="P6" s="1073"/>
      <c r="Q6" s="1067"/>
    </row>
    <row r="7" spans="1:17" ht="20.100000000000001" customHeight="1">
      <c r="A7" s="90" t="s">
        <v>37</v>
      </c>
      <c r="B7" s="91" t="s">
        <v>38</v>
      </c>
      <c r="C7" s="91" t="s">
        <v>35</v>
      </c>
      <c r="D7" s="92" t="s">
        <v>36</v>
      </c>
      <c r="E7" s="22">
        <v>1758790</v>
      </c>
      <c r="F7" s="22">
        <v>1344115</v>
      </c>
      <c r="G7" s="22">
        <v>2366075</v>
      </c>
      <c r="H7" s="22">
        <v>1767490</v>
      </c>
      <c r="I7" s="22">
        <v>1580175</v>
      </c>
      <c r="J7" s="22">
        <v>886230</v>
      </c>
      <c r="K7" s="22">
        <v>880848</v>
      </c>
      <c r="L7" s="22">
        <v>664760</v>
      </c>
      <c r="M7" s="22">
        <v>867960</v>
      </c>
      <c r="N7" s="22">
        <v>33960</v>
      </c>
      <c r="O7" s="19">
        <f t="shared" si="1"/>
        <v>12150403</v>
      </c>
      <c r="P7" s="1073"/>
      <c r="Q7" s="1067"/>
    </row>
    <row r="8" spans="1:17" ht="20.100000000000001" customHeight="1">
      <c r="A8" s="90" t="s">
        <v>39</v>
      </c>
      <c r="B8" s="91" t="s">
        <v>40</v>
      </c>
      <c r="C8" s="91"/>
      <c r="D8" s="92" t="s">
        <v>28</v>
      </c>
      <c r="E8" s="19">
        <f>E9+E10</f>
        <v>394540</v>
      </c>
      <c r="F8" s="19">
        <f t="shared" ref="F8:N8" si="4">F9+F10</f>
        <v>308540</v>
      </c>
      <c r="G8" s="19">
        <f t="shared" si="4"/>
        <v>561658</v>
      </c>
      <c r="H8" s="19">
        <f t="shared" si="4"/>
        <v>440740</v>
      </c>
      <c r="I8" s="19">
        <f t="shared" si="4"/>
        <v>376770</v>
      </c>
      <c r="J8" s="19">
        <f t="shared" si="4"/>
        <v>286460</v>
      </c>
      <c r="K8" s="19">
        <f t="shared" si="4"/>
        <v>260940</v>
      </c>
      <c r="L8" s="19">
        <f t="shared" si="4"/>
        <v>193660</v>
      </c>
      <c r="M8" s="19">
        <f t="shared" si="4"/>
        <v>235812</v>
      </c>
      <c r="N8" s="19">
        <f t="shared" si="4"/>
        <v>5400</v>
      </c>
      <c r="O8" s="19">
        <f t="shared" si="1"/>
        <v>3064520</v>
      </c>
      <c r="P8" s="1073"/>
      <c r="Q8" s="1067"/>
    </row>
    <row r="9" spans="1:17" ht="20.100000000000001" customHeight="1">
      <c r="A9" s="90" t="s">
        <v>41</v>
      </c>
      <c r="B9" s="91" t="s">
        <v>42</v>
      </c>
      <c r="C9" s="91" t="s">
        <v>35</v>
      </c>
      <c r="D9" s="92" t="s">
        <v>36</v>
      </c>
      <c r="E9" s="22">
        <v>6020</v>
      </c>
      <c r="F9" s="22">
        <v>4500</v>
      </c>
      <c r="G9" s="22">
        <v>9458</v>
      </c>
      <c r="H9" s="22">
        <v>6020</v>
      </c>
      <c r="I9" s="22">
        <v>5410</v>
      </c>
      <c r="J9" s="22">
        <v>3100</v>
      </c>
      <c r="K9" s="22">
        <v>3100</v>
      </c>
      <c r="L9" s="22">
        <v>2700</v>
      </c>
      <c r="M9" s="22">
        <v>3492</v>
      </c>
      <c r="N9" s="22">
        <v>120</v>
      </c>
      <c r="O9" s="19">
        <f t="shared" si="1"/>
        <v>43920</v>
      </c>
      <c r="P9" s="1073"/>
      <c r="Q9" s="1067"/>
    </row>
    <row r="10" spans="1:17" ht="20.100000000000001" customHeight="1">
      <c r="A10" s="90" t="s">
        <v>43</v>
      </c>
      <c r="B10" s="91" t="s">
        <v>44</v>
      </c>
      <c r="C10" s="91"/>
      <c r="D10" s="92" t="s">
        <v>28</v>
      </c>
      <c r="E10" s="19">
        <f>E11</f>
        <v>388520</v>
      </c>
      <c r="F10" s="19">
        <f t="shared" ref="F10:N10" si="5">F11</f>
        <v>304040</v>
      </c>
      <c r="G10" s="19">
        <f t="shared" si="5"/>
        <v>552200</v>
      </c>
      <c r="H10" s="19">
        <f t="shared" si="5"/>
        <v>434720</v>
      </c>
      <c r="I10" s="19">
        <f t="shared" si="5"/>
        <v>371360</v>
      </c>
      <c r="J10" s="19">
        <f t="shared" si="5"/>
        <v>283360</v>
      </c>
      <c r="K10" s="19">
        <f t="shared" si="5"/>
        <v>257840</v>
      </c>
      <c r="L10" s="19">
        <f t="shared" si="5"/>
        <v>190960</v>
      </c>
      <c r="M10" s="19">
        <f t="shared" si="5"/>
        <v>232320</v>
      </c>
      <c r="N10" s="19">
        <f t="shared" si="5"/>
        <v>5280</v>
      </c>
      <c r="O10" s="19">
        <f t="shared" si="1"/>
        <v>3020600</v>
      </c>
      <c r="P10" s="1073"/>
      <c r="Q10" s="1067"/>
    </row>
    <row r="11" spans="1:17" s="96" customFormat="1" ht="20.100000000000001" customHeight="1">
      <c r="A11" s="90" t="s">
        <v>45</v>
      </c>
      <c r="B11" s="95" t="s">
        <v>276</v>
      </c>
      <c r="C11" s="95" t="s">
        <v>35</v>
      </c>
      <c r="D11" s="92" t="s">
        <v>36</v>
      </c>
      <c r="E11" s="22">
        <v>388520</v>
      </c>
      <c r="F11" s="22">
        <v>304040</v>
      </c>
      <c r="G11" s="22">
        <v>552200</v>
      </c>
      <c r="H11" s="22">
        <v>434720</v>
      </c>
      <c r="I11" s="22">
        <v>371360</v>
      </c>
      <c r="J11" s="22">
        <v>283360</v>
      </c>
      <c r="K11" s="22">
        <v>257840</v>
      </c>
      <c r="L11" s="22">
        <v>190960</v>
      </c>
      <c r="M11" s="22">
        <v>232320</v>
      </c>
      <c r="N11" s="22">
        <v>5280</v>
      </c>
      <c r="O11" s="19">
        <f t="shared" si="1"/>
        <v>3020600</v>
      </c>
      <c r="P11" s="1073"/>
      <c r="Q11" s="1067"/>
    </row>
    <row r="12" spans="1:17" ht="20.100000000000001" customHeight="1">
      <c r="A12" s="90" t="s">
        <v>47</v>
      </c>
      <c r="B12" s="91" t="s">
        <v>48</v>
      </c>
      <c r="C12" s="91"/>
      <c r="D12" s="92" t="s">
        <v>49</v>
      </c>
      <c r="E12" s="19">
        <f>E13+E14</f>
        <v>139940</v>
      </c>
      <c r="F12" s="19">
        <f t="shared" ref="F12:N12" si="6">F13+F14</f>
        <v>119225</v>
      </c>
      <c r="G12" s="19">
        <f t="shared" si="6"/>
        <v>185350</v>
      </c>
      <c r="H12" s="19">
        <f t="shared" si="6"/>
        <v>141610</v>
      </c>
      <c r="I12" s="19">
        <f t="shared" si="6"/>
        <v>127670</v>
      </c>
      <c r="J12" s="19">
        <f t="shared" si="6"/>
        <v>82050</v>
      </c>
      <c r="K12" s="19">
        <f t="shared" si="6"/>
        <v>79800</v>
      </c>
      <c r="L12" s="19">
        <f t="shared" si="6"/>
        <v>60400</v>
      </c>
      <c r="M12" s="19">
        <f t="shared" si="6"/>
        <v>71730</v>
      </c>
      <c r="N12" s="19">
        <f t="shared" si="6"/>
        <v>2360</v>
      </c>
      <c r="O12" s="19">
        <f t="shared" si="1"/>
        <v>1010135</v>
      </c>
      <c r="P12" s="1073"/>
      <c r="Q12" s="1067"/>
    </row>
    <row r="13" spans="1:17" s="96" customFormat="1" ht="20.100000000000001" customHeight="1">
      <c r="A13" s="90" t="s">
        <v>50</v>
      </c>
      <c r="B13" s="95" t="s">
        <v>2292</v>
      </c>
      <c r="C13" s="95" t="s">
        <v>35</v>
      </c>
      <c r="D13" s="92" t="s">
        <v>2293</v>
      </c>
      <c r="E13" s="22">
        <v>47170</v>
      </c>
      <c r="F13" s="22">
        <v>49612</v>
      </c>
      <c r="G13" s="22">
        <v>55325</v>
      </c>
      <c r="H13" s="22">
        <v>48010</v>
      </c>
      <c r="I13" s="22">
        <v>43740</v>
      </c>
      <c r="J13" s="22">
        <v>24950</v>
      </c>
      <c r="K13" s="22">
        <v>27300</v>
      </c>
      <c r="L13" s="22">
        <v>21840</v>
      </c>
      <c r="M13" s="22">
        <v>24220</v>
      </c>
      <c r="N13" s="22">
        <v>800</v>
      </c>
      <c r="O13" s="19">
        <f t="shared" si="1"/>
        <v>342967</v>
      </c>
      <c r="P13" s="1073"/>
      <c r="Q13" s="1067"/>
    </row>
    <row r="14" spans="1:17" s="96" customFormat="1" ht="20.100000000000001" customHeight="1">
      <c r="A14" s="90" t="s">
        <v>52</v>
      </c>
      <c r="B14" s="95" t="s">
        <v>2294</v>
      </c>
      <c r="C14" s="95" t="s">
        <v>35</v>
      </c>
      <c r="D14" s="92" t="s">
        <v>2293</v>
      </c>
      <c r="E14" s="22">
        <v>92770</v>
      </c>
      <c r="F14" s="22">
        <v>69613</v>
      </c>
      <c r="G14" s="22">
        <v>130025</v>
      </c>
      <c r="H14" s="22">
        <v>93600</v>
      </c>
      <c r="I14" s="22">
        <v>83930</v>
      </c>
      <c r="J14" s="22">
        <v>57100</v>
      </c>
      <c r="K14" s="22">
        <v>52500</v>
      </c>
      <c r="L14" s="22">
        <v>38560</v>
      </c>
      <c r="M14" s="22">
        <v>47510</v>
      </c>
      <c r="N14" s="22">
        <v>1560</v>
      </c>
      <c r="O14" s="19">
        <f t="shared" si="1"/>
        <v>667168</v>
      </c>
      <c r="P14" s="1073"/>
      <c r="Q14" s="1067"/>
    </row>
    <row r="15" spans="1:17" ht="20.100000000000001" customHeight="1">
      <c r="A15" s="90" t="s">
        <v>53</v>
      </c>
      <c r="B15" s="91" t="s">
        <v>55</v>
      </c>
      <c r="C15" s="91"/>
      <c r="D15" s="92" t="s">
        <v>28</v>
      </c>
      <c r="E15" s="19">
        <f>E16+E17+E18+E19</f>
        <v>16594385</v>
      </c>
      <c r="F15" s="19">
        <f t="shared" ref="F15:N15" si="7">F16+F17+F18+F19</f>
        <v>12882433</v>
      </c>
      <c r="G15" s="19">
        <f t="shared" si="7"/>
        <v>23697201</v>
      </c>
      <c r="H15" s="19">
        <f t="shared" si="7"/>
        <v>17644560</v>
      </c>
      <c r="I15" s="19">
        <f t="shared" si="7"/>
        <v>14960335</v>
      </c>
      <c r="J15" s="19">
        <f t="shared" si="7"/>
        <v>10262120</v>
      </c>
      <c r="K15" s="19">
        <f t="shared" si="7"/>
        <v>9311470</v>
      </c>
      <c r="L15" s="19">
        <f t="shared" si="7"/>
        <v>7031110</v>
      </c>
      <c r="M15" s="19">
        <f t="shared" si="7"/>
        <v>8551350</v>
      </c>
      <c r="N15" s="19">
        <f t="shared" si="7"/>
        <v>201130</v>
      </c>
      <c r="O15" s="19">
        <f t="shared" si="1"/>
        <v>121136094</v>
      </c>
      <c r="P15" s="1073"/>
      <c r="Q15" s="1067"/>
    </row>
    <row r="16" spans="1:17" ht="20.100000000000001" customHeight="1">
      <c r="A16" s="90" t="s">
        <v>54</v>
      </c>
      <c r="B16" s="97" t="s">
        <v>57</v>
      </c>
      <c r="C16" s="97" t="s">
        <v>35</v>
      </c>
      <c r="D16" s="98" t="s">
        <v>2295</v>
      </c>
      <c r="E16" s="99">
        <v>14563969</v>
      </c>
      <c r="F16" s="99">
        <v>11318595</v>
      </c>
      <c r="G16" s="99">
        <v>21066692</v>
      </c>
      <c r="H16" s="99">
        <v>16163611</v>
      </c>
      <c r="I16" s="99">
        <v>13684583</v>
      </c>
      <c r="J16" s="99">
        <v>9698836</v>
      </c>
      <c r="K16" s="99">
        <v>8760662</v>
      </c>
      <c r="L16" s="99">
        <v>6540266</v>
      </c>
      <c r="M16" s="99">
        <v>8009906</v>
      </c>
      <c r="N16" s="99">
        <v>195130</v>
      </c>
      <c r="O16" s="19">
        <f t="shared" si="1"/>
        <v>110002250</v>
      </c>
      <c r="P16" s="1073"/>
      <c r="Q16" s="1067"/>
    </row>
    <row r="17" spans="1:17" ht="20.100000000000001" customHeight="1">
      <c r="A17" s="90" t="s">
        <v>56</v>
      </c>
      <c r="B17" s="97" t="s">
        <v>60</v>
      </c>
      <c r="C17" s="97" t="s">
        <v>35</v>
      </c>
      <c r="D17" s="98" t="s">
        <v>61</v>
      </c>
      <c r="E17" s="99">
        <v>390416</v>
      </c>
      <c r="F17" s="99">
        <v>223380</v>
      </c>
      <c r="G17" s="99">
        <v>612148</v>
      </c>
      <c r="H17" s="99">
        <v>396614</v>
      </c>
      <c r="I17" s="99">
        <v>266152</v>
      </c>
      <c r="J17" s="99">
        <v>238784</v>
      </c>
      <c r="K17" s="99">
        <v>256808</v>
      </c>
      <c r="L17" s="99">
        <v>268844</v>
      </c>
      <c r="M17" s="99">
        <v>271444</v>
      </c>
      <c r="N17" s="99"/>
      <c r="O17" s="19">
        <f t="shared" si="1"/>
        <v>2924590</v>
      </c>
      <c r="P17" s="1073"/>
      <c r="Q17" s="1067"/>
    </row>
    <row r="18" spans="1:17" ht="20.100000000000001" customHeight="1">
      <c r="A18" s="90" t="s">
        <v>59</v>
      </c>
      <c r="B18" s="97" t="s">
        <v>2296</v>
      </c>
      <c r="C18" s="97" t="s">
        <v>35</v>
      </c>
      <c r="D18" s="92" t="s">
        <v>36</v>
      </c>
      <c r="E18" s="99">
        <v>445000</v>
      </c>
      <c r="F18" s="99">
        <v>346500</v>
      </c>
      <c r="G18" s="99">
        <v>646000</v>
      </c>
      <c r="H18" s="99">
        <v>493500</v>
      </c>
      <c r="I18" s="99">
        <v>424000</v>
      </c>
      <c r="J18" s="99">
        <v>324500</v>
      </c>
      <c r="K18" s="99">
        <v>294000</v>
      </c>
      <c r="L18" s="99">
        <v>222000</v>
      </c>
      <c r="M18" s="99">
        <v>270000</v>
      </c>
      <c r="N18" s="99">
        <v>6000</v>
      </c>
      <c r="O18" s="19">
        <f t="shared" si="1"/>
        <v>3471500</v>
      </c>
      <c r="P18" s="1073"/>
      <c r="Q18" s="1067"/>
    </row>
    <row r="19" spans="1:17" ht="20.100000000000001" customHeight="1">
      <c r="A19" s="90" t="s">
        <v>62</v>
      </c>
      <c r="B19" s="97" t="s">
        <v>2297</v>
      </c>
      <c r="C19" s="97" t="s">
        <v>35</v>
      </c>
      <c r="D19" s="92" t="s">
        <v>36</v>
      </c>
      <c r="E19" s="99">
        <v>1195000</v>
      </c>
      <c r="F19" s="99">
        <v>993958</v>
      </c>
      <c r="G19" s="99">
        <v>1372361</v>
      </c>
      <c r="H19" s="99">
        <v>590835</v>
      </c>
      <c r="I19" s="99">
        <v>585600</v>
      </c>
      <c r="J19" s="99"/>
      <c r="K19" s="99"/>
      <c r="L19" s="99"/>
      <c r="M19" s="99"/>
      <c r="N19" s="99"/>
      <c r="O19" s="19">
        <f t="shared" si="1"/>
        <v>4737754</v>
      </c>
      <c r="P19" s="1073"/>
      <c r="Q19" s="1067"/>
    </row>
    <row r="20" spans="1:17" ht="20.100000000000001" customHeight="1">
      <c r="A20" s="90" t="s">
        <v>64</v>
      </c>
      <c r="B20" s="91" t="s">
        <v>63</v>
      </c>
      <c r="C20" s="91"/>
      <c r="D20" s="98" t="s">
        <v>28</v>
      </c>
      <c r="E20" s="100">
        <f>E21+E22</f>
        <v>1994245</v>
      </c>
      <c r="F20" s="100">
        <f t="shared" ref="F20:N20" si="8">F21+F22</f>
        <v>1498378</v>
      </c>
      <c r="G20" s="100">
        <f t="shared" si="8"/>
        <v>2791139</v>
      </c>
      <c r="H20" s="100">
        <f t="shared" si="8"/>
        <v>2059300</v>
      </c>
      <c r="I20" s="100">
        <f t="shared" si="8"/>
        <v>1818250</v>
      </c>
      <c r="J20" s="100">
        <f t="shared" si="8"/>
        <v>1226990</v>
      </c>
      <c r="K20" s="100">
        <f t="shared" si="8"/>
        <v>1135565</v>
      </c>
      <c r="L20" s="100">
        <f t="shared" si="8"/>
        <v>832245</v>
      </c>
      <c r="M20" s="100">
        <f t="shared" si="8"/>
        <v>1028515</v>
      </c>
      <c r="N20" s="100">
        <f t="shared" si="8"/>
        <v>30380</v>
      </c>
      <c r="O20" s="19">
        <f t="shared" si="1"/>
        <v>14415007</v>
      </c>
      <c r="P20" s="1073"/>
      <c r="Q20" s="1067"/>
    </row>
    <row r="21" spans="1:17" ht="20.100000000000001" customHeight="1">
      <c r="A21" s="90" t="s">
        <v>67</v>
      </c>
      <c r="B21" s="91" t="s">
        <v>2298</v>
      </c>
      <c r="C21" s="91" t="s">
        <v>66</v>
      </c>
      <c r="D21" s="92" t="s">
        <v>2293</v>
      </c>
      <c r="E21" s="99">
        <v>1829970</v>
      </c>
      <c r="F21" s="99">
        <v>1380186</v>
      </c>
      <c r="G21" s="99">
        <v>2580174</v>
      </c>
      <c r="H21" s="99">
        <v>1874260</v>
      </c>
      <c r="I21" s="99">
        <v>1680100</v>
      </c>
      <c r="J21" s="99">
        <v>1121800</v>
      </c>
      <c r="K21" s="99">
        <v>1046100</v>
      </c>
      <c r="L21" s="99">
        <v>761400</v>
      </c>
      <c r="M21" s="99">
        <v>944290</v>
      </c>
      <c r="N21" s="99">
        <v>30380</v>
      </c>
      <c r="O21" s="19">
        <f t="shared" si="1"/>
        <v>13248660</v>
      </c>
      <c r="P21" s="1073"/>
      <c r="Q21" s="1067"/>
    </row>
    <row r="22" spans="1:17" ht="20.100000000000001" customHeight="1">
      <c r="A22" s="90" t="s">
        <v>69</v>
      </c>
      <c r="B22" s="91" t="s">
        <v>2299</v>
      </c>
      <c r="C22" s="91"/>
      <c r="D22" s="98" t="s">
        <v>51</v>
      </c>
      <c r="E22" s="100">
        <f>E23+E24</f>
        <v>164275</v>
      </c>
      <c r="F22" s="100">
        <f t="shared" ref="F22:N22" si="9">F23+F24</f>
        <v>118192</v>
      </c>
      <c r="G22" s="100">
        <f t="shared" si="9"/>
        <v>210965</v>
      </c>
      <c r="H22" s="100">
        <f t="shared" si="9"/>
        <v>185040</v>
      </c>
      <c r="I22" s="100">
        <f t="shared" si="9"/>
        <v>138150</v>
      </c>
      <c r="J22" s="100">
        <f t="shared" si="9"/>
        <v>105190</v>
      </c>
      <c r="K22" s="100">
        <f t="shared" si="9"/>
        <v>89465</v>
      </c>
      <c r="L22" s="100">
        <f t="shared" si="9"/>
        <v>70845</v>
      </c>
      <c r="M22" s="100">
        <f t="shared" si="9"/>
        <v>84225</v>
      </c>
      <c r="N22" s="100">
        <f t="shared" si="9"/>
        <v>0</v>
      </c>
      <c r="O22" s="19">
        <f t="shared" si="1"/>
        <v>1166347</v>
      </c>
      <c r="P22" s="1073"/>
      <c r="Q22" s="1067"/>
    </row>
    <row r="23" spans="1:17" ht="20.100000000000001" customHeight="1">
      <c r="A23" s="90" t="s">
        <v>72</v>
      </c>
      <c r="B23" s="91" t="s">
        <v>70</v>
      </c>
      <c r="C23" s="91" t="s">
        <v>66</v>
      </c>
      <c r="D23" s="92" t="s">
        <v>2300</v>
      </c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19">
        <f t="shared" si="1"/>
        <v>0</v>
      </c>
      <c r="P23" s="1073"/>
      <c r="Q23" s="1067"/>
    </row>
    <row r="24" spans="1:17" ht="20.100000000000001" customHeight="1">
      <c r="A24" s="90" t="s">
        <v>74</v>
      </c>
      <c r="B24" s="91" t="s">
        <v>73</v>
      </c>
      <c r="C24" s="91" t="s">
        <v>66</v>
      </c>
      <c r="D24" s="92" t="s">
        <v>2300</v>
      </c>
      <c r="E24" s="99">
        <v>164275</v>
      </c>
      <c r="F24" s="99">
        <v>118192</v>
      </c>
      <c r="G24" s="99">
        <v>210965</v>
      </c>
      <c r="H24" s="99">
        <v>185040</v>
      </c>
      <c r="I24" s="99">
        <v>138150</v>
      </c>
      <c r="J24" s="99">
        <v>105190</v>
      </c>
      <c r="K24" s="99">
        <v>89465</v>
      </c>
      <c r="L24" s="99">
        <v>70845</v>
      </c>
      <c r="M24" s="99">
        <v>84225</v>
      </c>
      <c r="N24" s="99"/>
      <c r="O24" s="19">
        <f t="shared" si="1"/>
        <v>1166347</v>
      </c>
      <c r="P24" s="1073"/>
      <c r="Q24" s="1067"/>
    </row>
    <row r="25" spans="1:17" ht="20.100000000000001" customHeight="1">
      <c r="A25" s="90" t="s">
        <v>76</v>
      </c>
      <c r="B25" s="91" t="s">
        <v>75</v>
      </c>
      <c r="C25" s="91"/>
      <c r="D25" s="92" t="s">
        <v>28</v>
      </c>
      <c r="E25" s="19">
        <f t="shared" ref="E25:N25" si="10">E26</f>
        <v>2931138</v>
      </c>
      <c r="F25" s="19">
        <f t="shared" si="10"/>
        <v>2207774</v>
      </c>
      <c r="G25" s="19">
        <f t="shared" si="10"/>
        <v>4127125</v>
      </c>
      <c r="H25" s="19">
        <f t="shared" si="10"/>
        <v>2997700</v>
      </c>
      <c r="I25" s="19">
        <f t="shared" si="10"/>
        <v>2660720</v>
      </c>
      <c r="J25" s="19">
        <f t="shared" si="10"/>
        <v>1793580</v>
      </c>
      <c r="K25" s="19">
        <f t="shared" si="10"/>
        <v>1671150</v>
      </c>
      <c r="L25" s="19">
        <f t="shared" si="10"/>
        <v>1217640</v>
      </c>
      <c r="M25" s="19">
        <f t="shared" si="10"/>
        <v>1511370</v>
      </c>
      <c r="N25" s="19">
        <f t="shared" si="10"/>
        <v>47520</v>
      </c>
      <c r="O25" s="19">
        <f t="shared" si="1"/>
        <v>21165717</v>
      </c>
      <c r="P25" s="1073"/>
      <c r="Q25" s="1067"/>
    </row>
    <row r="26" spans="1:17" s="96" customFormat="1" ht="20.100000000000001" customHeight="1">
      <c r="A26" s="90" t="s">
        <v>79</v>
      </c>
      <c r="B26" s="95" t="s">
        <v>278</v>
      </c>
      <c r="C26" s="95" t="s">
        <v>78</v>
      </c>
      <c r="D26" s="92" t="s">
        <v>2293</v>
      </c>
      <c r="E26" s="22">
        <v>2931138</v>
      </c>
      <c r="F26" s="22">
        <v>2207774</v>
      </c>
      <c r="G26" s="22">
        <v>4127125</v>
      </c>
      <c r="H26" s="22">
        <v>2997700</v>
      </c>
      <c r="I26" s="22">
        <v>2660720</v>
      </c>
      <c r="J26" s="22">
        <v>1793580</v>
      </c>
      <c r="K26" s="22">
        <v>1671150</v>
      </c>
      <c r="L26" s="22">
        <v>1217640</v>
      </c>
      <c r="M26" s="22">
        <v>1511370</v>
      </c>
      <c r="N26" s="22">
        <v>47520</v>
      </c>
      <c r="O26" s="19">
        <f t="shared" si="1"/>
        <v>21165717</v>
      </c>
      <c r="P26" s="1073"/>
      <c r="Q26" s="1067"/>
    </row>
    <row r="27" spans="1:17" ht="20.100000000000001" customHeight="1">
      <c r="A27" s="90" t="s">
        <v>81</v>
      </c>
      <c r="B27" s="91" t="s">
        <v>80</v>
      </c>
      <c r="C27" s="91"/>
      <c r="D27" s="92" t="s">
        <v>28</v>
      </c>
      <c r="E27" s="19">
        <f t="shared" ref="E27:N27" si="11">E28</f>
        <v>1466080</v>
      </c>
      <c r="F27" s="19">
        <f t="shared" si="11"/>
        <v>1104222</v>
      </c>
      <c r="G27" s="19">
        <f t="shared" si="11"/>
        <v>2076333</v>
      </c>
      <c r="H27" s="19">
        <f t="shared" si="11"/>
        <v>1508870</v>
      </c>
      <c r="I27" s="19">
        <f t="shared" si="11"/>
        <v>1330880</v>
      </c>
      <c r="J27" s="19">
        <f t="shared" si="11"/>
        <v>897100</v>
      </c>
      <c r="K27" s="19">
        <f t="shared" si="11"/>
        <v>837100</v>
      </c>
      <c r="L27" s="19">
        <f t="shared" si="11"/>
        <v>608930</v>
      </c>
      <c r="M27" s="19">
        <f t="shared" si="11"/>
        <v>755300</v>
      </c>
      <c r="N27" s="19">
        <f t="shared" si="11"/>
        <v>24960</v>
      </c>
      <c r="O27" s="19">
        <f t="shared" si="1"/>
        <v>10609775</v>
      </c>
      <c r="P27" s="1073"/>
      <c r="Q27" s="1067"/>
    </row>
    <row r="28" spans="1:17" s="96" customFormat="1" ht="20.100000000000001" customHeight="1">
      <c r="A28" s="90" t="s">
        <v>84</v>
      </c>
      <c r="B28" s="95" t="s">
        <v>82</v>
      </c>
      <c r="C28" s="95" t="s">
        <v>83</v>
      </c>
      <c r="D28" s="92" t="s">
        <v>2293</v>
      </c>
      <c r="E28" s="22">
        <v>1466080</v>
      </c>
      <c r="F28" s="22">
        <v>1104222</v>
      </c>
      <c r="G28" s="22">
        <v>2076333</v>
      </c>
      <c r="H28" s="22">
        <v>1508870</v>
      </c>
      <c r="I28" s="22">
        <v>1330880</v>
      </c>
      <c r="J28" s="22">
        <v>897100</v>
      </c>
      <c r="K28" s="22">
        <v>837100</v>
      </c>
      <c r="L28" s="22">
        <v>608930</v>
      </c>
      <c r="M28" s="22">
        <v>755300</v>
      </c>
      <c r="N28" s="22">
        <v>24960</v>
      </c>
      <c r="O28" s="19">
        <f t="shared" si="1"/>
        <v>10609775</v>
      </c>
      <c r="P28" s="1073"/>
      <c r="Q28" s="1067"/>
    </row>
    <row r="29" spans="1:17" ht="20.100000000000001" customHeight="1">
      <c r="A29" s="90" t="s">
        <v>87</v>
      </c>
      <c r="B29" s="91" t="s">
        <v>2301</v>
      </c>
      <c r="C29" s="91" t="s">
        <v>88</v>
      </c>
      <c r="D29" s="92" t="s">
        <v>36</v>
      </c>
      <c r="E29" s="99">
        <v>1284763</v>
      </c>
      <c r="F29" s="99">
        <v>975101</v>
      </c>
      <c r="G29" s="99">
        <v>1823005</v>
      </c>
      <c r="H29" s="99">
        <v>1314655</v>
      </c>
      <c r="I29" s="99">
        <v>1160516</v>
      </c>
      <c r="J29" s="99">
        <v>792850</v>
      </c>
      <c r="K29" s="99">
        <v>734980</v>
      </c>
      <c r="L29" s="99">
        <v>536800</v>
      </c>
      <c r="M29" s="99">
        <v>667090</v>
      </c>
      <c r="N29" s="99">
        <v>21840</v>
      </c>
      <c r="O29" s="19">
        <f t="shared" si="1"/>
        <v>9311600</v>
      </c>
      <c r="P29" s="1073"/>
      <c r="Q29" s="1067"/>
    </row>
    <row r="30" spans="1:17" ht="20.100000000000001" customHeight="1">
      <c r="A30" s="90" t="s">
        <v>90</v>
      </c>
      <c r="B30" s="91" t="s">
        <v>2302</v>
      </c>
      <c r="C30" s="97" t="s">
        <v>35</v>
      </c>
      <c r="D30" s="93" t="s">
        <v>117</v>
      </c>
      <c r="E30" s="99">
        <v>24500</v>
      </c>
      <c r="F30" s="99">
        <v>20000</v>
      </c>
      <c r="G30" s="99">
        <v>38500</v>
      </c>
      <c r="H30" s="99">
        <v>32500</v>
      </c>
      <c r="I30" s="99">
        <v>23000</v>
      </c>
      <c r="J30" s="99">
        <v>18500</v>
      </c>
      <c r="K30" s="99">
        <v>20000</v>
      </c>
      <c r="L30" s="99">
        <v>14000</v>
      </c>
      <c r="M30" s="99">
        <v>20000</v>
      </c>
      <c r="N30" s="99"/>
      <c r="O30" s="19">
        <f t="shared" si="1"/>
        <v>211000</v>
      </c>
      <c r="P30" s="1074"/>
      <c r="Q30" s="1075"/>
    </row>
    <row r="31" spans="1:17" ht="20.100000000000001" customHeight="1">
      <c r="A31" s="90" t="s">
        <v>94</v>
      </c>
      <c r="B31" s="91" t="s">
        <v>95</v>
      </c>
      <c r="C31" s="91"/>
      <c r="D31" s="92" t="s">
        <v>28</v>
      </c>
      <c r="E31" s="19">
        <f>E32+E36+E38+E40</f>
        <v>1549935</v>
      </c>
      <c r="F31" s="19">
        <f t="shared" ref="F31:N31" si="12">F32+F36+F38+F40</f>
        <v>732990</v>
      </c>
      <c r="G31" s="19">
        <f t="shared" si="12"/>
        <v>645030</v>
      </c>
      <c r="H31" s="19">
        <f t="shared" si="12"/>
        <v>2191675</v>
      </c>
      <c r="I31" s="19">
        <f t="shared" si="12"/>
        <v>589660</v>
      </c>
      <c r="J31" s="19">
        <f t="shared" si="12"/>
        <v>401400</v>
      </c>
      <c r="K31" s="19">
        <f t="shared" si="12"/>
        <v>93985</v>
      </c>
      <c r="L31" s="19">
        <f t="shared" si="12"/>
        <v>202320</v>
      </c>
      <c r="M31" s="19">
        <f t="shared" si="12"/>
        <v>145820</v>
      </c>
      <c r="N31" s="19">
        <f t="shared" si="12"/>
        <v>360</v>
      </c>
      <c r="O31" s="19">
        <f t="shared" si="1"/>
        <v>6553175</v>
      </c>
      <c r="P31" s="1066">
        <v>70410</v>
      </c>
      <c r="Q31" s="1066">
        <f>O31-P31</f>
        <v>6482765</v>
      </c>
    </row>
    <row r="32" spans="1:17" ht="20.100000000000001" customHeight="1">
      <c r="A32" s="90" t="s">
        <v>96</v>
      </c>
      <c r="B32" s="91" t="s">
        <v>97</v>
      </c>
      <c r="C32" s="91"/>
      <c r="D32" s="92" t="s">
        <v>28</v>
      </c>
      <c r="E32" s="19">
        <f>E33+E34+E35</f>
        <v>0</v>
      </c>
      <c r="F32" s="19">
        <f t="shared" ref="F32:N32" si="13">F33+F34+F35</f>
        <v>0</v>
      </c>
      <c r="G32" s="19">
        <f t="shared" si="13"/>
        <v>0</v>
      </c>
      <c r="H32" s="19">
        <f t="shared" si="13"/>
        <v>0</v>
      </c>
      <c r="I32" s="19">
        <f t="shared" si="13"/>
        <v>0</v>
      </c>
      <c r="J32" s="19">
        <f t="shared" si="13"/>
        <v>0</v>
      </c>
      <c r="K32" s="19">
        <f t="shared" si="13"/>
        <v>0</v>
      </c>
      <c r="L32" s="19">
        <f t="shared" si="13"/>
        <v>0</v>
      </c>
      <c r="M32" s="19">
        <f t="shared" si="13"/>
        <v>0</v>
      </c>
      <c r="N32" s="19">
        <f t="shared" si="13"/>
        <v>0</v>
      </c>
      <c r="O32" s="19">
        <f t="shared" si="1"/>
        <v>0</v>
      </c>
      <c r="P32" s="1067"/>
      <c r="Q32" s="1067"/>
    </row>
    <row r="33" spans="1:17" ht="20.100000000000001" customHeight="1">
      <c r="A33" s="90" t="s">
        <v>98</v>
      </c>
      <c r="B33" s="91" t="s">
        <v>2303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1"/>
        <v>0</v>
      </c>
      <c r="P33" s="1067"/>
      <c r="Q33" s="1067"/>
    </row>
    <row r="34" spans="1:17" ht="20.100000000000001" customHeight="1">
      <c r="A34" s="90" t="s">
        <v>102</v>
      </c>
      <c r="B34" s="91" t="s">
        <v>2304</v>
      </c>
      <c r="C34" s="91" t="s">
        <v>100</v>
      </c>
      <c r="D34" s="98" t="s">
        <v>101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1"/>
        <v>0</v>
      </c>
      <c r="P34" s="1067"/>
      <c r="Q34" s="1067"/>
    </row>
    <row r="35" spans="1:17" ht="20.100000000000001" customHeight="1">
      <c r="A35" s="90" t="s">
        <v>104</v>
      </c>
      <c r="B35" s="91" t="s">
        <v>2305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1"/>
        <v>0</v>
      </c>
      <c r="P35" s="1067"/>
      <c r="Q35" s="1067"/>
    </row>
    <row r="36" spans="1:17" ht="20.100000000000001" customHeight="1">
      <c r="A36" s="90" t="s">
        <v>107</v>
      </c>
      <c r="B36" s="91" t="s">
        <v>2306</v>
      </c>
      <c r="C36" s="91" t="s">
        <v>100</v>
      </c>
      <c r="D36" s="98" t="s">
        <v>2307</v>
      </c>
      <c r="E36" s="100">
        <f>E37</f>
        <v>1546455</v>
      </c>
      <c r="F36" s="100">
        <f t="shared" ref="F36:N36" si="14">F37</f>
        <v>728460</v>
      </c>
      <c r="G36" s="100">
        <f t="shared" si="14"/>
        <v>638850</v>
      </c>
      <c r="H36" s="100">
        <f t="shared" si="14"/>
        <v>2187865</v>
      </c>
      <c r="I36" s="100">
        <f t="shared" si="14"/>
        <v>586030</v>
      </c>
      <c r="J36" s="100">
        <f t="shared" si="14"/>
        <v>400320</v>
      </c>
      <c r="K36" s="100">
        <f t="shared" si="14"/>
        <v>92185</v>
      </c>
      <c r="L36" s="100">
        <f t="shared" si="14"/>
        <v>199020</v>
      </c>
      <c r="M36" s="100">
        <f t="shared" si="14"/>
        <v>142920</v>
      </c>
      <c r="N36" s="100">
        <f t="shared" si="14"/>
        <v>0</v>
      </c>
      <c r="O36" s="19">
        <f t="shared" si="1"/>
        <v>6522105</v>
      </c>
      <c r="P36" s="1067"/>
      <c r="Q36" s="1067"/>
    </row>
    <row r="37" spans="1:17" ht="20.100000000000001" customHeight="1">
      <c r="A37" s="90" t="s">
        <v>109</v>
      </c>
      <c r="B37" s="91" t="s">
        <v>2308</v>
      </c>
      <c r="C37" s="91" t="s">
        <v>100</v>
      </c>
      <c r="D37" s="98" t="s">
        <v>2307</v>
      </c>
      <c r="E37" s="22">
        <v>1546455</v>
      </c>
      <c r="F37" s="22">
        <v>728460</v>
      </c>
      <c r="G37" s="22">
        <v>638850</v>
      </c>
      <c r="H37" s="22">
        <v>2187865</v>
      </c>
      <c r="I37" s="22">
        <v>586030</v>
      </c>
      <c r="J37" s="22">
        <v>400320</v>
      </c>
      <c r="K37" s="22">
        <v>92185</v>
      </c>
      <c r="L37" s="22">
        <v>199020</v>
      </c>
      <c r="M37" s="22">
        <v>142920</v>
      </c>
      <c r="N37" s="22"/>
      <c r="O37" s="19">
        <f t="shared" si="1"/>
        <v>6522105</v>
      </c>
      <c r="P37" s="1067"/>
      <c r="Q37" s="1067"/>
    </row>
    <row r="38" spans="1:17" ht="20.100000000000001" customHeight="1">
      <c r="A38" s="90" t="s">
        <v>111</v>
      </c>
      <c r="B38" s="91" t="s">
        <v>125</v>
      </c>
      <c r="C38" s="91"/>
      <c r="D38" s="92" t="s">
        <v>28</v>
      </c>
      <c r="E38" s="19">
        <f>E39</f>
        <v>3480</v>
      </c>
      <c r="F38" s="19">
        <f t="shared" ref="F38:N38" si="15">F39</f>
        <v>4530</v>
      </c>
      <c r="G38" s="19">
        <f t="shared" si="15"/>
        <v>6180</v>
      </c>
      <c r="H38" s="19">
        <f t="shared" si="15"/>
        <v>3810</v>
      </c>
      <c r="I38" s="19">
        <f t="shared" si="15"/>
        <v>3630</v>
      </c>
      <c r="J38" s="19">
        <f t="shared" si="15"/>
        <v>1080</v>
      </c>
      <c r="K38" s="19">
        <f t="shared" si="15"/>
        <v>1800</v>
      </c>
      <c r="L38" s="19">
        <f t="shared" si="15"/>
        <v>3300</v>
      </c>
      <c r="M38" s="19">
        <f t="shared" si="15"/>
        <v>2900</v>
      </c>
      <c r="N38" s="19">
        <f t="shared" si="15"/>
        <v>360</v>
      </c>
      <c r="O38" s="19">
        <f t="shared" si="1"/>
        <v>31070</v>
      </c>
      <c r="P38" s="1067"/>
      <c r="Q38" s="1067"/>
    </row>
    <row r="39" spans="1:17" ht="20.100000000000001" customHeight="1">
      <c r="A39" s="90" t="s">
        <v>113</v>
      </c>
      <c r="B39" s="91" t="s">
        <v>127</v>
      </c>
      <c r="C39" s="91" t="s">
        <v>35</v>
      </c>
      <c r="D39" s="92" t="s">
        <v>36</v>
      </c>
      <c r="E39" s="22">
        <v>3480</v>
      </c>
      <c r="F39" s="22">
        <v>4530</v>
      </c>
      <c r="G39" s="22">
        <v>6180</v>
      </c>
      <c r="H39" s="22">
        <v>3810</v>
      </c>
      <c r="I39" s="22">
        <v>3630</v>
      </c>
      <c r="J39" s="22">
        <v>1080</v>
      </c>
      <c r="K39" s="22">
        <v>1800</v>
      </c>
      <c r="L39" s="22">
        <v>3300</v>
      </c>
      <c r="M39" s="22">
        <v>2900</v>
      </c>
      <c r="N39" s="22">
        <v>360</v>
      </c>
      <c r="O39" s="19">
        <f t="shared" si="1"/>
        <v>31070</v>
      </c>
      <c r="P39" s="1067"/>
      <c r="Q39" s="1067"/>
    </row>
    <row r="40" spans="1:17" ht="20.100000000000001" customHeight="1">
      <c r="A40" s="90" t="s">
        <v>115</v>
      </c>
      <c r="B40" s="91" t="s">
        <v>129</v>
      </c>
      <c r="C40" s="91"/>
      <c r="D40" s="92" t="s">
        <v>28</v>
      </c>
      <c r="E40" s="19">
        <f>E41</f>
        <v>0</v>
      </c>
      <c r="F40" s="19">
        <f t="shared" ref="F40:N40" si="16">F41</f>
        <v>0</v>
      </c>
      <c r="G40" s="19">
        <f t="shared" si="16"/>
        <v>0</v>
      </c>
      <c r="H40" s="19">
        <f t="shared" si="16"/>
        <v>0</v>
      </c>
      <c r="I40" s="19">
        <f t="shared" si="16"/>
        <v>0</v>
      </c>
      <c r="J40" s="19">
        <f t="shared" si="16"/>
        <v>0</v>
      </c>
      <c r="K40" s="19">
        <f t="shared" si="16"/>
        <v>0</v>
      </c>
      <c r="L40" s="19">
        <f t="shared" si="16"/>
        <v>0</v>
      </c>
      <c r="M40" s="19">
        <f t="shared" si="16"/>
        <v>0</v>
      </c>
      <c r="N40" s="19">
        <f t="shared" si="16"/>
        <v>0</v>
      </c>
      <c r="O40" s="19">
        <f t="shared" si="1"/>
        <v>0</v>
      </c>
      <c r="P40" s="1067"/>
      <c r="Q40" s="1067"/>
    </row>
    <row r="41" spans="1:17" ht="20.100000000000001" customHeight="1">
      <c r="A41" s="90" t="s">
        <v>116</v>
      </c>
      <c r="B41" s="91" t="s">
        <v>2309</v>
      </c>
      <c r="C41" s="91" t="s">
        <v>35</v>
      </c>
      <c r="D41" s="98" t="s">
        <v>140</v>
      </c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19">
        <f t="shared" si="1"/>
        <v>0</v>
      </c>
      <c r="P41" s="1075"/>
      <c r="Q41" s="1075"/>
    </row>
    <row r="42" spans="1:17" ht="20.100000000000001" customHeight="1">
      <c r="A42" s="90" t="s">
        <v>118</v>
      </c>
      <c r="B42" s="91" t="s">
        <v>142</v>
      </c>
      <c r="C42" s="91"/>
      <c r="D42" s="92" t="s">
        <v>28</v>
      </c>
      <c r="E42" s="19">
        <f>E43+E45+E47+E49+E51+E54+E56+E58+E62</f>
        <v>4020712</v>
      </c>
      <c r="F42" s="19">
        <f t="shared" ref="F42:N42" si="17">F43+F45+F47+F49+F51+F54+F56+F58+F62</f>
        <v>3351420</v>
      </c>
      <c r="G42" s="19">
        <f t="shared" si="17"/>
        <v>5854984</v>
      </c>
      <c r="H42" s="19">
        <f t="shared" si="17"/>
        <v>5211215</v>
      </c>
      <c r="I42" s="19">
        <f t="shared" si="17"/>
        <v>4391921</v>
      </c>
      <c r="J42" s="19">
        <f t="shared" si="17"/>
        <v>2459685</v>
      </c>
      <c r="K42" s="19">
        <f t="shared" si="17"/>
        <v>2118296</v>
      </c>
      <c r="L42" s="19">
        <f t="shared" si="17"/>
        <v>1734760</v>
      </c>
      <c r="M42" s="19">
        <f t="shared" si="17"/>
        <v>2075410</v>
      </c>
      <c r="N42" s="19">
        <f t="shared" si="17"/>
        <v>100065</v>
      </c>
      <c r="O42" s="19">
        <f t="shared" si="1"/>
        <v>31318468</v>
      </c>
      <c r="P42" s="1066">
        <v>30231109.279999997</v>
      </c>
      <c r="Q42" s="1066">
        <f>O42-P42</f>
        <v>1087358.7200000025</v>
      </c>
    </row>
    <row r="43" spans="1:17" ht="20.100000000000001" customHeight="1">
      <c r="A43" s="90" t="s">
        <v>120</v>
      </c>
      <c r="B43" s="91" t="s">
        <v>144</v>
      </c>
      <c r="C43" s="91"/>
      <c r="D43" s="92" t="s">
        <v>145</v>
      </c>
      <c r="E43" s="22">
        <v>2740560</v>
      </c>
      <c r="F43" s="22">
        <v>2372955</v>
      </c>
      <c r="G43" s="22">
        <v>4360800</v>
      </c>
      <c r="H43" s="22">
        <v>3668605</v>
      </c>
      <c r="I43" s="22">
        <v>3398810</v>
      </c>
      <c r="J43" s="22">
        <v>1635920</v>
      </c>
      <c r="K43" s="22">
        <v>1530000</v>
      </c>
      <c r="L43" s="22">
        <v>1287000</v>
      </c>
      <c r="M43" s="22">
        <v>1491750</v>
      </c>
      <c r="N43" s="22">
        <v>22400</v>
      </c>
      <c r="O43" s="19">
        <f t="shared" si="1"/>
        <v>22508800</v>
      </c>
      <c r="P43" s="1067"/>
      <c r="Q43" s="1067"/>
    </row>
    <row r="44" spans="1:17" ht="20.100000000000001" customHeight="1">
      <c r="A44" s="90" t="s">
        <v>122</v>
      </c>
      <c r="B44" s="91" t="s">
        <v>2310</v>
      </c>
      <c r="C44" s="91" t="s">
        <v>35</v>
      </c>
      <c r="D44" s="102" t="s">
        <v>283</v>
      </c>
      <c r="E44" s="22">
        <v>137028</v>
      </c>
      <c r="F44" s="22">
        <v>118647.75</v>
      </c>
      <c r="G44" s="22">
        <v>218040</v>
      </c>
      <c r="H44" s="22">
        <v>183430.25</v>
      </c>
      <c r="I44" s="22">
        <v>169940.5</v>
      </c>
      <c r="J44" s="22">
        <v>73788</v>
      </c>
      <c r="K44" s="22">
        <v>62500.5</v>
      </c>
      <c r="L44" s="22">
        <v>44544.5</v>
      </c>
      <c r="M44" s="22">
        <v>61735.5</v>
      </c>
      <c r="N44" s="22">
        <v>1120</v>
      </c>
      <c r="O44" s="19">
        <f t="shared" si="1"/>
        <v>1070775</v>
      </c>
      <c r="P44" s="1067"/>
      <c r="Q44" s="1067"/>
    </row>
    <row r="45" spans="1:17" ht="20.100000000000001" customHeight="1">
      <c r="A45" s="90" t="s">
        <v>124</v>
      </c>
      <c r="B45" s="91" t="s">
        <v>183</v>
      </c>
      <c r="C45" s="91"/>
      <c r="D45" s="92"/>
      <c r="E45" s="19">
        <f>E46</f>
        <v>29600</v>
      </c>
      <c r="F45" s="19">
        <f t="shared" ref="F45:N45" si="18">F46</f>
        <v>22800</v>
      </c>
      <c r="G45" s="19">
        <f t="shared" si="18"/>
        <v>42000</v>
      </c>
      <c r="H45" s="19">
        <f t="shared" si="18"/>
        <v>0</v>
      </c>
      <c r="I45" s="19">
        <f t="shared" si="18"/>
        <v>0</v>
      </c>
      <c r="J45" s="19">
        <f t="shared" si="18"/>
        <v>21600</v>
      </c>
      <c r="K45" s="19">
        <f t="shared" si="18"/>
        <v>0</v>
      </c>
      <c r="L45" s="19">
        <f t="shared" si="18"/>
        <v>14800</v>
      </c>
      <c r="M45" s="19">
        <f t="shared" si="18"/>
        <v>18000</v>
      </c>
      <c r="N45" s="19">
        <f t="shared" si="18"/>
        <v>400</v>
      </c>
      <c r="O45" s="19">
        <f t="shared" si="1"/>
        <v>149200</v>
      </c>
      <c r="P45" s="1067"/>
      <c r="Q45" s="1067"/>
    </row>
    <row r="46" spans="1:17" s="96" customFormat="1" ht="20.100000000000001" customHeight="1">
      <c r="A46" s="90" t="s">
        <v>126</v>
      </c>
      <c r="B46" s="95" t="s">
        <v>185</v>
      </c>
      <c r="C46" s="95" t="s">
        <v>35</v>
      </c>
      <c r="D46" s="103" t="s">
        <v>2311</v>
      </c>
      <c r="E46" s="22">
        <v>29600</v>
      </c>
      <c r="F46" s="22">
        <v>22800</v>
      </c>
      <c r="G46" s="22">
        <v>42000</v>
      </c>
      <c r="H46" s="22"/>
      <c r="I46" s="22"/>
      <c r="J46" s="22">
        <v>21600</v>
      </c>
      <c r="K46" s="22"/>
      <c r="L46" s="22">
        <v>14800</v>
      </c>
      <c r="M46" s="22">
        <v>18000</v>
      </c>
      <c r="N46" s="22">
        <v>400</v>
      </c>
      <c r="O46" s="19">
        <f t="shared" si="1"/>
        <v>149200</v>
      </c>
      <c r="P46" s="1067"/>
      <c r="Q46" s="1067"/>
    </row>
    <row r="47" spans="1:17" ht="20.100000000000001" customHeight="1">
      <c r="A47" s="90" t="s">
        <v>128</v>
      </c>
      <c r="B47" s="91" t="s">
        <v>188</v>
      </c>
      <c r="C47" s="91"/>
      <c r="D47" s="92" t="s">
        <v>28</v>
      </c>
      <c r="E47" s="19">
        <f>E48</f>
        <v>173576</v>
      </c>
      <c r="F47" s="19">
        <f t="shared" ref="F47:N47" si="19">F48</f>
        <v>181200</v>
      </c>
      <c r="G47" s="19">
        <f t="shared" si="19"/>
        <v>288660</v>
      </c>
      <c r="H47" s="19">
        <f t="shared" si="19"/>
        <v>202718</v>
      </c>
      <c r="I47" s="19">
        <f t="shared" si="19"/>
        <v>179640</v>
      </c>
      <c r="J47" s="19">
        <f t="shared" si="19"/>
        <v>183473</v>
      </c>
      <c r="K47" s="19">
        <f t="shared" si="19"/>
        <v>86520</v>
      </c>
      <c r="L47" s="19">
        <f t="shared" si="19"/>
        <v>41792</v>
      </c>
      <c r="M47" s="19">
        <f t="shared" si="19"/>
        <v>97676</v>
      </c>
      <c r="N47" s="19">
        <f t="shared" si="19"/>
        <v>64605</v>
      </c>
      <c r="O47" s="19">
        <f t="shared" si="1"/>
        <v>1499860</v>
      </c>
      <c r="P47" s="1067"/>
      <c r="Q47" s="1067"/>
    </row>
    <row r="48" spans="1:17" s="96" customFormat="1" ht="20.100000000000001" customHeight="1">
      <c r="A48" s="90" t="s">
        <v>130</v>
      </c>
      <c r="B48" s="95" t="s">
        <v>190</v>
      </c>
      <c r="C48" s="95" t="s">
        <v>35</v>
      </c>
      <c r="D48" s="103" t="s">
        <v>2312</v>
      </c>
      <c r="E48" s="22">
        <v>173576</v>
      </c>
      <c r="F48" s="22">
        <v>181200</v>
      </c>
      <c r="G48" s="22">
        <v>288660</v>
      </c>
      <c r="H48" s="22">
        <v>202718</v>
      </c>
      <c r="I48" s="22">
        <v>179640</v>
      </c>
      <c r="J48" s="22">
        <v>183473</v>
      </c>
      <c r="K48" s="22">
        <v>86520</v>
      </c>
      <c r="L48" s="22">
        <v>41792</v>
      </c>
      <c r="M48" s="22">
        <v>97676</v>
      </c>
      <c r="N48" s="22">
        <v>64605</v>
      </c>
      <c r="O48" s="19">
        <f t="shared" si="1"/>
        <v>1499860</v>
      </c>
      <c r="P48" s="1067"/>
      <c r="Q48" s="1067"/>
    </row>
    <row r="49" spans="1:17" ht="20.100000000000001" customHeight="1">
      <c r="A49" s="90" t="s">
        <v>133</v>
      </c>
      <c r="B49" s="91" t="s">
        <v>193</v>
      </c>
      <c r="C49" s="91"/>
      <c r="D49" s="92" t="s">
        <v>28</v>
      </c>
      <c r="E49" s="19">
        <f>E50</f>
        <v>29256</v>
      </c>
      <c r="F49" s="19">
        <f t="shared" ref="F49:N49" si="20">F50</f>
        <v>48905</v>
      </c>
      <c r="G49" s="19">
        <f t="shared" si="20"/>
        <v>71216</v>
      </c>
      <c r="H49" s="19">
        <f t="shared" si="20"/>
        <v>63744</v>
      </c>
      <c r="I49" s="19">
        <f t="shared" si="20"/>
        <v>26903</v>
      </c>
      <c r="J49" s="19">
        <f t="shared" si="20"/>
        <v>30240</v>
      </c>
      <c r="K49" s="19">
        <f t="shared" si="20"/>
        <v>23868</v>
      </c>
      <c r="L49" s="19">
        <f t="shared" si="20"/>
        <v>5728</v>
      </c>
      <c r="M49" s="19">
        <f t="shared" si="20"/>
        <v>28232</v>
      </c>
      <c r="N49" s="19">
        <f t="shared" si="20"/>
        <v>2240</v>
      </c>
      <c r="O49" s="19">
        <f t="shared" si="1"/>
        <v>330332</v>
      </c>
      <c r="P49" s="1067"/>
      <c r="Q49" s="1067"/>
    </row>
    <row r="50" spans="1:17" s="96" customFormat="1" ht="20.100000000000001" customHeight="1">
      <c r="A50" s="90" t="s">
        <v>136</v>
      </c>
      <c r="B50" s="95" t="s">
        <v>195</v>
      </c>
      <c r="C50" s="95" t="s">
        <v>35</v>
      </c>
      <c r="D50" s="103" t="s">
        <v>2313</v>
      </c>
      <c r="E50" s="22">
        <v>29256</v>
      </c>
      <c r="F50" s="22">
        <v>48905</v>
      </c>
      <c r="G50" s="22">
        <v>71216</v>
      </c>
      <c r="H50" s="22">
        <v>63744</v>
      </c>
      <c r="I50" s="22">
        <v>26903</v>
      </c>
      <c r="J50" s="22">
        <v>30240</v>
      </c>
      <c r="K50" s="22">
        <v>23868</v>
      </c>
      <c r="L50" s="22">
        <v>5728</v>
      </c>
      <c r="M50" s="22">
        <v>28232</v>
      </c>
      <c r="N50" s="22">
        <v>2240</v>
      </c>
      <c r="O50" s="19">
        <f t="shared" si="1"/>
        <v>330332</v>
      </c>
      <c r="P50" s="1067"/>
      <c r="Q50" s="1067"/>
    </row>
    <row r="51" spans="1:17" ht="20.100000000000001" customHeight="1">
      <c r="A51" s="90" t="s">
        <v>138</v>
      </c>
      <c r="B51" s="91" t="s">
        <v>2314</v>
      </c>
      <c r="C51" s="91"/>
      <c r="D51" s="92" t="s">
        <v>28</v>
      </c>
      <c r="E51" s="19">
        <f>E52+E53</f>
        <v>650160</v>
      </c>
      <c r="F51" s="19">
        <f t="shared" ref="F51:N51" si="21">F52+F53</f>
        <v>416880</v>
      </c>
      <c r="G51" s="19">
        <f t="shared" si="21"/>
        <v>626400</v>
      </c>
      <c r="H51" s="19">
        <f t="shared" si="21"/>
        <v>853200</v>
      </c>
      <c r="I51" s="19">
        <f t="shared" si="21"/>
        <v>449280</v>
      </c>
      <c r="J51" s="19">
        <f t="shared" si="21"/>
        <v>328320</v>
      </c>
      <c r="K51" s="19">
        <f t="shared" si="21"/>
        <v>237600</v>
      </c>
      <c r="L51" s="19">
        <f t="shared" si="21"/>
        <v>211680</v>
      </c>
      <c r="M51" s="19">
        <f t="shared" si="21"/>
        <v>228960</v>
      </c>
      <c r="N51" s="19">
        <f t="shared" si="21"/>
        <v>4320</v>
      </c>
      <c r="O51" s="19">
        <f t="shared" si="1"/>
        <v>4006800</v>
      </c>
      <c r="P51" s="1067"/>
      <c r="Q51" s="1067"/>
    </row>
    <row r="52" spans="1:17" s="96" customFormat="1" ht="20.100000000000001" customHeight="1">
      <c r="A52" s="90" t="s">
        <v>141</v>
      </c>
      <c r="B52" s="95" t="s">
        <v>2315</v>
      </c>
      <c r="C52" s="95" t="s">
        <v>35</v>
      </c>
      <c r="D52" s="103" t="s">
        <v>2316</v>
      </c>
      <c r="E52" s="22">
        <f>341280-19440</f>
        <v>321840</v>
      </c>
      <c r="F52" s="22">
        <f>254880-6480</f>
        <v>248400</v>
      </c>
      <c r="G52" s="22">
        <f>453600+12960</f>
        <v>466560</v>
      </c>
      <c r="H52" s="22">
        <f>371520-15120</f>
        <v>356400</v>
      </c>
      <c r="I52" s="22">
        <v>302400</v>
      </c>
      <c r="J52" s="22">
        <v>233280</v>
      </c>
      <c r="K52" s="22">
        <f>216000-4320</f>
        <v>211680</v>
      </c>
      <c r="L52" s="22">
        <v>159840</v>
      </c>
      <c r="M52" s="22">
        <v>194400</v>
      </c>
      <c r="N52" s="22">
        <v>4320</v>
      </c>
      <c r="O52" s="19">
        <f t="shared" si="1"/>
        <v>2499120</v>
      </c>
      <c r="P52" s="1067"/>
      <c r="Q52" s="1067"/>
    </row>
    <row r="53" spans="1:17" s="96" customFormat="1" ht="20.100000000000001" customHeight="1">
      <c r="A53" s="90" t="s">
        <v>143</v>
      </c>
      <c r="B53" s="95" t="s">
        <v>2317</v>
      </c>
      <c r="C53" s="95" t="s">
        <v>35</v>
      </c>
      <c r="D53" s="103" t="s">
        <v>2318</v>
      </c>
      <c r="E53" s="22">
        <v>328320</v>
      </c>
      <c r="F53" s="22">
        <v>168480</v>
      </c>
      <c r="G53" s="22">
        <v>159840</v>
      </c>
      <c r="H53" s="22">
        <v>496800</v>
      </c>
      <c r="I53" s="22">
        <v>146880</v>
      </c>
      <c r="J53" s="22">
        <v>95040</v>
      </c>
      <c r="K53" s="22">
        <v>25920</v>
      </c>
      <c r="L53" s="22">
        <v>51840</v>
      </c>
      <c r="M53" s="22">
        <v>34560</v>
      </c>
      <c r="N53" s="22"/>
      <c r="O53" s="19">
        <f t="shared" si="1"/>
        <v>1507680</v>
      </c>
      <c r="P53" s="1067"/>
      <c r="Q53" s="1067"/>
    </row>
    <row r="54" spans="1:17" ht="20.100000000000001" customHeight="1">
      <c r="A54" s="90" t="s">
        <v>146</v>
      </c>
      <c r="B54" s="91" t="s">
        <v>2319</v>
      </c>
      <c r="C54" s="91"/>
      <c r="D54" s="92" t="s">
        <v>28</v>
      </c>
      <c r="E54" s="19">
        <f>E55</f>
        <v>352160</v>
      </c>
      <c r="F54" s="19">
        <f t="shared" ref="F54:N54" si="22">F55</f>
        <v>266080</v>
      </c>
      <c r="G54" s="19">
        <f t="shared" si="22"/>
        <v>414608</v>
      </c>
      <c r="H54" s="19">
        <f t="shared" si="22"/>
        <v>365248</v>
      </c>
      <c r="I54" s="19">
        <f t="shared" si="22"/>
        <v>313188</v>
      </c>
      <c r="J54" s="19">
        <f t="shared" si="22"/>
        <v>224332</v>
      </c>
      <c r="K54" s="19">
        <f t="shared" si="22"/>
        <v>209408</v>
      </c>
      <c r="L54" s="19">
        <f t="shared" si="22"/>
        <v>135960</v>
      </c>
      <c r="M54" s="19">
        <f t="shared" si="22"/>
        <v>173092</v>
      </c>
      <c r="N54" s="19">
        <f t="shared" si="22"/>
        <v>5500</v>
      </c>
      <c r="O54" s="19">
        <f t="shared" si="1"/>
        <v>2459576</v>
      </c>
      <c r="P54" s="1067"/>
      <c r="Q54" s="1067"/>
    </row>
    <row r="55" spans="1:17" s="96" customFormat="1" ht="20.100000000000001" customHeight="1">
      <c r="A55" s="90" t="s">
        <v>148</v>
      </c>
      <c r="B55" s="95" t="s">
        <v>209</v>
      </c>
      <c r="C55" s="95" t="s">
        <v>35</v>
      </c>
      <c r="D55" s="92" t="s">
        <v>2320</v>
      </c>
      <c r="E55" s="22">
        <v>352160</v>
      </c>
      <c r="F55" s="22">
        <v>266080</v>
      </c>
      <c r="G55" s="22">
        <v>414608</v>
      </c>
      <c r="H55" s="22">
        <v>365248</v>
      </c>
      <c r="I55" s="22">
        <v>313188</v>
      </c>
      <c r="J55" s="22">
        <v>224332</v>
      </c>
      <c r="K55" s="22">
        <v>209408</v>
      </c>
      <c r="L55" s="22">
        <v>135960</v>
      </c>
      <c r="M55" s="22">
        <v>173092</v>
      </c>
      <c r="N55" s="22">
        <v>5500</v>
      </c>
      <c r="O55" s="19">
        <f t="shared" si="1"/>
        <v>2459576</v>
      </c>
      <c r="P55" s="1067"/>
      <c r="Q55" s="1067"/>
    </row>
    <row r="56" spans="1:17" ht="20.100000000000001" customHeight="1">
      <c r="A56" s="90" t="s">
        <v>150</v>
      </c>
      <c r="B56" s="91" t="s">
        <v>2321</v>
      </c>
      <c r="C56" s="91"/>
      <c r="D56" s="92" t="s">
        <v>28</v>
      </c>
      <c r="E56" s="19">
        <f>E57</f>
        <v>10000</v>
      </c>
      <c r="F56" s="19">
        <f t="shared" ref="F56:N56" si="23">F57</f>
        <v>25000</v>
      </c>
      <c r="G56" s="19">
        <f t="shared" si="23"/>
        <v>32000</v>
      </c>
      <c r="H56" s="19">
        <f t="shared" si="23"/>
        <v>7500</v>
      </c>
      <c r="I56" s="19">
        <f t="shared" si="23"/>
        <v>9000</v>
      </c>
      <c r="J56" s="19">
        <f t="shared" si="23"/>
        <v>0</v>
      </c>
      <c r="K56" s="19">
        <f t="shared" si="23"/>
        <v>20000</v>
      </c>
      <c r="L56" s="19">
        <f t="shared" si="23"/>
        <v>0</v>
      </c>
      <c r="M56" s="19">
        <f t="shared" si="23"/>
        <v>32000</v>
      </c>
      <c r="N56" s="19">
        <f t="shared" si="23"/>
        <v>0</v>
      </c>
      <c r="O56" s="19">
        <f t="shared" si="1"/>
        <v>135500</v>
      </c>
      <c r="P56" s="1067"/>
      <c r="Q56" s="1067"/>
    </row>
    <row r="57" spans="1:17" ht="20.100000000000001" customHeight="1">
      <c r="A57" s="90" t="s">
        <v>152</v>
      </c>
      <c r="B57" s="91" t="s">
        <v>213</v>
      </c>
      <c r="C57" s="91" t="s">
        <v>35</v>
      </c>
      <c r="D57" s="102" t="s">
        <v>2322</v>
      </c>
      <c r="E57" s="22">
        <v>10000</v>
      </c>
      <c r="F57" s="22">
        <v>25000</v>
      </c>
      <c r="G57" s="22">
        <v>32000</v>
      </c>
      <c r="H57" s="22">
        <v>7500</v>
      </c>
      <c r="I57" s="22">
        <v>9000</v>
      </c>
      <c r="J57" s="22"/>
      <c r="K57" s="22">
        <v>20000</v>
      </c>
      <c r="L57" s="22"/>
      <c r="M57" s="22">
        <v>32000</v>
      </c>
      <c r="N57" s="22"/>
      <c r="O57" s="19">
        <f t="shared" si="1"/>
        <v>135500</v>
      </c>
      <c r="P57" s="1067"/>
      <c r="Q57" s="1067"/>
    </row>
    <row r="58" spans="1:17" ht="20.100000000000001" customHeight="1">
      <c r="A58" s="90" t="s">
        <v>154</v>
      </c>
      <c r="B58" s="91" t="s">
        <v>2323</v>
      </c>
      <c r="C58" s="91"/>
      <c r="D58" s="92" t="s">
        <v>28</v>
      </c>
      <c r="E58" s="19">
        <f>E59+E61</f>
        <v>35400</v>
      </c>
      <c r="F58" s="19">
        <f t="shared" ref="F58:N58" si="24">F59+F61</f>
        <v>17600</v>
      </c>
      <c r="G58" s="19">
        <f t="shared" si="24"/>
        <v>19300</v>
      </c>
      <c r="H58" s="19">
        <f t="shared" si="24"/>
        <v>50200</v>
      </c>
      <c r="I58" s="19">
        <f t="shared" si="24"/>
        <v>15100</v>
      </c>
      <c r="J58" s="19">
        <f t="shared" si="24"/>
        <v>12800</v>
      </c>
      <c r="K58" s="19">
        <f t="shared" si="24"/>
        <v>5900</v>
      </c>
      <c r="L58" s="19">
        <f t="shared" si="24"/>
        <v>7800</v>
      </c>
      <c r="M58" s="19">
        <f t="shared" si="24"/>
        <v>5700</v>
      </c>
      <c r="N58" s="19">
        <f t="shared" si="24"/>
        <v>600</v>
      </c>
      <c r="O58" s="19">
        <f t="shared" si="1"/>
        <v>170400</v>
      </c>
      <c r="P58" s="1067"/>
      <c r="Q58" s="1067"/>
    </row>
    <row r="59" spans="1:17" ht="20.100000000000001" customHeight="1">
      <c r="A59" s="90" t="s">
        <v>156</v>
      </c>
      <c r="B59" s="91" t="s">
        <v>2324</v>
      </c>
      <c r="C59" s="91" t="s">
        <v>35</v>
      </c>
      <c r="D59" s="92" t="s">
        <v>28</v>
      </c>
      <c r="E59" s="19">
        <f>E60</f>
        <v>30400</v>
      </c>
      <c r="F59" s="19">
        <f t="shared" ref="F59:N59" si="25">F60</f>
        <v>15600</v>
      </c>
      <c r="G59" s="19">
        <f t="shared" si="25"/>
        <v>14800</v>
      </c>
      <c r="H59" s="19">
        <f t="shared" si="25"/>
        <v>46000</v>
      </c>
      <c r="I59" s="19">
        <f t="shared" si="25"/>
        <v>13600</v>
      </c>
      <c r="J59" s="19">
        <f t="shared" si="25"/>
        <v>8800</v>
      </c>
      <c r="K59" s="19">
        <f t="shared" si="25"/>
        <v>2400</v>
      </c>
      <c r="L59" s="19">
        <f t="shared" si="25"/>
        <v>4800</v>
      </c>
      <c r="M59" s="19">
        <f t="shared" si="25"/>
        <v>3200</v>
      </c>
      <c r="N59" s="19">
        <f t="shared" si="25"/>
        <v>0</v>
      </c>
      <c r="O59" s="19">
        <f t="shared" si="1"/>
        <v>139600</v>
      </c>
      <c r="P59" s="1067"/>
      <c r="Q59" s="1067"/>
    </row>
    <row r="60" spans="1:17" s="96" customFormat="1" ht="20.100000000000001" customHeight="1">
      <c r="A60" s="90" t="s">
        <v>158</v>
      </c>
      <c r="B60" s="95" t="s">
        <v>227</v>
      </c>
      <c r="C60" s="95" t="s">
        <v>35</v>
      </c>
      <c r="D60" s="103" t="s">
        <v>2325</v>
      </c>
      <c r="E60" s="22">
        <v>30400</v>
      </c>
      <c r="F60" s="22">
        <v>15600</v>
      </c>
      <c r="G60" s="22">
        <v>14800</v>
      </c>
      <c r="H60" s="22">
        <v>46000</v>
      </c>
      <c r="I60" s="22">
        <v>13600</v>
      </c>
      <c r="J60" s="22">
        <v>8800</v>
      </c>
      <c r="K60" s="22">
        <v>2400</v>
      </c>
      <c r="L60" s="22">
        <v>4800</v>
      </c>
      <c r="M60" s="22">
        <v>3200</v>
      </c>
      <c r="N60" s="22"/>
      <c r="O60" s="19">
        <f t="shared" si="1"/>
        <v>139600</v>
      </c>
      <c r="P60" s="1067"/>
      <c r="Q60" s="1067"/>
    </row>
    <row r="61" spans="1:17" ht="20.100000000000001" customHeight="1">
      <c r="A61" s="90" t="s">
        <v>160</v>
      </c>
      <c r="B61" s="91" t="s">
        <v>2326</v>
      </c>
      <c r="C61" s="91" t="s">
        <v>35</v>
      </c>
      <c r="D61" s="102" t="s">
        <v>2327</v>
      </c>
      <c r="E61" s="104">
        <v>5000</v>
      </c>
      <c r="F61" s="104">
        <v>2000</v>
      </c>
      <c r="G61" s="104">
        <v>4500</v>
      </c>
      <c r="H61" s="104">
        <v>4200</v>
      </c>
      <c r="I61" s="104">
        <v>1500</v>
      </c>
      <c r="J61" s="104">
        <v>4000</v>
      </c>
      <c r="K61" s="104">
        <v>3500</v>
      </c>
      <c r="L61" s="104">
        <v>3000</v>
      </c>
      <c r="M61" s="104">
        <v>2500</v>
      </c>
      <c r="N61" s="104">
        <v>600</v>
      </c>
      <c r="O61" s="19">
        <f t="shared" si="1"/>
        <v>30800</v>
      </c>
      <c r="P61" s="1067"/>
      <c r="Q61" s="1067"/>
    </row>
    <row r="62" spans="1:17" ht="20.100000000000001" customHeight="1">
      <c r="A62" s="90" t="s">
        <v>162</v>
      </c>
      <c r="B62" s="91" t="s">
        <v>2328</v>
      </c>
      <c r="C62" s="91"/>
      <c r="D62" s="92" t="s">
        <v>28</v>
      </c>
      <c r="E62" s="19">
        <f>E63</f>
        <v>0</v>
      </c>
      <c r="F62" s="19">
        <f t="shared" ref="F62:N62" si="26">F63</f>
        <v>0</v>
      </c>
      <c r="G62" s="19">
        <f t="shared" si="26"/>
        <v>0</v>
      </c>
      <c r="H62" s="19">
        <f t="shared" si="26"/>
        <v>0</v>
      </c>
      <c r="I62" s="19">
        <f t="shared" si="26"/>
        <v>0</v>
      </c>
      <c r="J62" s="19">
        <f t="shared" si="26"/>
        <v>23000</v>
      </c>
      <c r="K62" s="19">
        <f t="shared" si="26"/>
        <v>5000</v>
      </c>
      <c r="L62" s="19">
        <f t="shared" si="26"/>
        <v>30000</v>
      </c>
      <c r="M62" s="19">
        <f t="shared" si="26"/>
        <v>0</v>
      </c>
      <c r="N62" s="19">
        <f t="shared" si="26"/>
        <v>0</v>
      </c>
      <c r="O62" s="19">
        <f t="shared" si="1"/>
        <v>58000</v>
      </c>
      <c r="P62" s="1067"/>
      <c r="Q62" s="1067"/>
    </row>
    <row r="63" spans="1:17" ht="20.100000000000001" customHeight="1" thickBot="1">
      <c r="A63" s="90" t="s">
        <v>164</v>
      </c>
      <c r="B63" s="105" t="s">
        <v>237</v>
      </c>
      <c r="C63" s="91" t="s">
        <v>35</v>
      </c>
      <c r="D63" s="106" t="s">
        <v>2329</v>
      </c>
      <c r="E63" s="107"/>
      <c r="F63" s="107"/>
      <c r="G63" s="107"/>
      <c r="H63" s="107"/>
      <c r="I63" s="107"/>
      <c r="J63" s="107">
        <v>23000</v>
      </c>
      <c r="K63" s="107">
        <v>5000</v>
      </c>
      <c r="L63" s="107">
        <v>30000</v>
      </c>
      <c r="M63" s="107"/>
      <c r="N63" s="107"/>
      <c r="O63" s="19">
        <f t="shared" si="1"/>
        <v>58000</v>
      </c>
      <c r="P63" s="1068"/>
      <c r="Q63" s="1068"/>
    </row>
    <row r="64" spans="1:17" ht="20.100000000000001" customHeight="1" thickTop="1">
      <c r="A64" s="90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9">
        <f t="shared" si="1"/>
        <v>0</v>
      </c>
      <c r="P64" s="112"/>
      <c r="Q64" s="738"/>
    </row>
    <row r="65" spans="1:17" ht="20.100000000000001" customHeight="1">
      <c r="A65" s="90" t="s">
        <v>170</v>
      </c>
      <c r="B65" s="91" t="s">
        <v>242</v>
      </c>
      <c r="C65" s="91"/>
      <c r="D65" s="92" t="s">
        <v>2330</v>
      </c>
      <c r="E65" s="19">
        <f>E66+E67+E68+E69</f>
        <v>72</v>
      </c>
      <c r="F65" s="19">
        <f t="shared" ref="F65:N65" si="27">F66+F67+F68+F69</f>
        <v>57</v>
      </c>
      <c r="G65" s="19">
        <f t="shared" si="27"/>
        <v>106</v>
      </c>
      <c r="H65" s="19">
        <f t="shared" si="27"/>
        <v>80</v>
      </c>
      <c r="I65" s="19">
        <f t="shared" si="27"/>
        <v>69</v>
      </c>
      <c r="J65" s="19">
        <f t="shared" si="27"/>
        <v>54</v>
      </c>
      <c r="K65" s="19">
        <f t="shared" si="27"/>
        <v>48</v>
      </c>
      <c r="L65" s="19">
        <f t="shared" si="27"/>
        <v>37</v>
      </c>
      <c r="M65" s="19">
        <f t="shared" si="27"/>
        <v>45</v>
      </c>
      <c r="N65" s="19">
        <f t="shared" si="27"/>
        <v>1</v>
      </c>
      <c r="O65" s="800">
        <f t="shared" si="1"/>
        <v>569</v>
      </c>
      <c r="P65" s="799">
        <v>593</v>
      </c>
      <c r="Q65" s="801">
        <f>O65-P65</f>
        <v>-24</v>
      </c>
    </row>
    <row r="66" spans="1:17" ht="20.100000000000001" customHeight="1">
      <c r="A66" s="90" t="s">
        <v>172</v>
      </c>
      <c r="B66" s="113" t="s">
        <v>245</v>
      </c>
      <c r="C66" s="113"/>
      <c r="D66" s="98"/>
      <c r="E66" s="99">
        <v>72</v>
      </c>
      <c r="F66" s="99">
        <v>57</v>
      </c>
      <c r="G66" s="99">
        <v>50</v>
      </c>
      <c r="H66" s="99"/>
      <c r="I66" s="99"/>
      <c r="J66" s="99"/>
      <c r="K66" s="99"/>
      <c r="L66" s="99"/>
      <c r="M66" s="99"/>
      <c r="N66" s="99"/>
      <c r="O66" s="800">
        <f t="shared" si="1"/>
        <v>179</v>
      </c>
      <c r="P66" s="799">
        <v>196</v>
      </c>
      <c r="Q66" s="801">
        <f t="shared" ref="Q66:Q78" si="28">O66-P66</f>
        <v>-17</v>
      </c>
    </row>
    <row r="67" spans="1:17" ht="20.100000000000001" customHeight="1">
      <c r="A67" s="90" t="s">
        <v>174</v>
      </c>
      <c r="B67" s="113" t="s">
        <v>247</v>
      </c>
      <c r="C67" s="113"/>
      <c r="D67" s="92"/>
      <c r="E67" s="22"/>
      <c r="F67" s="22"/>
      <c r="G67" s="22">
        <v>56</v>
      </c>
      <c r="H67" s="22">
        <v>80</v>
      </c>
      <c r="I67" s="22">
        <v>69</v>
      </c>
      <c r="J67" s="22"/>
      <c r="K67" s="22"/>
      <c r="L67" s="22"/>
      <c r="M67" s="22"/>
      <c r="N67" s="22"/>
      <c r="O67" s="800">
        <f t="shared" ref="O67:O78" si="29">SUM(E67:N67)</f>
        <v>205</v>
      </c>
      <c r="P67" s="799">
        <v>210</v>
      </c>
      <c r="Q67" s="801">
        <f t="shared" si="28"/>
        <v>-5</v>
      </c>
    </row>
    <row r="68" spans="1:17" ht="20.100000000000001" customHeight="1">
      <c r="A68" s="90" t="s">
        <v>176</v>
      </c>
      <c r="B68" s="113" t="s">
        <v>249</v>
      </c>
      <c r="C68" s="113"/>
      <c r="D68" s="98"/>
      <c r="E68" s="99"/>
      <c r="F68" s="99"/>
      <c r="G68" s="99"/>
      <c r="H68" s="99"/>
      <c r="I68" s="99"/>
      <c r="J68" s="99">
        <v>54</v>
      </c>
      <c r="K68" s="99">
        <v>48</v>
      </c>
      <c r="L68" s="99">
        <v>37</v>
      </c>
      <c r="M68" s="99">
        <v>45</v>
      </c>
      <c r="N68" s="99"/>
      <c r="O68" s="800">
        <f t="shared" si="29"/>
        <v>184</v>
      </c>
      <c r="P68" s="799">
        <v>186</v>
      </c>
      <c r="Q68" s="801">
        <f t="shared" si="28"/>
        <v>-2</v>
      </c>
    </row>
    <row r="69" spans="1:17" ht="20.100000000000001" customHeight="1">
      <c r="A69" s="90" t="s">
        <v>178</v>
      </c>
      <c r="B69" s="113" t="s">
        <v>251</v>
      </c>
      <c r="C69" s="113"/>
      <c r="D69" s="98"/>
      <c r="E69" s="99"/>
      <c r="F69" s="99"/>
      <c r="G69" s="99"/>
      <c r="H69" s="99"/>
      <c r="I69" s="99"/>
      <c r="J69" s="99"/>
      <c r="K69" s="99"/>
      <c r="L69" s="99"/>
      <c r="M69" s="99"/>
      <c r="N69" s="99">
        <v>1</v>
      </c>
      <c r="O69" s="800">
        <f t="shared" si="29"/>
        <v>1</v>
      </c>
      <c r="P69" s="799">
        <v>1</v>
      </c>
      <c r="Q69" s="801">
        <f t="shared" si="28"/>
        <v>0</v>
      </c>
    </row>
    <row r="70" spans="1:17" ht="20.100000000000001" customHeight="1">
      <c r="A70" s="90" t="s">
        <v>180</v>
      </c>
      <c r="B70" s="91" t="s">
        <v>253</v>
      </c>
      <c r="C70" s="91"/>
      <c r="D70" s="92" t="s">
        <v>2331</v>
      </c>
      <c r="E70" s="19">
        <f>E71+E72+E73+E74</f>
        <v>738</v>
      </c>
      <c r="F70" s="19">
        <f t="shared" ref="F70:N70" si="30">F71+F72+F73+F74</f>
        <v>666</v>
      </c>
      <c r="G70" s="19">
        <f t="shared" si="30"/>
        <v>1262</v>
      </c>
      <c r="H70" s="19">
        <f t="shared" si="30"/>
        <v>1116</v>
      </c>
      <c r="I70" s="19">
        <f t="shared" si="30"/>
        <v>1075</v>
      </c>
      <c r="J70" s="19">
        <f t="shared" si="30"/>
        <v>480</v>
      </c>
      <c r="K70" s="19">
        <f t="shared" si="30"/>
        <v>378</v>
      </c>
      <c r="L70" s="19">
        <f t="shared" si="30"/>
        <v>299</v>
      </c>
      <c r="M70" s="19">
        <f t="shared" si="30"/>
        <v>400</v>
      </c>
      <c r="N70" s="19">
        <f t="shared" si="30"/>
        <v>0</v>
      </c>
      <c r="O70" s="800">
        <f t="shared" si="29"/>
        <v>6414</v>
      </c>
      <c r="P70" s="799">
        <v>6367</v>
      </c>
      <c r="Q70" s="801">
        <f t="shared" si="28"/>
        <v>47</v>
      </c>
    </row>
    <row r="71" spans="1:17" ht="20.100000000000001" customHeight="1">
      <c r="A71" s="90" t="s">
        <v>182</v>
      </c>
      <c r="B71" s="113" t="s">
        <v>245</v>
      </c>
      <c r="C71" s="113"/>
      <c r="D71" s="98"/>
      <c r="E71" s="99">
        <v>738</v>
      </c>
      <c r="F71" s="99">
        <v>666</v>
      </c>
      <c r="G71" s="99">
        <v>527</v>
      </c>
      <c r="H71" s="99"/>
      <c r="I71" s="99"/>
      <c r="J71" s="99"/>
      <c r="K71" s="99"/>
      <c r="L71" s="99"/>
      <c r="M71" s="99"/>
      <c r="N71" s="99"/>
      <c r="O71" s="800">
        <f t="shared" si="29"/>
        <v>1931</v>
      </c>
      <c r="P71" s="799">
        <v>1708</v>
      </c>
      <c r="Q71" s="801">
        <f t="shared" si="28"/>
        <v>223</v>
      </c>
    </row>
    <row r="72" spans="1:17" ht="20.100000000000001" customHeight="1">
      <c r="A72" s="90" t="s">
        <v>184</v>
      </c>
      <c r="B72" s="113" t="s">
        <v>247</v>
      </c>
      <c r="C72" s="113"/>
      <c r="D72" s="92"/>
      <c r="E72" s="22"/>
      <c r="F72" s="22"/>
      <c r="G72" s="22">
        <v>735</v>
      </c>
      <c r="H72" s="22">
        <v>1116</v>
      </c>
      <c r="I72" s="22">
        <v>1075</v>
      </c>
      <c r="J72" s="22"/>
      <c r="K72" s="22"/>
      <c r="L72" s="22"/>
      <c r="M72" s="22"/>
      <c r="N72" s="22"/>
      <c r="O72" s="800">
        <f t="shared" si="29"/>
        <v>2926</v>
      </c>
      <c r="P72" s="799">
        <v>2937</v>
      </c>
      <c r="Q72" s="801">
        <f t="shared" si="28"/>
        <v>-11</v>
      </c>
    </row>
    <row r="73" spans="1:17" ht="20.100000000000001" customHeight="1">
      <c r="A73" s="90" t="s">
        <v>187</v>
      </c>
      <c r="B73" s="113" t="s">
        <v>249</v>
      </c>
      <c r="C73" s="113"/>
      <c r="D73" s="98"/>
      <c r="E73" s="99"/>
      <c r="F73" s="99"/>
      <c r="G73" s="99"/>
      <c r="H73" s="99"/>
      <c r="I73" s="99"/>
      <c r="J73" s="99">
        <v>480</v>
      </c>
      <c r="K73" s="99">
        <v>378</v>
      </c>
      <c r="L73" s="99">
        <v>299</v>
      </c>
      <c r="M73" s="99">
        <v>400</v>
      </c>
      <c r="N73" s="99"/>
      <c r="O73" s="800">
        <f t="shared" si="29"/>
        <v>1557</v>
      </c>
      <c r="P73" s="799">
        <v>1722</v>
      </c>
      <c r="Q73" s="801">
        <f t="shared" si="28"/>
        <v>-165</v>
      </c>
    </row>
    <row r="74" spans="1:17" ht="20.100000000000001" customHeight="1">
      <c r="A74" s="90" t="s">
        <v>189</v>
      </c>
      <c r="B74" s="113" t="s">
        <v>251</v>
      </c>
      <c r="C74" s="113"/>
      <c r="D74" s="98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800">
        <f t="shared" si="29"/>
        <v>0</v>
      </c>
      <c r="P74" s="799">
        <v>0</v>
      </c>
      <c r="Q74" s="801">
        <f t="shared" si="28"/>
        <v>0</v>
      </c>
    </row>
    <row r="75" spans="1:17" ht="20.100000000000001" customHeight="1">
      <c r="A75" s="90" t="s">
        <v>192</v>
      </c>
      <c r="B75" s="91" t="s">
        <v>260</v>
      </c>
      <c r="C75" s="91"/>
      <c r="D75" s="102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800">
        <f t="shared" si="29"/>
        <v>0</v>
      </c>
      <c r="P75" s="799">
        <v>0</v>
      </c>
      <c r="Q75" s="801">
        <f t="shared" si="28"/>
        <v>0</v>
      </c>
    </row>
    <row r="76" spans="1:17" ht="20.100000000000001" customHeight="1">
      <c r="A76" s="90" t="s">
        <v>194</v>
      </c>
      <c r="B76" s="91" t="s">
        <v>261</v>
      </c>
      <c r="C76" s="91"/>
      <c r="D76" s="92"/>
      <c r="E76" s="22">
        <v>76</v>
      </c>
      <c r="F76" s="22">
        <v>39</v>
      </c>
      <c r="G76" s="22">
        <v>37</v>
      </c>
      <c r="H76" s="22">
        <v>115</v>
      </c>
      <c r="I76" s="22">
        <v>34</v>
      </c>
      <c r="J76" s="22">
        <v>22</v>
      </c>
      <c r="K76" s="22">
        <v>6</v>
      </c>
      <c r="L76" s="22">
        <v>12</v>
      </c>
      <c r="M76" s="22">
        <v>8</v>
      </c>
      <c r="N76" s="22"/>
      <c r="O76" s="800">
        <f t="shared" si="29"/>
        <v>349</v>
      </c>
      <c r="P76" s="799">
        <v>338</v>
      </c>
      <c r="Q76" s="801">
        <f t="shared" si="28"/>
        <v>11</v>
      </c>
    </row>
    <row r="77" spans="1:17" ht="20.100000000000001" customHeight="1">
      <c r="A77" s="90" t="s">
        <v>197</v>
      </c>
      <c r="B77" s="113" t="s">
        <v>262</v>
      </c>
      <c r="C77" s="113"/>
      <c r="D77" s="102"/>
      <c r="E77" s="22">
        <v>11571.75</v>
      </c>
      <c r="F77" s="22">
        <v>12080.05</v>
      </c>
      <c r="G77" s="22">
        <v>19243.82</v>
      </c>
      <c r="H77" s="22">
        <v>13514.56</v>
      </c>
      <c r="I77" s="22">
        <v>11976.01</v>
      </c>
      <c r="J77" s="22">
        <v>12231.55</v>
      </c>
      <c r="K77" s="22">
        <v>5768.05</v>
      </c>
      <c r="L77" s="22">
        <v>2786.18</v>
      </c>
      <c r="M77" s="22">
        <v>6511.75</v>
      </c>
      <c r="N77" s="22">
        <v>4307</v>
      </c>
      <c r="O77" s="800">
        <f t="shared" si="29"/>
        <v>99990.719999999987</v>
      </c>
      <c r="P77" s="799">
        <v>99990.719999999987</v>
      </c>
      <c r="Q77" s="801">
        <f t="shared" si="28"/>
        <v>0</v>
      </c>
    </row>
    <row r="78" spans="1:17" ht="20.100000000000001" customHeight="1">
      <c r="A78" s="90" t="s">
        <v>199</v>
      </c>
      <c r="B78" s="113" t="s">
        <v>263</v>
      </c>
      <c r="C78" s="113"/>
      <c r="D78" s="102"/>
      <c r="E78" s="22">
        <v>3837.5</v>
      </c>
      <c r="F78" s="22">
        <v>6113.2</v>
      </c>
      <c r="G78" s="22">
        <v>8901.7999999999993</v>
      </c>
      <c r="H78" s="22">
        <v>7968</v>
      </c>
      <c r="I78" s="22">
        <v>3363</v>
      </c>
      <c r="J78" s="22">
        <v>3780</v>
      </c>
      <c r="K78" s="22">
        <v>2983.5</v>
      </c>
      <c r="L78" s="22">
        <v>716</v>
      </c>
      <c r="M78" s="22">
        <v>3529</v>
      </c>
      <c r="N78" s="22">
        <v>280</v>
      </c>
      <c r="O78" s="800">
        <f t="shared" si="29"/>
        <v>41472</v>
      </c>
      <c r="P78" s="799">
        <v>41291.56</v>
      </c>
      <c r="Q78" s="801">
        <f t="shared" si="28"/>
        <v>180.44000000000233</v>
      </c>
    </row>
    <row r="79" spans="1:17">
      <c r="E79" s="86">
        <v>74.5</v>
      </c>
      <c r="F79" s="86">
        <v>57.5</v>
      </c>
      <c r="G79" s="86">
        <v>108</v>
      </c>
      <c r="H79" s="86">
        <v>82.5</v>
      </c>
      <c r="I79" s="86">
        <v>69.5</v>
      </c>
      <c r="J79" s="86">
        <v>54</v>
      </c>
      <c r="K79" s="86">
        <v>49</v>
      </c>
      <c r="L79" s="86">
        <v>37</v>
      </c>
      <c r="M79" s="86">
        <v>45</v>
      </c>
      <c r="N79" s="86">
        <v>1</v>
      </c>
      <c r="O79" s="86">
        <v>578</v>
      </c>
    </row>
    <row r="80" spans="1:17">
      <c r="E80" s="86">
        <f>E4/E79</f>
        <v>385685.65100671141</v>
      </c>
      <c r="F80" s="86">
        <f t="shared" ref="F80:O80" si="31">F4/F79</f>
        <v>384781.53043478262</v>
      </c>
      <c r="G80" s="86">
        <f t="shared" si="31"/>
        <v>380551.31481481483</v>
      </c>
      <c r="H80" s="86">
        <f t="shared" si="31"/>
        <v>364807.27272727271</v>
      </c>
      <c r="I80" s="86">
        <f t="shared" si="31"/>
        <v>372786.24460431654</v>
      </c>
      <c r="J80" s="86">
        <f t="shared" si="31"/>
        <v>325835.83333333331</v>
      </c>
      <c r="K80" s="86">
        <f t="shared" si="31"/>
        <v>330213.6530612245</v>
      </c>
      <c r="L80" s="86">
        <f t="shared" si="31"/>
        <v>327633.24324324325</v>
      </c>
      <c r="M80" s="86">
        <f t="shared" si="31"/>
        <v>330842.66666666669</v>
      </c>
      <c r="N80" s="86">
        <f t="shared" si="31"/>
        <v>399830</v>
      </c>
      <c r="O80" s="86">
        <f t="shared" si="31"/>
        <v>361849.63494809688</v>
      </c>
    </row>
  </sheetData>
  <protectedRanges>
    <protectedRange password="E9C1" sqref="D29 C30 A4:D5 A6:A78 B6:D28 B31:D78 O4:P78 A2:P2 A3:O3" name="区域1_1"/>
    <protectedRange password="E9C1" sqref="B29:C29 B30" name="区域1_1_1"/>
    <protectedRange password="E9C1" sqref="D30" name="区域1_2"/>
    <protectedRange password="E9C1" sqref="P3" name="区域1_1_2_3"/>
  </protectedRanges>
  <mergeCells count="7">
    <mergeCell ref="P42:P63"/>
    <mergeCell ref="Q42:Q63"/>
    <mergeCell ref="A1:Q1"/>
    <mergeCell ref="P4:P30"/>
    <mergeCell ref="Q4:Q30"/>
    <mergeCell ref="P31:P41"/>
    <mergeCell ref="Q31:Q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0" orientation="landscape" verticalDpi="0" r:id="rId1"/>
  <headerFooter>
    <oddFooter>第 &amp;P 页，共 &amp;N 页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1:J13"/>
  <sheetViews>
    <sheetView workbookViewId="0">
      <selection activeCell="A14" sqref="A14:XFD126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795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076" t="s">
        <v>2420</v>
      </c>
      <c r="B1" s="1076"/>
      <c r="C1" s="1076"/>
      <c r="D1" s="1076"/>
      <c r="E1" s="1076"/>
      <c r="F1" s="1076"/>
      <c r="G1" s="1076"/>
      <c r="H1" s="1076"/>
      <c r="I1" s="1076"/>
      <c r="J1" s="1076"/>
    </row>
    <row r="2" spans="1:10" ht="24">
      <c r="A2" s="789" t="s">
        <v>1</v>
      </c>
      <c r="B2" s="789" t="s">
        <v>366</v>
      </c>
      <c r="C2" s="789" t="s">
        <v>367</v>
      </c>
      <c r="D2" s="789" t="s">
        <v>368</v>
      </c>
      <c r="E2" s="796" t="s">
        <v>2422</v>
      </c>
      <c r="F2" s="796" t="s">
        <v>2423</v>
      </c>
      <c r="G2" s="796" t="s">
        <v>2424</v>
      </c>
      <c r="H2" s="796" t="s">
        <v>2425</v>
      </c>
      <c r="I2" s="796" t="s">
        <v>2426</v>
      </c>
      <c r="J2" s="789" t="s">
        <v>371</v>
      </c>
    </row>
    <row r="3" spans="1:10" ht="13.5" customHeight="1">
      <c r="A3" s="789">
        <v>1</v>
      </c>
      <c r="B3" s="790" t="s">
        <v>372</v>
      </c>
      <c r="C3" s="790" t="s">
        <v>373</v>
      </c>
      <c r="D3" s="790" t="s">
        <v>374</v>
      </c>
      <c r="E3" s="790">
        <v>77</v>
      </c>
      <c r="F3" s="791">
        <v>72</v>
      </c>
      <c r="G3" s="792">
        <f>(E3+F3)/2</f>
        <v>74.5</v>
      </c>
      <c r="H3" s="790">
        <v>191300</v>
      </c>
      <c r="I3" s="790">
        <v>9430</v>
      </c>
      <c r="J3" s="790">
        <f>G3*(H3+I3)</f>
        <v>14954385</v>
      </c>
    </row>
    <row r="4" spans="1:10" ht="13.5" customHeight="1">
      <c r="A4" s="789">
        <v>2</v>
      </c>
      <c r="B4" s="790" t="s">
        <v>375</v>
      </c>
      <c r="C4" s="790" t="s">
        <v>373</v>
      </c>
      <c r="D4" s="790" t="s">
        <v>374</v>
      </c>
      <c r="E4" s="790">
        <v>58</v>
      </c>
      <c r="F4" s="791">
        <v>57</v>
      </c>
      <c r="G4" s="792">
        <f t="shared" ref="G4:G13" si="0">(E4+F4)/2</f>
        <v>57.5</v>
      </c>
      <c r="H4" s="790">
        <v>191300</v>
      </c>
      <c r="I4" s="790">
        <v>9430</v>
      </c>
      <c r="J4" s="790">
        <f t="shared" ref="J4:J12" si="1">G4*(H4+I4)</f>
        <v>11541975</v>
      </c>
    </row>
    <row r="5" spans="1:10" ht="13.5" customHeight="1">
      <c r="A5" s="789">
        <v>3</v>
      </c>
      <c r="B5" s="790" t="s">
        <v>376</v>
      </c>
      <c r="C5" s="790" t="s">
        <v>373</v>
      </c>
      <c r="D5" s="790" t="s">
        <v>377</v>
      </c>
      <c r="E5" s="790">
        <v>110</v>
      </c>
      <c r="F5" s="793">
        <v>106</v>
      </c>
      <c r="G5" s="792">
        <f t="shared" si="0"/>
        <v>108</v>
      </c>
      <c r="H5" s="790">
        <v>191300</v>
      </c>
      <c r="I5" s="790">
        <v>9430</v>
      </c>
      <c r="J5" s="790">
        <f t="shared" si="1"/>
        <v>21678840</v>
      </c>
    </row>
    <row r="6" spans="1:10" ht="13.5" customHeight="1">
      <c r="A6" s="789">
        <v>4</v>
      </c>
      <c r="B6" s="790" t="s">
        <v>378</v>
      </c>
      <c r="C6" s="790" t="s">
        <v>373</v>
      </c>
      <c r="D6" s="790" t="s">
        <v>379</v>
      </c>
      <c r="E6" s="790">
        <v>85</v>
      </c>
      <c r="F6" s="793">
        <v>80</v>
      </c>
      <c r="G6" s="792">
        <f t="shared" si="0"/>
        <v>82.5</v>
      </c>
      <c r="H6" s="790">
        <v>191300</v>
      </c>
      <c r="I6" s="790">
        <v>9430</v>
      </c>
      <c r="J6" s="790">
        <f t="shared" si="1"/>
        <v>16560225</v>
      </c>
    </row>
    <row r="7" spans="1:10" ht="13.5" customHeight="1">
      <c r="A7" s="789">
        <v>5</v>
      </c>
      <c r="B7" s="790" t="s">
        <v>380</v>
      </c>
      <c r="C7" s="790" t="s">
        <v>373</v>
      </c>
      <c r="D7" s="790" t="s">
        <v>379</v>
      </c>
      <c r="E7" s="790">
        <v>70</v>
      </c>
      <c r="F7" s="793">
        <v>69</v>
      </c>
      <c r="G7" s="792">
        <f t="shared" si="0"/>
        <v>69.5</v>
      </c>
      <c r="H7" s="790">
        <v>191300</v>
      </c>
      <c r="I7" s="790">
        <v>9430</v>
      </c>
      <c r="J7" s="790">
        <f t="shared" si="1"/>
        <v>13950735</v>
      </c>
    </row>
    <row r="8" spans="1:10" ht="13.5" customHeight="1">
      <c r="A8" s="789">
        <v>6</v>
      </c>
      <c r="B8" s="790" t="s">
        <v>381</v>
      </c>
      <c r="C8" s="790" t="s">
        <v>373</v>
      </c>
      <c r="D8" s="790" t="s">
        <v>382</v>
      </c>
      <c r="E8" s="790">
        <v>54</v>
      </c>
      <c r="F8" s="793">
        <v>54</v>
      </c>
      <c r="G8" s="792">
        <f t="shared" si="0"/>
        <v>54</v>
      </c>
      <c r="H8" s="790">
        <v>174600</v>
      </c>
      <c r="I8" s="790">
        <v>9430</v>
      </c>
      <c r="J8" s="790">
        <f t="shared" si="1"/>
        <v>9937620</v>
      </c>
    </row>
    <row r="9" spans="1:10" ht="13.5" customHeight="1">
      <c r="A9" s="789">
        <v>7</v>
      </c>
      <c r="B9" s="790" t="s">
        <v>383</v>
      </c>
      <c r="C9" s="790" t="s">
        <v>373</v>
      </c>
      <c r="D9" s="790" t="s">
        <v>382</v>
      </c>
      <c r="E9" s="790">
        <v>50</v>
      </c>
      <c r="F9" s="793">
        <v>48</v>
      </c>
      <c r="G9" s="792">
        <f t="shared" si="0"/>
        <v>49</v>
      </c>
      <c r="H9" s="790">
        <v>174600</v>
      </c>
      <c r="I9" s="790">
        <v>9430</v>
      </c>
      <c r="J9" s="790">
        <f t="shared" si="1"/>
        <v>9017470</v>
      </c>
    </row>
    <row r="10" spans="1:10" ht="13.5" customHeight="1">
      <c r="A10" s="789">
        <v>8</v>
      </c>
      <c r="B10" s="790" t="s">
        <v>384</v>
      </c>
      <c r="C10" s="790" t="s">
        <v>373</v>
      </c>
      <c r="D10" s="790" t="s">
        <v>382</v>
      </c>
      <c r="E10" s="790">
        <v>37</v>
      </c>
      <c r="F10" s="793">
        <v>37</v>
      </c>
      <c r="G10" s="792">
        <f t="shared" si="0"/>
        <v>37</v>
      </c>
      <c r="H10" s="790">
        <v>174600</v>
      </c>
      <c r="I10" s="790">
        <v>9430</v>
      </c>
      <c r="J10" s="790">
        <f t="shared" si="1"/>
        <v>6809110</v>
      </c>
    </row>
    <row r="11" spans="1:10" ht="13.5" customHeight="1">
      <c r="A11" s="789">
        <v>9</v>
      </c>
      <c r="B11" s="790" t="s">
        <v>385</v>
      </c>
      <c r="C11" s="790" t="s">
        <v>373</v>
      </c>
      <c r="D11" s="790" t="s">
        <v>382</v>
      </c>
      <c r="E11" s="790">
        <v>45</v>
      </c>
      <c r="F11" s="793">
        <v>45</v>
      </c>
      <c r="G11" s="792">
        <f t="shared" si="0"/>
        <v>45</v>
      </c>
      <c r="H11" s="790">
        <v>174600</v>
      </c>
      <c r="I11" s="790">
        <v>9430</v>
      </c>
      <c r="J11" s="790">
        <f t="shared" si="1"/>
        <v>8281350</v>
      </c>
    </row>
    <row r="12" spans="1:10" ht="13.5" customHeight="1">
      <c r="A12" s="789">
        <v>10</v>
      </c>
      <c r="B12" s="790" t="s">
        <v>386</v>
      </c>
      <c r="C12" s="790" t="s">
        <v>373</v>
      </c>
      <c r="D12" s="790" t="s">
        <v>275</v>
      </c>
      <c r="E12" s="790">
        <v>1</v>
      </c>
      <c r="F12" s="793">
        <v>1</v>
      </c>
      <c r="G12" s="792">
        <f t="shared" si="0"/>
        <v>1</v>
      </c>
      <c r="H12" s="790">
        <v>185700</v>
      </c>
      <c r="I12" s="790">
        <v>9430</v>
      </c>
      <c r="J12" s="790">
        <f t="shared" si="1"/>
        <v>195130</v>
      </c>
    </row>
    <row r="13" spans="1:10" ht="13.5" customHeight="1">
      <c r="A13" s="789"/>
      <c r="B13" s="790"/>
      <c r="C13" s="794" t="s">
        <v>387</v>
      </c>
      <c r="D13" s="790"/>
      <c r="E13" s="790">
        <f>SUM(E3:E12)</f>
        <v>587</v>
      </c>
      <c r="F13" s="790">
        <f>SUM(F3:F12)</f>
        <v>569</v>
      </c>
      <c r="G13" s="792">
        <f t="shared" si="0"/>
        <v>578</v>
      </c>
      <c r="H13" s="790"/>
      <c r="I13" s="790"/>
      <c r="J13" s="790">
        <f>SUM(J3:J12)</f>
        <v>112926840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L5"/>
  <sheetViews>
    <sheetView workbookViewId="0">
      <selection activeCell="A6" sqref="A6:XFD9"/>
    </sheetView>
  </sheetViews>
  <sheetFormatPr defaultColWidth="9" defaultRowHeight="45" customHeight="1"/>
  <cols>
    <col min="1" max="1" width="22.75" style="757" customWidth="1"/>
    <col min="2" max="2" width="32.125" style="757" customWidth="1"/>
    <col min="3" max="3" width="14.375" style="757" customWidth="1"/>
    <col min="4" max="4" width="13.875" style="757" customWidth="1"/>
    <col min="5" max="5" width="14.125" style="757" customWidth="1"/>
    <col min="6" max="6" width="13.5" style="757" hidden="1" customWidth="1"/>
    <col min="7" max="7" width="12.875" style="757" customWidth="1"/>
    <col min="8" max="9" width="16.5" style="757" customWidth="1"/>
    <col min="10" max="10" width="17.5" style="764" customWidth="1"/>
    <col min="11" max="11" width="22.5" style="757" customWidth="1"/>
    <col min="12" max="16384" width="9" style="757"/>
  </cols>
  <sheetData>
    <row r="1" spans="1:12" ht="39.75" customHeight="1">
      <c r="A1" s="1077" t="s">
        <v>2419</v>
      </c>
      <c r="B1" s="1077"/>
      <c r="C1" s="1077"/>
      <c r="D1" s="1077"/>
      <c r="E1" s="1077"/>
      <c r="F1" s="1077"/>
      <c r="G1" s="1077"/>
      <c r="H1" s="1077"/>
      <c r="I1" s="1077"/>
      <c r="J1" s="1077"/>
      <c r="K1" s="1078"/>
    </row>
    <row r="2" spans="1:12" s="760" customFormat="1" ht="41.25" customHeight="1">
      <c r="A2" s="758" t="s">
        <v>595</v>
      </c>
      <c r="B2" s="758" t="s">
        <v>2</v>
      </c>
      <c r="C2" s="759" t="s">
        <v>2411</v>
      </c>
      <c r="D2" s="759" t="s">
        <v>2412</v>
      </c>
      <c r="E2" s="759" t="s">
        <v>2413</v>
      </c>
      <c r="F2" s="759" t="s">
        <v>2414</v>
      </c>
      <c r="G2" s="759" t="s">
        <v>2415</v>
      </c>
      <c r="H2" s="759" t="s">
        <v>2416</v>
      </c>
      <c r="I2" s="759" t="s">
        <v>2417</v>
      </c>
      <c r="J2" s="759" t="s">
        <v>2418</v>
      </c>
      <c r="K2" s="758" t="s">
        <v>25</v>
      </c>
    </row>
    <row r="3" spans="1:12" s="762" customFormat="1" ht="30" customHeight="1">
      <c r="A3" s="758" t="s">
        <v>267</v>
      </c>
      <c r="B3" s="758" t="s">
        <v>2405</v>
      </c>
      <c r="C3" s="761">
        <v>632624</v>
      </c>
      <c r="D3" s="761">
        <v>547840</v>
      </c>
      <c r="E3" s="761">
        <v>496188</v>
      </c>
      <c r="F3" s="761" t="s">
        <v>2404</v>
      </c>
      <c r="G3" s="761">
        <v>39700</v>
      </c>
      <c r="H3" s="761">
        <f>E3+G3</f>
        <v>535888</v>
      </c>
      <c r="I3" s="761">
        <v>506099</v>
      </c>
      <c r="J3" s="761">
        <f t="shared" ref="J3:J4" si="0">H3-I3</f>
        <v>29789</v>
      </c>
      <c r="K3" s="758" t="s">
        <v>2427</v>
      </c>
      <c r="L3" s="763"/>
    </row>
    <row r="4" spans="1:12" s="762" customFormat="1" ht="30" customHeight="1">
      <c r="A4" s="758" t="s">
        <v>2406</v>
      </c>
      <c r="B4" s="758" t="s">
        <v>2407</v>
      </c>
      <c r="C4" s="761">
        <v>1956174</v>
      </c>
      <c r="D4" s="761">
        <v>1714704</v>
      </c>
      <c r="E4" s="761">
        <v>1670000</v>
      </c>
      <c r="F4" s="761" t="s">
        <v>2404</v>
      </c>
      <c r="G4" s="761">
        <v>233647</v>
      </c>
      <c r="H4" s="761">
        <f>E4+G4</f>
        <v>1903647</v>
      </c>
      <c r="I4" s="761">
        <v>1564939</v>
      </c>
      <c r="J4" s="761">
        <f t="shared" si="0"/>
        <v>338708</v>
      </c>
      <c r="K4" s="758" t="s">
        <v>2427</v>
      </c>
      <c r="L4" s="763"/>
    </row>
    <row r="5" spans="1:12" s="762" customFormat="1" ht="30" customHeight="1">
      <c r="A5" s="758"/>
      <c r="B5" s="758" t="s">
        <v>2408</v>
      </c>
      <c r="C5" s="761"/>
      <c r="D5" s="761"/>
      <c r="E5" s="761"/>
      <c r="F5" s="761"/>
      <c r="G5" s="761"/>
      <c r="H5" s="761"/>
      <c r="I5" s="761"/>
      <c r="J5" s="761">
        <f>SUM(J3:J4)</f>
        <v>368497</v>
      </c>
      <c r="K5" s="758"/>
      <c r="L5" s="763"/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N29"/>
  <sheetViews>
    <sheetView workbookViewId="0">
      <selection activeCell="A30" sqref="A30:XFD267"/>
    </sheetView>
  </sheetViews>
  <sheetFormatPr defaultRowHeight="14.25"/>
  <cols>
    <col min="1" max="1" width="6.375" style="752" customWidth="1"/>
    <col min="2" max="2" width="9.375" style="752" customWidth="1"/>
    <col min="3" max="3" width="17.375" style="752" customWidth="1"/>
    <col min="4" max="4" width="10.125" style="752" customWidth="1"/>
    <col min="5" max="5" width="10.75" style="752" customWidth="1"/>
    <col min="6" max="6" width="11" style="752" customWidth="1"/>
    <col min="7" max="7" width="12" style="752" customWidth="1"/>
    <col min="8" max="8" width="15.625" style="754" customWidth="1"/>
    <col min="9" max="9" width="14.375" style="755" customWidth="1"/>
    <col min="10" max="10" width="6.25" style="752" hidden="1" customWidth="1"/>
    <col min="11" max="11" width="25.875" style="752" hidden="1" customWidth="1"/>
    <col min="12" max="12" width="15.25" style="756" customWidth="1"/>
    <col min="13" max="13" width="15.125" style="752" customWidth="1"/>
    <col min="14" max="14" width="14.125" style="752" customWidth="1"/>
    <col min="15" max="16384" width="9" style="752"/>
  </cols>
  <sheetData>
    <row r="1" spans="1:14" ht="26.25" customHeight="1">
      <c r="A1" s="1079" t="s">
        <v>2364</v>
      </c>
      <c r="B1" s="1079"/>
      <c r="C1" s="1079"/>
      <c r="D1" s="1079"/>
      <c r="E1" s="1079"/>
      <c r="F1" s="1079"/>
      <c r="G1" s="1079"/>
      <c r="H1" s="1079"/>
      <c r="I1" s="1079"/>
      <c r="J1" s="1079"/>
      <c r="K1" s="1079"/>
      <c r="L1" s="1079"/>
      <c r="M1" s="1080"/>
    </row>
    <row r="2" spans="1:14" ht="31.5" customHeight="1">
      <c r="A2" s="765" t="s">
        <v>765</v>
      </c>
      <c r="B2" s="765" t="s">
        <v>596</v>
      </c>
      <c r="C2" s="1081" t="s">
        <v>2365</v>
      </c>
      <c r="D2" s="1082"/>
      <c r="E2" s="766" t="s">
        <v>2366</v>
      </c>
      <c r="F2" s="767" t="s">
        <v>2428</v>
      </c>
      <c r="G2" s="767" t="s">
        <v>2429</v>
      </c>
      <c r="H2" s="768" t="s">
        <v>2430</v>
      </c>
      <c r="I2" s="769" t="s">
        <v>2431</v>
      </c>
      <c r="J2" s="767" t="s">
        <v>2367</v>
      </c>
      <c r="K2" s="770" t="s">
        <v>714</v>
      </c>
      <c r="L2" s="771" t="s">
        <v>2368</v>
      </c>
      <c r="M2" s="797" t="s">
        <v>2432</v>
      </c>
      <c r="N2" s="771" t="s">
        <v>2369</v>
      </c>
    </row>
    <row r="3" spans="1:14" s="753" customFormat="1" ht="12.95" customHeight="1">
      <c r="A3" s="775" t="s">
        <v>767</v>
      </c>
      <c r="B3" s="775" t="s">
        <v>2372</v>
      </c>
      <c r="C3" s="1085" t="s">
        <v>2375</v>
      </c>
      <c r="D3" s="1086"/>
      <c r="E3" s="781" t="s">
        <v>1203</v>
      </c>
      <c r="F3" s="776">
        <v>1</v>
      </c>
      <c r="G3" s="776">
        <v>5</v>
      </c>
      <c r="H3" s="777">
        <v>95250</v>
      </c>
      <c r="I3" s="777">
        <f>ROUND(H3*G3,2)</f>
        <v>476250</v>
      </c>
      <c r="J3" s="778" t="s">
        <v>2376</v>
      </c>
      <c r="K3" s="779"/>
      <c r="L3" s="773">
        <f t="shared" ref="L3:L28" si="0">ROUND(I3*0.7,0)</f>
        <v>333375</v>
      </c>
      <c r="M3" s="774">
        <f t="shared" ref="M3:M28" si="1">I3-L3</f>
        <v>142875</v>
      </c>
      <c r="N3" s="780"/>
    </row>
    <row r="4" spans="1:14" s="753" customFormat="1" ht="12.95" customHeight="1">
      <c r="A4" s="775" t="s">
        <v>767</v>
      </c>
      <c r="B4" s="775" t="s">
        <v>2371</v>
      </c>
      <c r="C4" s="1085" t="s">
        <v>2377</v>
      </c>
      <c r="D4" s="1086"/>
      <c r="E4" s="781" t="s">
        <v>1203</v>
      </c>
      <c r="F4" s="776">
        <v>1</v>
      </c>
      <c r="G4" s="776">
        <v>5</v>
      </c>
      <c r="H4" s="777">
        <v>95250</v>
      </c>
      <c r="I4" s="777">
        <f t="shared" ref="I4:I28" si="2">ROUND(H4*G4,2)</f>
        <v>476250</v>
      </c>
      <c r="J4" s="778" t="s">
        <v>2376</v>
      </c>
      <c r="K4" s="779"/>
      <c r="L4" s="773">
        <f t="shared" si="0"/>
        <v>333375</v>
      </c>
      <c r="M4" s="774">
        <f t="shared" si="1"/>
        <v>142875</v>
      </c>
      <c r="N4" s="780"/>
    </row>
    <row r="5" spans="1:14" s="753" customFormat="1" ht="12.95" customHeight="1">
      <c r="A5" s="775" t="s">
        <v>767</v>
      </c>
      <c r="B5" s="775" t="s">
        <v>2370</v>
      </c>
      <c r="C5" s="1085" t="s">
        <v>2378</v>
      </c>
      <c r="D5" s="1086"/>
      <c r="E5" s="781" t="s">
        <v>1203</v>
      </c>
      <c r="F5" s="776">
        <v>1</v>
      </c>
      <c r="G5" s="776">
        <v>5</v>
      </c>
      <c r="H5" s="777">
        <v>95250</v>
      </c>
      <c r="I5" s="777">
        <f t="shared" si="2"/>
        <v>476250</v>
      </c>
      <c r="J5" s="778" t="s">
        <v>2379</v>
      </c>
      <c r="K5" s="779"/>
      <c r="L5" s="773">
        <f t="shared" si="0"/>
        <v>333375</v>
      </c>
      <c r="M5" s="774">
        <f t="shared" si="1"/>
        <v>142875</v>
      </c>
      <c r="N5" s="780"/>
    </row>
    <row r="6" spans="1:14" s="753" customFormat="1" ht="12.95" customHeight="1">
      <c r="A6" s="775" t="s">
        <v>767</v>
      </c>
      <c r="B6" s="775" t="s">
        <v>2370</v>
      </c>
      <c r="C6" s="1085" t="s">
        <v>2380</v>
      </c>
      <c r="D6" s="1086"/>
      <c r="E6" s="781" t="s">
        <v>1203</v>
      </c>
      <c r="F6" s="776">
        <v>1</v>
      </c>
      <c r="G6" s="776">
        <v>5</v>
      </c>
      <c r="H6" s="777">
        <v>95250</v>
      </c>
      <c r="I6" s="777">
        <f t="shared" si="2"/>
        <v>476250</v>
      </c>
      <c r="J6" s="778" t="s">
        <v>2379</v>
      </c>
      <c r="K6" s="779"/>
      <c r="L6" s="773">
        <f t="shared" si="0"/>
        <v>333375</v>
      </c>
      <c r="M6" s="774">
        <f t="shared" si="1"/>
        <v>142875</v>
      </c>
      <c r="N6" s="780"/>
    </row>
    <row r="7" spans="1:14" s="753" customFormat="1" ht="12.95" customHeight="1">
      <c r="A7" s="775" t="s">
        <v>767</v>
      </c>
      <c r="B7" s="775" t="s">
        <v>2370</v>
      </c>
      <c r="C7" s="1085" t="s">
        <v>1204</v>
      </c>
      <c r="D7" s="1086"/>
      <c r="E7" s="781" t="s">
        <v>1203</v>
      </c>
      <c r="F7" s="776">
        <v>1</v>
      </c>
      <c r="G7" s="776">
        <v>5</v>
      </c>
      <c r="H7" s="777">
        <v>95250</v>
      </c>
      <c r="I7" s="777">
        <f t="shared" si="2"/>
        <v>476250</v>
      </c>
      <c r="J7" s="778" t="s">
        <v>2379</v>
      </c>
      <c r="K7" s="779"/>
      <c r="L7" s="773">
        <f t="shared" si="0"/>
        <v>333375</v>
      </c>
      <c r="M7" s="774">
        <f t="shared" si="1"/>
        <v>142875</v>
      </c>
      <c r="N7" s="780"/>
    </row>
    <row r="8" spans="1:14" s="753" customFormat="1" ht="12.95" customHeight="1">
      <c r="A8" s="775" t="s">
        <v>767</v>
      </c>
      <c r="B8" s="775" t="s">
        <v>2370</v>
      </c>
      <c r="C8" s="1087" t="s">
        <v>2381</v>
      </c>
      <c r="D8" s="1086"/>
      <c r="E8" s="781" t="s">
        <v>1203</v>
      </c>
      <c r="F8" s="776">
        <v>1</v>
      </c>
      <c r="G8" s="776">
        <v>5</v>
      </c>
      <c r="H8" s="777">
        <v>95250</v>
      </c>
      <c r="I8" s="777">
        <f t="shared" si="2"/>
        <v>476250</v>
      </c>
      <c r="J8" s="778" t="s">
        <v>2379</v>
      </c>
      <c r="K8" s="779"/>
      <c r="L8" s="773">
        <f t="shared" si="0"/>
        <v>333375</v>
      </c>
      <c r="M8" s="774">
        <f t="shared" si="1"/>
        <v>142875</v>
      </c>
      <c r="N8" s="780"/>
    </row>
    <row r="9" spans="1:14" s="753" customFormat="1" ht="12.95" customHeight="1">
      <c r="A9" s="775" t="s">
        <v>767</v>
      </c>
      <c r="B9" s="775" t="s">
        <v>1027</v>
      </c>
      <c r="C9" s="1083" t="s">
        <v>2382</v>
      </c>
      <c r="D9" s="1084"/>
      <c r="E9" s="781" t="s">
        <v>1203</v>
      </c>
      <c r="F9" s="782">
        <v>1</v>
      </c>
      <c r="G9" s="782">
        <v>6</v>
      </c>
      <c r="H9" s="783">
        <v>95250</v>
      </c>
      <c r="I9" s="783">
        <f t="shared" si="2"/>
        <v>571500</v>
      </c>
      <c r="J9" s="784" t="s">
        <v>2379</v>
      </c>
      <c r="K9" s="785"/>
      <c r="L9" s="773">
        <f t="shared" si="0"/>
        <v>400050</v>
      </c>
      <c r="M9" s="774">
        <f t="shared" si="1"/>
        <v>171450</v>
      </c>
      <c r="N9" s="780"/>
    </row>
    <row r="10" spans="1:14" s="753" customFormat="1" ht="12.95" customHeight="1">
      <c r="A10" s="775" t="s">
        <v>767</v>
      </c>
      <c r="B10" s="775" t="s">
        <v>2372</v>
      </c>
      <c r="C10" s="1085" t="s">
        <v>2383</v>
      </c>
      <c r="D10" s="1086"/>
      <c r="E10" s="781" t="s">
        <v>1203</v>
      </c>
      <c r="F10" s="776">
        <v>1</v>
      </c>
      <c r="G10" s="776">
        <v>5</v>
      </c>
      <c r="H10" s="777">
        <v>95250</v>
      </c>
      <c r="I10" s="777">
        <f t="shared" si="2"/>
        <v>476250</v>
      </c>
      <c r="J10" s="778" t="s">
        <v>2379</v>
      </c>
      <c r="K10" s="779"/>
      <c r="L10" s="773">
        <f t="shared" si="0"/>
        <v>333375</v>
      </c>
      <c r="M10" s="774">
        <f t="shared" si="1"/>
        <v>142875</v>
      </c>
      <c r="N10" s="780"/>
    </row>
    <row r="11" spans="1:14" s="753" customFormat="1" ht="12.95" customHeight="1">
      <c r="A11" s="775" t="s">
        <v>767</v>
      </c>
      <c r="B11" s="775" t="s">
        <v>2371</v>
      </c>
      <c r="C11" s="1085" t="s">
        <v>2384</v>
      </c>
      <c r="D11" s="1086"/>
      <c r="E11" s="781" t="s">
        <v>1203</v>
      </c>
      <c r="F11" s="776">
        <v>1</v>
      </c>
      <c r="G11" s="776">
        <v>5</v>
      </c>
      <c r="H11" s="777">
        <v>95250</v>
      </c>
      <c r="I11" s="777">
        <f t="shared" si="2"/>
        <v>476250</v>
      </c>
      <c r="J11" s="778" t="s">
        <v>2379</v>
      </c>
      <c r="K11" s="779"/>
      <c r="L11" s="773">
        <f t="shared" si="0"/>
        <v>333375</v>
      </c>
      <c r="M11" s="774">
        <f t="shared" si="1"/>
        <v>142875</v>
      </c>
      <c r="N11" s="780"/>
    </row>
    <row r="12" spans="1:14" s="753" customFormat="1" ht="12.95" customHeight="1">
      <c r="A12" s="775" t="s">
        <v>767</v>
      </c>
      <c r="B12" s="778" t="s">
        <v>2370</v>
      </c>
      <c r="C12" s="776" t="s">
        <v>2385</v>
      </c>
      <c r="D12" s="778" t="s">
        <v>2386</v>
      </c>
      <c r="E12" s="781" t="s">
        <v>1203</v>
      </c>
      <c r="F12" s="776">
        <v>1</v>
      </c>
      <c r="G12" s="776">
        <v>5</v>
      </c>
      <c r="H12" s="777">
        <v>95250</v>
      </c>
      <c r="I12" s="777">
        <f t="shared" si="2"/>
        <v>476250</v>
      </c>
      <c r="J12" s="778" t="s">
        <v>2379</v>
      </c>
      <c r="K12" s="779"/>
      <c r="L12" s="773">
        <f t="shared" si="0"/>
        <v>333375</v>
      </c>
      <c r="M12" s="774">
        <f t="shared" si="1"/>
        <v>142875</v>
      </c>
      <c r="N12" s="780"/>
    </row>
    <row r="13" spans="1:14" s="753" customFormat="1" ht="12.95" customHeight="1">
      <c r="A13" s="775" t="s">
        <v>767</v>
      </c>
      <c r="B13" s="778" t="s">
        <v>2370</v>
      </c>
      <c r="C13" s="776" t="s">
        <v>2385</v>
      </c>
      <c r="D13" s="778" t="s">
        <v>2387</v>
      </c>
      <c r="E13" s="781" t="s">
        <v>1203</v>
      </c>
      <c r="F13" s="776">
        <v>1</v>
      </c>
      <c r="G13" s="776">
        <v>5</v>
      </c>
      <c r="H13" s="777">
        <v>95250</v>
      </c>
      <c r="I13" s="777">
        <f t="shared" si="2"/>
        <v>476250</v>
      </c>
      <c r="J13" s="778" t="s">
        <v>2379</v>
      </c>
      <c r="K13" s="779"/>
      <c r="L13" s="773">
        <f t="shared" si="0"/>
        <v>333375</v>
      </c>
      <c r="M13" s="774">
        <f t="shared" si="1"/>
        <v>142875</v>
      </c>
      <c r="N13" s="780"/>
    </row>
    <row r="14" spans="1:14" s="753" customFormat="1" ht="12.95" customHeight="1">
      <c r="A14" s="775" t="s">
        <v>767</v>
      </c>
      <c r="B14" s="778" t="s">
        <v>2370</v>
      </c>
      <c r="C14" s="776" t="s">
        <v>2388</v>
      </c>
      <c r="D14" s="778" t="s">
        <v>2386</v>
      </c>
      <c r="E14" s="781" t="s">
        <v>1203</v>
      </c>
      <c r="F14" s="776">
        <v>1</v>
      </c>
      <c r="G14" s="776">
        <v>5</v>
      </c>
      <c r="H14" s="777">
        <v>95250</v>
      </c>
      <c r="I14" s="777">
        <f t="shared" si="2"/>
        <v>476250</v>
      </c>
      <c r="J14" s="778" t="s">
        <v>2379</v>
      </c>
      <c r="K14" s="779"/>
      <c r="L14" s="773">
        <f t="shared" si="0"/>
        <v>333375</v>
      </c>
      <c r="M14" s="774">
        <f t="shared" si="1"/>
        <v>142875</v>
      </c>
      <c r="N14" s="780"/>
    </row>
    <row r="15" spans="1:14" s="753" customFormat="1" ht="12.95" customHeight="1">
      <c r="A15" s="775" t="s">
        <v>767</v>
      </c>
      <c r="B15" s="778" t="s">
        <v>2370</v>
      </c>
      <c r="C15" s="776" t="s">
        <v>2388</v>
      </c>
      <c r="D15" s="778" t="s">
        <v>2387</v>
      </c>
      <c r="E15" s="781" t="s">
        <v>1203</v>
      </c>
      <c r="F15" s="776">
        <v>1</v>
      </c>
      <c r="G15" s="776">
        <v>5</v>
      </c>
      <c r="H15" s="777">
        <v>95250</v>
      </c>
      <c r="I15" s="777">
        <f t="shared" si="2"/>
        <v>476250</v>
      </c>
      <c r="J15" s="778" t="s">
        <v>2379</v>
      </c>
      <c r="K15" s="779"/>
      <c r="L15" s="773">
        <f t="shared" si="0"/>
        <v>333375</v>
      </c>
      <c r="M15" s="774">
        <f t="shared" si="1"/>
        <v>142875</v>
      </c>
      <c r="N15" s="780"/>
    </row>
    <row r="16" spans="1:14" s="753" customFormat="1" ht="12.95" customHeight="1">
      <c r="A16" s="775" t="s">
        <v>780</v>
      </c>
      <c r="B16" s="775" t="s">
        <v>2373</v>
      </c>
      <c r="C16" s="1087" t="s">
        <v>2389</v>
      </c>
      <c r="D16" s="1088"/>
      <c r="E16" s="781" t="s">
        <v>1203</v>
      </c>
      <c r="F16" s="776">
        <v>1</v>
      </c>
      <c r="G16" s="776">
        <v>5</v>
      </c>
      <c r="H16" s="777">
        <v>95250</v>
      </c>
      <c r="I16" s="777">
        <f t="shared" si="2"/>
        <v>476250</v>
      </c>
      <c r="J16" s="778"/>
      <c r="K16" s="779"/>
      <c r="L16" s="773">
        <f t="shared" si="0"/>
        <v>333375</v>
      </c>
      <c r="M16" s="774">
        <f t="shared" si="1"/>
        <v>142875</v>
      </c>
      <c r="N16" s="780"/>
    </row>
    <row r="17" spans="1:14" s="753" customFormat="1" ht="12.95" customHeight="1">
      <c r="A17" s="778" t="s">
        <v>780</v>
      </c>
      <c r="B17" s="778" t="s">
        <v>2370</v>
      </c>
      <c r="C17" s="1087" t="s">
        <v>2390</v>
      </c>
      <c r="D17" s="1088"/>
      <c r="E17" s="781" t="s">
        <v>1203</v>
      </c>
      <c r="F17" s="776">
        <v>1</v>
      </c>
      <c r="G17" s="776">
        <v>1</v>
      </c>
      <c r="H17" s="777">
        <v>95250</v>
      </c>
      <c r="I17" s="772">
        <f t="shared" si="2"/>
        <v>95250</v>
      </c>
      <c r="J17" s="778"/>
      <c r="K17" s="779"/>
      <c r="L17" s="773">
        <f t="shared" si="0"/>
        <v>66675</v>
      </c>
      <c r="M17" s="774">
        <f t="shared" si="1"/>
        <v>28575</v>
      </c>
      <c r="N17" s="780"/>
    </row>
    <row r="18" spans="1:14" s="753" customFormat="1" ht="12.95" customHeight="1">
      <c r="A18" s="778" t="s">
        <v>780</v>
      </c>
      <c r="B18" s="778" t="s">
        <v>2370</v>
      </c>
      <c r="C18" s="1087" t="s">
        <v>2391</v>
      </c>
      <c r="D18" s="1088"/>
      <c r="E18" s="781" t="s">
        <v>1203</v>
      </c>
      <c r="F18" s="776">
        <v>1</v>
      </c>
      <c r="G18" s="776">
        <v>1</v>
      </c>
      <c r="H18" s="777">
        <v>95250</v>
      </c>
      <c r="I18" s="772">
        <f t="shared" si="2"/>
        <v>95250</v>
      </c>
      <c r="J18" s="778"/>
      <c r="K18" s="779"/>
      <c r="L18" s="773">
        <f t="shared" si="0"/>
        <v>66675</v>
      </c>
      <c r="M18" s="774">
        <f t="shared" si="1"/>
        <v>28575</v>
      </c>
      <c r="N18" s="780"/>
    </row>
    <row r="19" spans="1:14" s="753" customFormat="1" ht="12.95" customHeight="1">
      <c r="A19" s="778" t="s">
        <v>780</v>
      </c>
      <c r="B19" s="778" t="s">
        <v>2370</v>
      </c>
      <c r="C19" s="1087" t="s">
        <v>2392</v>
      </c>
      <c r="D19" s="1088"/>
      <c r="E19" s="781" t="s">
        <v>1203</v>
      </c>
      <c r="F19" s="776">
        <v>1</v>
      </c>
      <c r="G19" s="776">
        <v>1</v>
      </c>
      <c r="H19" s="777">
        <v>95250</v>
      </c>
      <c r="I19" s="772">
        <f t="shared" si="2"/>
        <v>95250</v>
      </c>
      <c r="J19" s="778"/>
      <c r="K19" s="779"/>
      <c r="L19" s="773">
        <f t="shared" si="0"/>
        <v>66675</v>
      </c>
      <c r="M19" s="774">
        <f t="shared" si="1"/>
        <v>28575</v>
      </c>
      <c r="N19" s="780"/>
    </row>
    <row r="20" spans="1:14" s="753" customFormat="1" ht="12.95" customHeight="1">
      <c r="A20" s="778" t="s">
        <v>780</v>
      </c>
      <c r="B20" s="778" t="s">
        <v>2370</v>
      </c>
      <c r="C20" s="1087" t="s">
        <v>2393</v>
      </c>
      <c r="D20" s="1088"/>
      <c r="E20" s="781" t="s">
        <v>1203</v>
      </c>
      <c r="F20" s="776">
        <v>1</v>
      </c>
      <c r="G20" s="776">
        <v>1</v>
      </c>
      <c r="H20" s="777">
        <v>95250</v>
      </c>
      <c r="I20" s="772">
        <f t="shared" si="2"/>
        <v>95250</v>
      </c>
      <c r="J20" s="778"/>
      <c r="K20" s="779"/>
      <c r="L20" s="773">
        <f t="shared" si="0"/>
        <v>66675</v>
      </c>
      <c r="M20" s="774">
        <f t="shared" si="1"/>
        <v>28575</v>
      </c>
      <c r="N20" s="780"/>
    </row>
    <row r="21" spans="1:14" s="753" customFormat="1" ht="12.95" customHeight="1">
      <c r="A21" s="778" t="s">
        <v>780</v>
      </c>
      <c r="B21" s="778" t="s">
        <v>2370</v>
      </c>
      <c r="C21" s="1087" t="s">
        <v>2394</v>
      </c>
      <c r="D21" s="1088"/>
      <c r="E21" s="781" t="s">
        <v>1203</v>
      </c>
      <c r="F21" s="776">
        <v>1</v>
      </c>
      <c r="G21" s="776">
        <v>1</v>
      </c>
      <c r="H21" s="777">
        <v>95250</v>
      </c>
      <c r="I21" s="772">
        <f t="shared" si="2"/>
        <v>95250</v>
      </c>
      <c r="J21" s="778"/>
      <c r="K21" s="779"/>
      <c r="L21" s="773">
        <f t="shared" si="0"/>
        <v>66675</v>
      </c>
      <c r="M21" s="774">
        <f t="shared" si="1"/>
        <v>28575</v>
      </c>
      <c r="N21" s="780"/>
    </row>
    <row r="22" spans="1:14" s="753" customFormat="1" ht="12.95" customHeight="1">
      <c r="A22" s="778" t="s">
        <v>780</v>
      </c>
      <c r="B22" s="778" t="s">
        <v>2370</v>
      </c>
      <c r="C22" s="1087" t="s">
        <v>2395</v>
      </c>
      <c r="D22" s="1088"/>
      <c r="E22" s="781" t="s">
        <v>1203</v>
      </c>
      <c r="F22" s="776">
        <v>1</v>
      </c>
      <c r="G22" s="776">
        <v>1</v>
      </c>
      <c r="H22" s="777">
        <v>95250</v>
      </c>
      <c r="I22" s="772">
        <f t="shared" si="2"/>
        <v>95250</v>
      </c>
      <c r="J22" s="778"/>
      <c r="K22" s="779"/>
      <c r="L22" s="773">
        <f t="shared" si="0"/>
        <v>66675</v>
      </c>
      <c r="M22" s="774">
        <f t="shared" si="1"/>
        <v>28575</v>
      </c>
      <c r="N22" s="780"/>
    </row>
    <row r="23" spans="1:14" s="753" customFormat="1" ht="12.95" customHeight="1">
      <c r="A23" s="778" t="s">
        <v>780</v>
      </c>
      <c r="B23" s="778" t="s">
        <v>2370</v>
      </c>
      <c r="C23" s="1087" t="s">
        <v>2396</v>
      </c>
      <c r="D23" s="1088"/>
      <c r="E23" s="781" t="s">
        <v>1203</v>
      </c>
      <c r="F23" s="776">
        <v>1</v>
      </c>
      <c r="G23" s="776">
        <v>1</v>
      </c>
      <c r="H23" s="777">
        <v>95250</v>
      </c>
      <c r="I23" s="772">
        <f t="shared" si="2"/>
        <v>95250</v>
      </c>
      <c r="J23" s="778"/>
      <c r="K23" s="779"/>
      <c r="L23" s="773">
        <f t="shared" si="0"/>
        <v>66675</v>
      </c>
      <c r="M23" s="774">
        <f t="shared" si="1"/>
        <v>28575</v>
      </c>
      <c r="N23" s="780"/>
    </row>
    <row r="24" spans="1:14" s="753" customFormat="1" ht="12.95" customHeight="1">
      <c r="A24" s="778" t="s">
        <v>780</v>
      </c>
      <c r="B24" s="778" t="s">
        <v>2370</v>
      </c>
      <c r="C24" s="1087" t="s">
        <v>2397</v>
      </c>
      <c r="D24" s="1088"/>
      <c r="E24" s="781" t="s">
        <v>1203</v>
      </c>
      <c r="F24" s="776">
        <v>1</v>
      </c>
      <c r="G24" s="776">
        <v>1</v>
      </c>
      <c r="H24" s="777">
        <v>95250</v>
      </c>
      <c r="I24" s="772">
        <f t="shared" si="2"/>
        <v>95250</v>
      </c>
      <c r="J24" s="778"/>
      <c r="K24" s="779"/>
      <c r="L24" s="773">
        <f t="shared" si="0"/>
        <v>66675</v>
      </c>
      <c r="M24" s="774">
        <f t="shared" si="1"/>
        <v>28575</v>
      </c>
      <c r="N24" s="780"/>
    </row>
    <row r="25" spans="1:14" s="753" customFormat="1" ht="12.95" customHeight="1">
      <c r="A25" s="778" t="s">
        <v>780</v>
      </c>
      <c r="B25" s="778" t="s">
        <v>2370</v>
      </c>
      <c r="C25" s="1087" t="s">
        <v>2398</v>
      </c>
      <c r="D25" s="1088"/>
      <c r="E25" s="786" t="s">
        <v>1203</v>
      </c>
      <c r="F25" s="776">
        <v>1</v>
      </c>
      <c r="G25" s="776">
        <v>1</v>
      </c>
      <c r="H25" s="777">
        <v>95250</v>
      </c>
      <c r="I25" s="772">
        <f t="shared" si="2"/>
        <v>95250</v>
      </c>
      <c r="J25" s="778"/>
      <c r="K25" s="779"/>
      <c r="L25" s="773">
        <f t="shared" si="0"/>
        <v>66675</v>
      </c>
      <c r="M25" s="774">
        <f t="shared" si="1"/>
        <v>28575</v>
      </c>
      <c r="N25" s="780"/>
    </row>
    <row r="26" spans="1:14" s="753" customFormat="1" ht="12.95" customHeight="1">
      <c r="A26" s="778" t="s">
        <v>780</v>
      </c>
      <c r="B26" s="778" t="s">
        <v>2370</v>
      </c>
      <c r="C26" s="1087" t="s">
        <v>2399</v>
      </c>
      <c r="D26" s="1088"/>
      <c r="E26" s="786" t="s">
        <v>1203</v>
      </c>
      <c r="F26" s="776">
        <v>1</v>
      </c>
      <c r="G26" s="776">
        <v>2</v>
      </c>
      <c r="H26" s="777">
        <v>95250</v>
      </c>
      <c r="I26" s="777">
        <f t="shared" si="2"/>
        <v>190500</v>
      </c>
      <c r="J26" s="778"/>
      <c r="K26" s="779"/>
      <c r="L26" s="773">
        <f t="shared" si="0"/>
        <v>133350</v>
      </c>
      <c r="M26" s="774">
        <f t="shared" si="1"/>
        <v>57150</v>
      </c>
      <c r="N26" s="780"/>
    </row>
    <row r="27" spans="1:14" s="753" customFormat="1" ht="12.95" customHeight="1">
      <c r="A27" s="778" t="s">
        <v>780</v>
      </c>
      <c r="B27" s="787" t="s">
        <v>2374</v>
      </c>
      <c r="C27" s="1087" t="s">
        <v>2400</v>
      </c>
      <c r="D27" s="1088"/>
      <c r="E27" s="786" t="s">
        <v>1203</v>
      </c>
      <c r="F27" s="776">
        <v>1</v>
      </c>
      <c r="G27" s="776">
        <v>1</v>
      </c>
      <c r="H27" s="777">
        <v>95250</v>
      </c>
      <c r="I27" s="777">
        <f t="shared" si="2"/>
        <v>95250</v>
      </c>
      <c r="J27" s="778"/>
      <c r="K27" s="779"/>
      <c r="L27" s="773">
        <f t="shared" si="0"/>
        <v>66675</v>
      </c>
      <c r="M27" s="774">
        <f t="shared" si="1"/>
        <v>28575</v>
      </c>
      <c r="N27" s="780"/>
    </row>
    <row r="28" spans="1:14" s="753" customFormat="1" ht="12.95" customHeight="1">
      <c r="A28" s="778" t="s">
        <v>780</v>
      </c>
      <c r="B28" s="787" t="s">
        <v>2401</v>
      </c>
      <c r="C28" s="1087" t="s">
        <v>2402</v>
      </c>
      <c r="D28" s="1088"/>
      <c r="E28" s="786" t="s">
        <v>1203</v>
      </c>
      <c r="F28" s="776">
        <v>1</v>
      </c>
      <c r="G28" s="776">
        <v>1</v>
      </c>
      <c r="H28" s="777">
        <v>95250</v>
      </c>
      <c r="I28" s="777">
        <f t="shared" si="2"/>
        <v>95250</v>
      </c>
      <c r="J28" s="778"/>
      <c r="K28" s="779"/>
      <c r="L28" s="773">
        <f t="shared" si="0"/>
        <v>66675</v>
      </c>
      <c r="M28" s="774">
        <f t="shared" si="1"/>
        <v>28575</v>
      </c>
      <c r="N28" s="780"/>
    </row>
    <row r="29" spans="1:14" s="753" customFormat="1" ht="12.95" customHeight="1">
      <c r="A29" s="1089" t="s">
        <v>2403</v>
      </c>
      <c r="B29" s="1090"/>
      <c r="C29" s="1090"/>
      <c r="D29" s="1090"/>
      <c r="E29" s="1091"/>
      <c r="F29" s="788">
        <f>SUM(F3:F28)</f>
        <v>26</v>
      </c>
      <c r="G29" s="788">
        <f t="shared" ref="G29:N29" si="3">SUM(G3:G28)</f>
        <v>84</v>
      </c>
      <c r="H29" s="788"/>
      <c r="I29" s="788">
        <f t="shared" si="3"/>
        <v>8001000</v>
      </c>
      <c r="J29" s="788">
        <f t="shared" si="3"/>
        <v>0</v>
      </c>
      <c r="K29" s="788">
        <f t="shared" si="3"/>
        <v>0</v>
      </c>
      <c r="L29" s="788">
        <f t="shared" si="3"/>
        <v>5600700</v>
      </c>
      <c r="M29" s="788">
        <f t="shared" si="3"/>
        <v>2400300</v>
      </c>
      <c r="N29" s="788">
        <f t="shared" si="3"/>
        <v>0</v>
      </c>
    </row>
  </sheetData>
  <mergeCells count="25">
    <mergeCell ref="C24:D24"/>
    <mergeCell ref="C19:D19"/>
    <mergeCell ref="C20:D20"/>
    <mergeCell ref="C21:D21"/>
    <mergeCell ref="C22:D22"/>
    <mergeCell ref="C23:D23"/>
    <mergeCell ref="C25:D25"/>
    <mergeCell ref="C26:D26"/>
    <mergeCell ref="C27:D27"/>
    <mergeCell ref="C28:D28"/>
    <mergeCell ref="A29:E29"/>
    <mergeCell ref="C16:D16"/>
    <mergeCell ref="C17:D17"/>
    <mergeCell ref="C18:D18"/>
    <mergeCell ref="C3:D3"/>
    <mergeCell ref="C4:D4"/>
    <mergeCell ref="C5:D5"/>
    <mergeCell ref="C6:D6"/>
    <mergeCell ref="C7:D7"/>
    <mergeCell ref="C8:D8"/>
    <mergeCell ref="A1:M1"/>
    <mergeCell ref="C2:D2"/>
    <mergeCell ref="C9:D9"/>
    <mergeCell ref="C10:D10"/>
    <mergeCell ref="C11:D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AY13"/>
  <sheetViews>
    <sheetView topLeftCell="B1" workbookViewId="0">
      <pane xSplit="2" ySplit="3" topLeftCell="AI4" activePane="bottomRight" state="frozen"/>
      <selection activeCell="B1" sqref="B1"/>
      <selection pane="topRight" activeCell="D1" sqref="D1"/>
      <selection pane="bottomLeft" activeCell="B4" sqref="B4"/>
      <selection pane="bottomRight" activeCell="B14" sqref="A14:XFD121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092" t="s">
        <v>2091</v>
      </c>
      <c r="B1" s="866"/>
      <c r="C1" s="866"/>
      <c r="D1" s="866"/>
      <c r="E1" s="866"/>
      <c r="F1" s="866"/>
      <c r="G1" s="866"/>
      <c r="H1" s="866"/>
      <c r="I1" s="866"/>
      <c r="J1" s="866"/>
      <c r="K1" s="866"/>
      <c r="L1" s="866"/>
      <c r="M1" s="866"/>
      <c r="N1" s="866"/>
      <c r="O1" s="866"/>
      <c r="P1" s="866"/>
      <c r="Q1" s="866"/>
      <c r="R1" s="866"/>
      <c r="S1" s="866"/>
      <c r="T1" s="866"/>
      <c r="U1" s="866"/>
      <c r="V1" s="866"/>
      <c r="W1" s="866"/>
      <c r="X1" s="866"/>
      <c r="Y1" s="866"/>
      <c r="Z1" s="866"/>
      <c r="AA1" s="866"/>
      <c r="AB1" s="866"/>
      <c r="AC1" s="866"/>
      <c r="AD1" s="866"/>
      <c r="AE1" s="866"/>
      <c r="AF1" s="866"/>
      <c r="AG1" s="866"/>
      <c r="AH1" s="866"/>
      <c r="AI1" s="866"/>
      <c r="AJ1" s="866"/>
      <c r="AK1" s="866"/>
      <c r="AL1" s="866"/>
      <c r="AM1" s="866"/>
      <c r="AN1" s="866"/>
      <c r="AO1" s="866"/>
      <c r="AP1" s="866"/>
      <c r="AQ1" s="866"/>
      <c r="AR1" s="866"/>
      <c r="AS1" s="866"/>
      <c r="AT1" s="866"/>
      <c r="AU1" s="815"/>
      <c r="AV1" s="815"/>
      <c r="AW1" s="815"/>
    </row>
    <row r="2" spans="1:51" ht="11.25" customHeight="1">
      <c r="A2" s="1059" t="s">
        <v>594</v>
      </c>
      <c r="B2" s="1059" t="s">
        <v>595</v>
      </c>
      <c r="C2" s="1059" t="s">
        <v>596</v>
      </c>
      <c r="D2" s="1059" t="s">
        <v>2092</v>
      </c>
      <c r="E2" s="1059" t="s">
        <v>597</v>
      </c>
      <c r="F2" s="1059"/>
      <c r="G2" s="1059"/>
      <c r="H2" s="1059"/>
      <c r="I2" s="1059"/>
      <c r="J2" s="1059" t="s">
        <v>2093</v>
      </c>
      <c r="K2" s="1059"/>
      <c r="L2" s="1059"/>
      <c r="M2" s="1059"/>
      <c r="N2" s="1059"/>
      <c r="O2" s="843" t="s">
        <v>2094</v>
      </c>
      <c r="P2" s="843"/>
      <c r="Q2" s="843"/>
      <c r="R2" s="843"/>
      <c r="S2" s="843"/>
      <c r="T2" s="843" t="s">
        <v>598</v>
      </c>
      <c r="U2" s="843"/>
      <c r="V2" s="843"/>
      <c r="W2" s="843"/>
      <c r="X2" s="843"/>
      <c r="Y2" s="843" t="s">
        <v>599</v>
      </c>
      <c r="Z2" s="843"/>
      <c r="AA2" s="843"/>
      <c r="AB2" s="843"/>
      <c r="AC2" s="843"/>
      <c r="AD2" s="1059" t="s">
        <v>2353</v>
      </c>
      <c r="AE2" s="1059"/>
      <c r="AF2" s="1059"/>
      <c r="AG2" s="1059"/>
      <c r="AH2" s="1059"/>
      <c r="AI2" s="1059"/>
      <c r="AJ2" s="1059"/>
      <c r="AK2" s="1059"/>
      <c r="AL2" s="1059"/>
      <c r="AM2" s="1059"/>
      <c r="AN2" s="1059"/>
      <c r="AO2" s="1059"/>
      <c r="AP2" s="1059"/>
      <c r="AQ2" s="1063" t="s">
        <v>2354</v>
      </c>
      <c r="AR2" s="1063" t="s">
        <v>2421</v>
      </c>
      <c r="AS2" s="1063" t="s">
        <v>2357</v>
      </c>
      <c r="AT2" s="1063" t="s">
        <v>2358</v>
      </c>
      <c r="AU2" s="1093" t="s">
        <v>2359</v>
      </c>
      <c r="AV2" s="1064" t="s">
        <v>2360</v>
      </c>
      <c r="AW2" s="1064" t="s">
        <v>2363</v>
      </c>
    </row>
    <row r="3" spans="1:51" ht="33.75">
      <c r="A3" s="1059"/>
      <c r="B3" s="1059"/>
      <c r="C3" s="1059"/>
      <c r="D3" s="1059"/>
      <c r="E3" s="671" t="s">
        <v>600</v>
      </c>
      <c r="F3" s="671" t="s">
        <v>601</v>
      </c>
      <c r="G3" s="671" t="s">
        <v>602</v>
      </c>
      <c r="H3" s="671" t="s">
        <v>603</v>
      </c>
      <c r="I3" s="742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742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746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746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742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2351</v>
      </c>
      <c r="AM3" s="671" t="s">
        <v>2356</v>
      </c>
      <c r="AN3" s="671" t="s">
        <v>2355</v>
      </c>
      <c r="AO3" s="671" t="s">
        <v>2352</v>
      </c>
      <c r="AP3" s="742" t="s">
        <v>531</v>
      </c>
      <c r="AQ3" s="1061"/>
      <c r="AR3" s="1061"/>
      <c r="AS3" s="1061"/>
      <c r="AT3" s="1061"/>
      <c r="AU3" s="1094"/>
      <c r="AV3" s="1065"/>
      <c r="AW3" s="1065"/>
    </row>
    <row r="4" spans="1:51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0</v>
      </c>
      <c r="F4" s="673">
        <v>2</v>
      </c>
      <c r="G4" s="673">
        <v>23.33</v>
      </c>
      <c r="H4" s="673">
        <v>2.67</v>
      </c>
      <c r="I4" s="144">
        <f>SUM(E4:H4)</f>
        <v>28</v>
      </c>
      <c r="J4" s="674">
        <v>0</v>
      </c>
      <c r="K4" s="674">
        <v>0</v>
      </c>
      <c r="L4" s="674">
        <v>0</v>
      </c>
      <c r="M4" s="674">
        <v>0</v>
      </c>
      <c r="N4" s="144">
        <f>SUM(J4:M4)</f>
        <v>0</v>
      </c>
      <c r="O4" s="144">
        <f>E4+J4</f>
        <v>0</v>
      </c>
      <c r="P4" s="144">
        <f t="shared" ref="P4:R12" si="0">F4+K4</f>
        <v>2</v>
      </c>
      <c r="Q4" s="144">
        <f t="shared" si="0"/>
        <v>23.33</v>
      </c>
      <c r="R4" s="144">
        <f t="shared" si="0"/>
        <v>2.67</v>
      </c>
      <c r="S4" s="144">
        <f>SUM(O4:R4)</f>
        <v>28</v>
      </c>
      <c r="T4" s="674">
        <v>0</v>
      </c>
      <c r="U4" s="674">
        <v>1.92</v>
      </c>
      <c r="V4" s="674">
        <v>22.25</v>
      </c>
      <c r="W4" s="674">
        <v>3</v>
      </c>
      <c r="X4" s="144">
        <f>SUM(T4:W4)</f>
        <v>27.17</v>
      </c>
      <c r="Y4" s="674">
        <v>0</v>
      </c>
      <c r="Z4" s="674">
        <v>1.92</v>
      </c>
      <c r="AA4" s="674">
        <v>22.25</v>
      </c>
      <c r="AB4" s="674">
        <v>3</v>
      </c>
      <c r="AC4" s="144">
        <f>SUM(Y4:AB4)</f>
        <v>27.17</v>
      </c>
      <c r="AD4" s="144">
        <f>(Y4*6017+Z4*5250+AA4*5194+AB4*4250)*12+AB4*50*5</f>
        <v>1661508</v>
      </c>
      <c r="AE4" s="144">
        <f>AC4*4320</f>
        <v>117374.40000000001</v>
      </c>
      <c r="AF4" s="144">
        <f>AC4*6000</f>
        <v>163020</v>
      </c>
      <c r="AG4" s="144">
        <f>AC4*2400</f>
        <v>65208.000000000007</v>
      </c>
      <c r="AH4" s="144">
        <f>AC4*8800</f>
        <v>239096.00000000003</v>
      </c>
      <c r="AI4" s="144">
        <f>AC4*800</f>
        <v>21736</v>
      </c>
      <c r="AJ4" s="144">
        <f>D4*50*200</f>
        <v>20000</v>
      </c>
      <c r="AK4" s="144">
        <f>AC4*960</f>
        <v>26083.200000000001</v>
      </c>
      <c r="AL4" s="144">
        <f>ROUND((AD4+AH4+AI4+AJ4+AM4)*0.35256,2)</f>
        <v>684791.39</v>
      </c>
      <c r="AM4" s="144"/>
      <c r="AN4" s="144"/>
      <c r="AO4" s="144"/>
      <c r="AP4" s="144">
        <f>SUM(AD4:AO4)</f>
        <v>2998816.99</v>
      </c>
      <c r="AQ4" s="144">
        <v>2897350</v>
      </c>
      <c r="AR4" s="144">
        <f>(Y4*450+Z4*300+AA4*100+AB4*50)*6+AC4*300-AB4*50*5</f>
        <v>25107</v>
      </c>
      <c r="AS4" s="144">
        <f>AQ4+AR4</f>
        <v>2922457</v>
      </c>
      <c r="AT4" s="675">
        <v>1898955</v>
      </c>
      <c r="AU4" s="745">
        <v>632985</v>
      </c>
      <c r="AV4" s="610">
        <f>AS4-AT4-AU4</f>
        <v>390517</v>
      </c>
      <c r="AW4" s="610"/>
      <c r="AX4" s="145">
        <f>AP4-AQ4</f>
        <v>101466.99000000022</v>
      </c>
    </row>
    <row r="5" spans="1:51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0</v>
      </c>
      <c r="F5" s="673">
        <v>1.33</v>
      </c>
      <c r="G5" s="673">
        <v>18.329999999999998</v>
      </c>
      <c r="H5" s="673">
        <v>2.67</v>
      </c>
      <c r="I5" s="144">
        <f t="shared" ref="I5:I12" si="1">SUM(E5:H5)</f>
        <v>22.33</v>
      </c>
      <c r="J5" s="674">
        <v>0</v>
      </c>
      <c r="K5" s="674">
        <v>0</v>
      </c>
      <c r="L5" s="674">
        <v>0</v>
      </c>
      <c r="M5" s="674">
        <v>0</v>
      </c>
      <c r="N5" s="144">
        <f t="shared" ref="N5:N12" si="2">SUM(J5:M5)</f>
        <v>0</v>
      </c>
      <c r="O5" s="144">
        <f t="shared" ref="O5:O12" si="3">E5+J5</f>
        <v>0</v>
      </c>
      <c r="P5" s="144">
        <f t="shared" si="0"/>
        <v>1.33</v>
      </c>
      <c r="Q5" s="144">
        <f t="shared" si="0"/>
        <v>18.329999999999998</v>
      </c>
      <c r="R5" s="144">
        <f t="shared" si="0"/>
        <v>2.67</v>
      </c>
      <c r="S5" s="144">
        <f t="shared" ref="S5:S12" si="4">SUM(O5:R5)</f>
        <v>22.33</v>
      </c>
      <c r="T5" s="674">
        <v>1</v>
      </c>
      <c r="U5" s="674">
        <v>0.08</v>
      </c>
      <c r="V5" s="674">
        <v>17.420000000000002</v>
      </c>
      <c r="W5" s="674">
        <v>3</v>
      </c>
      <c r="X5" s="144">
        <f t="shared" ref="X5:X12" si="5">SUM(T5:W5)</f>
        <v>21.5</v>
      </c>
      <c r="Y5" s="674">
        <v>1</v>
      </c>
      <c r="Z5" s="674">
        <v>0.08</v>
      </c>
      <c r="AA5" s="674">
        <v>17.420000000000002</v>
      </c>
      <c r="AB5" s="674">
        <v>3</v>
      </c>
      <c r="AC5" s="144">
        <f t="shared" ref="AC5:AC12" si="6">SUM(Y5:AB5)</f>
        <v>21.5</v>
      </c>
      <c r="AD5" s="144">
        <f t="shared" ref="AD5:AD12" si="7">(Y5*6017+Z5*5250+AA5*5194+AB5*4250)*12+AB5*50*5</f>
        <v>1316747.7600000002</v>
      </c>
      <c r="AE5" s="144">
        <f t="shared" ref="AE5:AE12" si="8">AC5*4320</f>
        <v>92880</v>
      </c>
      <c r="AF5" s="144">
        <f t="shared" ref="AF5:AF12" si="9">AC5*6000</f>
        <v>129000</v>
      </c>
      <c r="AG5" s="144">
        <f t="shared" ref="AG5:AG12" si="10">AC5*2400</f>
        <v>51600</v>
      </c>
      <c r="AH5" s="144">
        <f t="shared" ref="AH5:AH12" si="11">AC5*8800</f>
        <v>189200</v>
      </c>
      <c r="AI5" s="144">
        <f t="shared" ref="AI5:AI12" si="12">AC5*800</f>
        <v>17200</v>
      </c>
      <c r="AJ5" s="144">
        <f t="shared" ref="AJ5:AJ12" si="13">D5*50*200</f>
        <v>20000</v>
      </c>
      <c r="AK5" s="144">
        <f t="shared" ref="AK5:AK12" si="14">AC5*960</f>
        <v>20640</v>
      </c>
      <c r="AL5" s="144">
        <f t="shared" ref="AL5:AL12" si="15">ROUND((AD5+AH5+AI5+AJ5+AM5)*0.35256,2)</f>
        <v>544052.17000000004</v>
      </c>
      <c r="AM5" s="144"/>
      <c r="AN5" s="144"/>
      <c r="AO5" s="144"/>
      <c r="AP5" s="144">
        <f t="shared" ref="AP5:AP12" si="16">SUM(AD5:AO5)</f>
        <v>2381319.9300000002</v>
      </c>
      <c r="AQ5" s="144">
        <v>2317950</v>
      </c>
      <c r="AR5" s="144">
        <f t="shared" ref="AR5:AR12" si="17">(Y5*450+Z5*300+AA5*100+AB5*50)*6+AC5*300-AB5*50*5</f>
        <v>19896</v>
      </c>
      <c r="AS5" s="144">
        <f t="shared" ref="AS5:AS12" si="18">AQ5+AR5</f>
        <v>2337846</v>
      </c>
      <c r="AT5" s="675">
        <v>1403204</v>
      </c>
      <c r="AU5" s="745">
        <v>467735</v>
      </c>
      <c r="AV5" s="610">
        <f t="shared" ref="AV5:AV12" si="19">AS5-AT5-AU5</f>
        <v>466907</v>
      </c>
      <c r="AW5" s="610"/>
      <c r="AX5" s="145">
        <f t="shared" ref="AX5:AX12" si="20">AP5-AQ5</f>
        <v>63369.930000000168</v>
      </c>
    </row>
    <row r="6" spans="1:51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0</v>
      </c>
      <c r="F6" s="673">
        <v>2</v>
      </c>
      <c r="G6" s="673">
        <v>23.33</v>
      </c>
      <c r="H6" s="673">
        <v>2.67</v>
      </c>
      <c r="I6" s="144">
        <f t="shared" si="1"/>
        <v>28</v>
      </c>
      <c r="J6" s="674">
        <v>2</v>
      </c>
      <c r="K6" s="674">
        <v>0</v>
      </c>
      <c r="L6" s="674">
        <v>0.33</v>
      </c>
      <c r="M6" s="674">
        <v>0</v>
      </c>
      <c r="N6" s="144">
        <f t="shared" si="2"/>
        <v>2.33</v>
      </c>
      <c r="O6" s="144">
        <f t="shared" si="3"/>
        <v>2</v>
      </c>
      <c r="P6" s="144">
        <f t="shared" si="0"/>
        <v>2</v>
      </c>
      <c r="Q6" s="144">
        <f t="shared" si="0"/>
        <v>23.659999999999997</v>
      </c>
      <c r="R6" s="144">
        <f t="shared" si="0"/>
        <v>2.67</v>
      </c>
      <c r="S6" s="144">
        <f t="shared" si="4"/>
        <v>30.33</v>
      </c>
      <c r="T6" s="674">
        <v>2</v>
      </c>
      <c r="U6" s="674">
        <v>2.75</v>
      </c>
      <c r="V6" s="674">
        <v>23</v>
      </c>
      <c r="W6" s="674">
        <v>2.58</v>
      </c>
      <c r="X6" s="144">
        <f t="shared" si="5"/>
        <v>30.33</v>
      </c>
      <c r="Y6" s="674">
        <v>2</v>
      </c>
      <c r="Z6" s="674">
        <v>2.75</v>
      </c>
      <c r="AA6" s="674">
        <v>23</v>
      </c>
      <c r="AB6" s="674">
        <v>2.58</v>
      </c>
      <c r="AC6" s="144">
        <f t="shared" si="6"/>
        <v>30.33</v>
      </c>
      <c r="AD6" s="144">
        <f t="shared" si="7"/>
        <v>1883427</v>
      </c>
      <c r="AE6" s="144">
        <f t="shared" si="8"/>
        <v>131025.59999999999</v>
      </c>
      <c r="AF6" s="144">
        <f t="shared" si="9"/>
        <v>181980</v>
      </c>
      <c r="AG6" s="144">
        <f t="shared" si="10"/>
        <v>72792</v>
      </c>
      <c r="AH6" s="144">
        <f t="shared" si="11"/>
        <v>266904</v>
      </c>
      <c r="AI6" s="144">
        <f t="shared" si="12"/>
        <v>24264</v>
      </c>
      <c r="AJ6" s="144">
        <f t="shared" si="13"/>
        <v>20000</v>
      </c>
      <c r="AK6" s="144">
        <f t="shared" si="14"/>
        <v>29116.799999999999</v>
      </c>
      <c r="AL6" s="144">
        <f t="shared" si="15"/>
        <v>773726.41</v>
      </c>
      <c r="AM6" s="144"/>
      <c r="AN6" s="144"/>
      <c r="AO6" s="144"/>
      <c r="AP6" s="144">
        <f t="shared" si="16"/>
        <v>3383235.81</v>
      </c>
      <c r="AQ6" s="144">
        <v>3352350</v>
      </c>
      <c r="AR6" s="144">
        <f t="shared" si="17"/>
        <v>33378</v>
      </c>
      <c r="AS6" s="144">
        <f t="shared" si="18"/>
        <v>3385728</v>
      </c>
      <c r="AT6" s="675">
        <v>2263729</v>
      </c>
      <c r="AU6" s="745">
        <v>754576</v>
      </c>
      <c r="AV6" s="610">
        <f t="shared" si="19"/>
        <v>367423</v>
      </c>
      <c r="AW6" s="610"/>
      <c r="AX6" s="145">
        <f t="shared" si="20"/>
        <v>30885.810000000056</v>
      </c>
    </row>
    <row r="7" spans="1:51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0</v>
      </c>
      <c r="F7" s="673">
        <v>2</v>
      </c>
      <c r="G7" s="673">
        <v>30.33</v>
      </c>
      <c r="H7" s="673">
        <v>2.67</v>
      </c>
      <c r="I7" s="144">
        <f t="shared" si="1"/>
        <v>35</v>
      </c>
      <c r="J7" s="674">
        <v>3</v>
      </c>
      <c r="K7" s="674">
        <v>0</v>
      </c>
      <c r="L7" s="674">
        <v>0</v>
      </c>
      <c r="M7" s="674">
        <v>1</v>
      </c>
      <c r="N7" s="144">
        <f t="shared" si="2"/>
        <v>4</v>
      </c>
      <c r="O7" s="144">
        <f t="shared" si="3"/>
        <v>3</v>
      </c>
      <c r="P7" s="144">
        <f t="shared" si="0"/>
        <v>2</v>
      </c>
      <c r="Q7" s="144">
        <f t="shared" si="0"/>
        <v>30.33</v>
      </c>
      <c r="R7" s="144">
        <f t="shared" si="0"/>
        <v>3.67</v>
      </c>
      <c r="S7" s="144">
        <f t="shared" si="4"/>
        <v>39</v>
      </c>
      <c r="T7" s="674">
        <v>3.08</v>
      </c>
      <c r="U7" s="674">
        <v>1.67</v>
      </c>
      <c r="V7" s="674">
        <v>29.83</v>
      </c>
      <c r="W7" s="674">
        <v>3.83</v>
      </c>
      <c r="X7" s="144">
        <f t="shared" si="5"/>
        <v>38.409999999999997</v>
      </c>
      <c r="Y7" s="674">
        <v>3.08</v>
      </c>
      <c r="Z7" s="674">
        <v>1.67</v>
      </c>
      <c r="AA7" s="674">
        <v>29.83</v>
      </c>
      <c r="AB7" s="674">
        <v>3.83</v>
      </c>
      <c r="AC7" s="144">
        <f t="shared" si="6"/>
        <v>38.409999999999997</v>
      </c>
      <c r="AD7" s="144">
        <f t="shared" si="7"/>
        <v>2383130.06</v>
      </c>
      <c r="AE7" s="144">
        <f t="shared" si="8"/>
        <v>165931.19999999998</v>
      </c>
      <c r="AF7" s="144">
        <f t="shared" si="9"/>
        <v>230459.99999999997</v>
      </c>
      <c r="AG7" s="144">
        <f t="shared" si="10"/>
        <v>92183.999999999985</v>
      </c>
      <c r="AH7" s="144">
        <f t="shared" si="11"/>
        <v>338007.99999999994</v>
      </c>
      <c r="AI7" s="144">
        <f t="shared" si="12"/>
        <v>30727.999999999996</v>
      </c>
      <c r="AJ7" s="144">
        <f t="shared" si="13"/>
        <v>20000</v>
      </c>
      <c r="AK7" s="144">
        <f t="shared" si="14"/>
        <v>36873.599999999999</v>
      </c>
      <c r="AL7" s="144">
        <f t="shared" si="15"/>
        <v>977249.1</v>
      </c>
      <c r="AM7" s="144"/>
      <c r="AN7" s="144"/>
      <c r="AO7" s="144"/>
      <c r="AP7" s="144">
        <f t="shared" si="16"/>
        <v>4274563.96</v>
      </c>
      <c r="AQ7" s="144">
        <v>4063350</v>
      </c>
      <c r="AR7" s="144">
        <f t="shared" si="17"/>
        <v>40934.5</v>
      </c>
      <c r="AS7" s="144">
        <f t="shared" si="18"/>
        <v>4104284.5</v>
      </c>
      <c r="AT7" s="675">
        <v>2902699</v>
      </c>
      <c r="AU7" s="745">
        <v>967566</v>
      </c>
      <c r="AV7" s="610">
        <f t="shared" si="19"/>
        <v>234019.5</v>
      </c>
      <c r="AW7" s="610"/>
      <c r="AX7" s="145">
        <f t="shared" si="20"/>
        <v>211213.95999999996</v>
      </c>
    </row>
    <row r="8" spans="1:51" ht="15" customHeight="1">
      <c r="A8" s="141" t="s">
        <v>543</v>
      </c>
      <c r="B8" s="240" t="s">
        <v>380</v>
      </c>
      <c r="C8" s="240" t="s">
        <v>2101</v>
      </c>
      <c r="D8" s="672"/>
      <c r="E8" s="673">
        <v>3.33</v>
      </c>
      <c r="F8" s="673">
        <v>4.67</v>
      </c>
      <c r="G8" s="673">
        <v>0</v>
      </c>
      <c r="H8" s="673">
        <v>5.67</v>
      </c>
      <c r="I8" s="144">
        <f t="shared" si="1"/>
        <v>13.67</v>
      </c>
      <c r="J8" s="674">
        <v>1.33</v>
      </c>
      <c r="K8" s="674">
        <v>0.83</v>
      </c>
      <c r="L8" s="674">
        <v>0</v>
      </c>
      <c r="M8" s="674">
        <v>0</v>
      </c>
      <c r="N8" s="144">
        <f t="shared" si="2"/>
        <v>2.16</v>
      </c>
      <c r="O8" s="144">
        <f t="shared" si="3"/>
        <v>4.66</v>
      </c>
      <c r="P8" s="144">
        <f t="shared" si="0"/>
        <v>5.5</v>
      </c>
      <c r="Q8" s="144">
        <f t="shared" si="0"/>
        <v>0</v>
      </c>
      <c r="R8" s="144">
        <f t="shared" si="0"/>
        <v>5.67</v>
      </c>
      <c r="S8" s="144">
        <f t="shared" si="4"/>
        <v>15.83</v>
      </c>
      <c r="T8" s="674">
        <v>4.92</v>
      </c>
      <c r="U8" s="674">
        <v>2.33</v>
      </c>
      <c r="V8" s="674">
        <v>0</v>
      </c>
      <c r="W8" s="674">
        <v>1.5</v>
      </c>
      <c r="X8" s="144">
        <f t="shared" si="5"/>
        <v>8.75</v>
      </c>
      <c r="Y8" s="674">
        <v>4.92</v>
      </c>
      <c r="Z8" s="674">
        <v>2.33</v>
      </c>
      <c r="AA8" s="674">
        <v>0</v>
      </c>
      <c r="AB8" s="674">
        <v>1.5</v>
      </c>
      <c r="AC8" s="144">
        <f t="shared" si="6"/>
        <v>8.75</v>
      </c>
      <c r="AD8" s="144">
        <f t="shared" si="7"/>
        <v>578908.67999999993</v>
      </c>
      <c r="AE8" s="144">
        <f t="shared" si="8"/>
        <v>37800</v>
      </c>
      <c r="AF8" s="144">
        <f t="shared" si="9"/>
        <v>52500</v>
      </c>
      <c r="AG8" s="144">
        <f t="shared" si="10"/>
        <v>21000</v>
      </c>
      <c r="AH8" s="144">
        <f t="shared" si="11"/>
        <v>77000</v>
      </c>
      <c r="AI8" s="144">
        <f t="shared" si="12"/>
        <v>7000</v>
      </c>
      <c r="AJ8" s="144">
        <f t="shared" si="13"/>
        <v>0</v>
      </c>
      <c r="AK8" s="144">
        <f t="shared" si="14"/>
        <v>8400</v>
      </c>
      <c r="AL8" s="144">
        <f t="shared" si="15"/>
        <v>258022.33</v>
      </c>
      <c r="AM8" s="144">
        <v>68945</v>
      </c>
      <c r="AN8" s="144"/>
      <c r="AO8" s="144"/>
      <c r="AP8" s="144">
        <f t="shared" si="16"/>
        <v>1109576.0099999998</v>
      </c>
      <c r="AQ8" s="144">
        <v>1048700</v>
      </c>
      <c r="AR8" s="144">
        <f t="shared" si="17"/>
        <v>20178</v>
      </c>
      <c r="AS8" s="144">
        <f t="shared" si="18"/>
        <v>1068878</v>
      </c>
      <c r="AT8" s="675">
        <v>626425</v>
      </c>
      <c r="AU8" s="745">
        <v>208808</v>
      </c>
      <c r="AV8" s="610">
        <f t="shared" si="19"/>
        <v>233645</v>
      </c>
      <c r="AW8" s="610"/>
      <c r="AX8" s="145">
        <f t="shared" si="20"/>
        <v>60876.009999999776</v>
      </c>
    </row>
    <row r="9" spans="1:51" ht="15" customHeight="1">
      <c r="A9" s="141" t="s">
        <v>543</v>
      </c>
      <c r="B9" s="240" t="s">
        <v>2102</v>
      </c>
      <c r="C9" s="240" t="s">
        <v>2101</v>
      </c>
      <c r="D9" s="672"/>
      <c r="E9" s="673">
        <v>1</v>
      </c>
      <c r="F9" s="673">
        <v>3.33</v>
      </c>
      <c r="G9" s="673">
        <v>0</v>
      </c>
      <c r="H9" s="673">
        <v>5.67</v>
      </c>
      <c r="I9" s="144">
        <f t="shared" si="1"/>
        <v>10</v>
      </c>
      <c r="J9" s="674">
        <v>1</v>
      </c>
      <c r="K9" s="674">
        <v>0</v>
      </c>
      <c r="L9" s="674">
        <v>0</v>
      </c>
      <c r="M9" s="674">
        <v>0</v>
      </c>
      <c r="N9" s="144">
        <f t="shared" si="2"/>
        <v>1</v>
      </c>
      <c r="O9" s="144">
        <f t="shared" si="3"/>
        <v>2</v>
      </c>
      <c r="P9" s="144">
        <f t="shared" si="0"/>
        <v>3.33</v>
      </c>
      <c r="Q9" s="144">
        <f t="shared" si="0"/>
        <v>0</v>
      </c>
      <c r="R9" s="144">
        <f t="shared" si="0"/>
        <v>5.67</v>
      </c>
      <c r="S9" s="144">
        <f t="shared" si="4"/>
        <v>11</v>
      </c>
      <c r="T9" s="674">
        <v>2.58</v>
      </c>
      <c r="U9" s="674">
        <v>2.5</v>
      </c>
      <c r="V9" s="674">
        <v>0</v>
      </c>
      <c r="W9" s="674">
        <v>5.83</v>
      </c>
      <c r="X9" s="144">
        <f t="shared" si="5"/>
        <v>10.91</v>
      </c>
      <c r="Y9" s="674">
        <v>2.58</v>
      </c>
      <c r="Z9" s="674">
        <v>2.5</v>
      </c>
      <c r="AA9" s="674">
        <v>0</v>
      </c>
      <c r="AB9" s="674">
        <v>5.83</v>
      </c>
      <c r="AC9" s="144">
        <f t="shared" si="6"/>
        <v>10.91</v>
      </c>
      <c r="AD9" s="144">
        <f t="shared" si="7"/>
        <v>642573.82000000007</v>
      </c>
      <c r="AE9" s="144">
        <f t="shared" si="8"/>
        <v>47131.199999999997</v>
      </c>
      <c r="AF9" s="144">
        <f t="shared" si="9"/>
        <v>65460</v>
      </c>
      <c r="AG9" s="144">
        <f t="shared" si="10"/>
        <v>26184</v>
      </c>
      <c r="AH9" s="144">
        <f t="shared" si="11"/>
        <v>96008</v>
      </c>
      <c r="AI9" s="144">
        <f t="shared" si="12"/>
        <v>8728</v>
      </c>
      <c r="AJ9" s="144">
        <f t="shared" si="13"/>
        <v>0</v>
      </c>
      <c r="AK9" s="144">
        <f t="shared" si="14"/>
        <v>10473.6</v>
      </c>
      <c r="AL9" s="144">
        <f t="shared" si="15"/>
        <v>270249.52</v>
      </c>
      <c r="AM9" s="144">
        <v>19225</v>
      </c>
      <c r="AN9" s="144"/>
      <c r="AO9" s="144"/>
      <c r="AP9" s="144">
        <f t="shared" si="16"/>
        <v>1186033.1400000001</v>
      </c>
      <c r="AQ9" s="144">
        <v>1155500</v>
      </c>
      <c r="AR9" s="144">
        <f t="shared" si="17"/>
        <v>15030.5</v>
      </c>
      <c r="AS9" s="144">
        <f t="shared" si="18"/>
        <v>1170530.5</v>
      </c>
      <c r="AT9" s="675">
        <v>722071</v>
      </c>
      <c r="AU9" s="745">
        <v>240690</v>
      </c>
      <c r="AV9" s="610">
        <f t="shared" si="19"/>
        <v>207769.5</v>
      </c>
      <c r="AW9" s="610"/>
      <c r="AX9" s="145">
        <f t="shared" si="20"/>
        <v>30533.14000000013</v>
      </c>
    </row>
    <row r="10" spans="1:51" ht="15" customHeight="1">
      <c r="A10" s="141" t="s">
        <v>543</v>
      </c>
      <c r="B10" s="240" t="s">
        <v>375</v>
      </c>
      <c r="C10" s="240" t="s">
        <v>2101</v>
      </c>
      <c r="D10" s="672"/>
      <c r="E10" s="673">
        <v>1</v>
      </c>
      <c r="F10" s="673">
        <v>4</v>
      </c>
      <c r="G10" s="673">
        <v>0</v>
      </c>
      <c r="H10" s="673">
        <v>5</v>
      </c>
      <c r="I10" s="144">
        <f t="shared" si="1"/>
        <v>10</v>
      </c>
      <c r="J10" s="674">
        <v>0</v>
      </c>
      <c r="K10" s="674">
        <v>0.67</v>
      </c>
      <c r="L10" s="674">
        <v>0</v>
      </c>
      <c r="M10" s="674">
        <v>0</v>
      </c>
      <c r="N10" s="144">
        <f t="shared" si="2"/>
        <v>0.67</v>
      </c>
      <c r="O10" s="144">
        <f t="shared" si="3"/>
        <v>1</v>
      </c>
      <c r="P10" s="144">
        <f t="shared" si="0"/>
        <v>4.67</v>
      </c>
      <c r="Q10" s="144">
        <f t="shared" si="0"/>
        <v>0</v>
      </c>
      <c r="R10" s="144">
        <f t="shared" si="0"/>
        <v>5</v>
      </c>
      <c r="S10" s="144">
        <f t="shared" si="4"/>
        <v>10.67</v>
      </c>
      <c r="T10" s="674">
        <v>0.33</v>
      </c>
      <c r="U10" s="674">
        <v>3.17</v>
      </c>
      <c r="V10" s="674">
        <v>0</v>
      </c>
      <c r="W10" s="674">
        <v>4.92</v>
      </c>
      <c r="X10" s="144">
        <f t="shared" si="5"/>
        <v>8.42</v>
      </c>
      <c r="Y10" s="674">
        <v>0.33</v>
      </c>
      <c r="Z10" s="674">
        <v>3.17</v>
      </c>
      <c r="AA10" s="674">
        <v>0</v>
      </c>
      <c r="AB10" s="674">
        <v>4.92</v>
      </c>
      <c r="AC10" s="144">
        <f t="shared" si="6"/>
        <v>8.42</v>
      </c>
      <c r="AD10" s="144">
        <f t="shared" si="7"/>
        <v>475687.32</v>
      </c>
      <c r="AE10" s="144">
        <f t="shared" si="8"/>
        <v>36374.400000000001</v>
      </c>
      <c r="AF10" s="144">
        <f t="shared" si="9"/>
        <v>50520</v>
      </c>
      <c r="AG10" s="144">
        <f t="shared" si="10"/>
        <v>20208</v>
      </c>
      <c r="AH10" s="144">
        <f t="shared" si="11"/>
        <v>74096</v>
      </c>
      <c r="AI10" s="144">
        <f t="shared" si="12"/>
        <v>6736</v>
      </c>
      <c r="AJ10" s="144">
        <f t="shared" si="13"/>
        <v>0</v>
      </c>
      <c r="AK10" s="144">
        <f t="shared" si="14"/>
        <v>8083.2</v>
      </c>
      <c r="AL10" s="144">
        <f t="shared" si="15"/>
        <v>197668.52</v>
      </c>
      <c r="AM10" s="144">
        <v>4147</v>
      </c>
      <c r="AN10" s="144"/>
      <c r="AO10" s="144"/>
      <c r="AP10" s="144">
        <f t="shared" si="16"/>
        <v>873520.44</v>
      </c>
      <c r="AQ10" s="144">
        <v>872500</v>
      </c>
      <c r="AR10" s="144">
        <f t="shared" si="17"/>
        <v>9369</v>
      </c>
      <c r="AS10" s="144">
        <f t="shared" si="18"/>
        <v>881869</v>
      </c>
      <c r="AT10" s="675">
        <v>433265</v>
      </c>
      <c r="AU10" s="745">
        <v>144422</v>
      </c>
      <c r="AV10" s="610">
        <f t="shared" si="19"/>
        <v>304182</v>
      </c>
      <c r="AW10" s="610"/>
      <c r="AX10" s="145">
        <f t="shared" si="20"/>
        <v>1020.4399999999441</v>
      </c>
    </row>
    <row r="11" spans="1:51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3.33</v>
      </c>
      <c r="G11" s="673">
        <v>0</v>
      </c>
      <c r="H11" s="673">
        <v>5</v>
      </c>
      <c r="I11" s="144">
        <f t="shared" si="1"/>
        <v>8.33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3.33</v>
      </c>
      <c r="Q11" s="144">
        <f t="shared" si="0"/>
        <v>0</v>
      </c>
      <c r="R11" s="144">
        <f t="shared" si="0"/>
        <v>5</v>
      </c>
      <c r="S11" s="144">
        <f t="shared" si="4"/>
        <v>8.33</v>
      </c>
      <c r="T11" s="674">
        <v>0</v>
      </c>
      <c r="U11" s="674">
        <v>1</v>
      </c>
      <c r="V11" s="674">
        <v>0</v>
      </c>
      <c r="W11" s="674">
        <v>5.33</v>
      </c>
      <c r="X11" s="144">
        <f t="shared" si="5"/>
        <v>6.33</v>
      </c>
      <c r="Y11" s="674">
        <v>0</v>
      </c>
      <c r="Z11" s="674">
        <v>1</v>
      </c>
      <c r="AA11" s="674">
        <v>0</v>
      </c>
      <c r="AB11" s="674">
        <v>5.33</v>
      </c>
      <c r="AC11" s="144">
        <f t="shared" si="6"/>
        <v>6.33</v>
      </c>
      <c r="AD11" s="144">
        <f t="shared" si="7"/>
        <v>336162.5</v>
      </c>
      <c r="AE11" s="144">
        <f t="shared" si="8"/>
        <v>27345.599999999999</v>
      </c>
      <c r="AF11" s="144">
        <f t="shared" si="9"/>
        <v>37980</v>
      </c>
      <c r="AG11" s="144">
        <f t="shared" si="10"/>
        <v>15192</v>
      </c>
      <c r="AH11" s="144">
        <f t="shared" si="11"/>
        <v>55704</v>
      </c>
      <c r="AI11" s="144">
        <f t="shared" si="12"/>
        <v>5064</v>
      </c>
      <c r="AJ11" s="144">
        <f t="shared" si="13"/>
        <v>0</v>
      </c>
      <c r="AK11" s="144">
        <f t="shared" si="14"/>
        <v>6076.8</v>
      </c>
      <c r="AL11" s="144">
        <f t="shared" si="15"/>
        <v>139941.82</v>
      </c>
      <c r="AM11" s="144"/>
      <c r="AN11" s="144"/>
      <c r="AO11" s="144"/>
      <c r="AP11" s="144">
        <f t="shared" si="16"/>
        <v>623466.72</v>
      </c>
      <c r="AQ11" s="144">
        <v>589200</v>
      </c>
      <c r="AR11" s="144">
        <f t="shared" si="17"/>
        <v>3965.5</v>
      </c>
      <c r="AS11" s="144">
        <f t="shared" si="18"/>
        <v>593165.5</v>
      </c>
      <c r="AT11" s="675">
        <v>557218</v>
      </c>
      <c r="AU11" s="745">
        <v>185739</v>
      </c>
      <c r="AV11" s="610">
        <f t="shared" si="19"/>
        <v>-149791.5</v>
      </c>
      <c r="AW11" s="610"/>
      <c r="AX11" s="145">
        <f t="shared" si="20"/>
        <v>34266.719999999972</v>
      </c>
    </row>
    <row r="12" spans="1:51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6</v>
      </c>
      <c r="G12" s="673">
        <v>0</v>
      </c>
      <c r="H12" s="673">
        <v>7</v>
      </c>
      <c r="I12" s="144">
        <f t="shared" si="1"/>
        <v>13</v>
      </c>
      <c r="J12" s="674">
        <v>0.57999999999999996</v>
      </c>
      <c r="K12" s="673">
        <v>1</v>
      </c>
      <c r="L12" s="674">
        <v>0</v>
      </c>
      <c r="M12" s="674">
        <v>1.08</v>
      </c>
      <c r="N12" s="144">
        <f t="shared" si="2"/>
        <v>2.66</v>
      </c>
      <c r="O12" s="144">
        <f t="shared" si="3"/>
        <v>0.57999999999999996</v>
      </c>
      <c r="P12" s="144">
        <f t="shared" si="0"/>
        <v>7</v>
      </c>
      <c r="Q12" s="144">
        <f t="shared" si="0"/>
        <v>0</v>
      </c>
      <c r="R12" s="144">
        <f t="shared" si="0"/>
        <v>8.08</v>
      </c>
      <c r="S12" s="144">
        <f t="shared" si="4"/>
        <v>15.66</v>
      </c>
      <c r="T12" s="674">
        <v>0.57999999999999996</v>
      </c>
      <c r="U12" s="673">
        <v>8</v>
      </c>
      <c r="V12" s="674">
        <v>0</v>
      </c>
      <c r="W12" s="674">
        <v>7.08</v>
      </c>
      <c r="X12" s="144">
        <f t="shared" si="5"/>
        <v>15.66</v>
      </c>
      <c r="Y12" s="674">
        <v>0.57999999999999996</v>
      </c>
      <c r="Z12" s="673">
        <v>8</v>
      </c>
      <c r="AA12" s="674">
        <v>0</v>
      </c>
      <c r="AB12" s="674">
        <v>7.08</v>
      </c>
      <c r="AC12" s="144">
        <f t="shared" si="6"/>
        <v>15.66</v>
      </c>
      <c r="AD12" s="144">
        <f t="shared" si="7"/>
        <v>908728.32000000007</v>
      </c>
      <c r="AE12" s="144">
        <f t="shared" si="8"/>
        <v>67651.199999999997</v>
      </c>
      <c r="AF12" s="144">
        <f t="shared" si="9"/>
        <v>93960</v>
      </c>
      <c r="AG12" s="144">
        <f t="shared" si="10"/>
        <v>37584</v>
      </c>
      <c r="AH12" s="144">
        <f t="shared" si="11"/>
        <v>137808</v>
      </c>
      <c r="AI12" s="144">
        <f t="shared" si="12"/>
        <v>12528</v>
      </c>
      <c r="AJ12" s="144">
        <f t="shared" si="13"/>
        <v>0</v>
      </c>
      <c r="AK12" s="144">
        <f t="shared" si="14"/>
        <v>15033.6</v>
      </c>
      <c r="AL12" s="144">
        <f t="shared" si="15"/>
        <v>387482.94</v>
      </c>
      <c r="AM12" s="144">
        <v>39991</v>
      </c>
      <c r="AN12" s="144"/>
      <c r="AO12" s="144"/>
      <c r="AP12" s="144">
        <f t="shared" si="16"/>
        <v>1700767.06</v>
      </c>
      <c r="AQ12" s="144">
        <v>1725700</v>
      </c>
      <c r="AR12" s="144">
        <f t="shared" si="17"/>
        <v>21018</v>
      </c>
      <c r="AS12" s="144">
        <f t="shared" si="18"/>
        <v>1746718</v>
      </c>
      <c r="AT12" s="675">
        <v>1035334</v>
      </c>
      <c r="AU12" s="745">
        <v>345111</v>
      </c>
      <c r="AV12" s="610">
        <f t="shared" si="19"/>
        <v>366273</v>
      </c>
      <c r="AW12" s="610"/>
      <c r="AX12" s="145">
        <f t="shared" si="20"/>
        <v>-24932.939999999944</v>
      </c>
      <c r="AY12" s="137" t="s">
        <v>2361</v>
      </c>
    </row>
    <row r="13" spans="1:51" s="744" customFormat="1" ht="15" customHeight="1">
      <c r="A13" s="743"/>
      <c r="B13" s="743" t="s">
        <v>2103</v>
      </c>
      <c r="C13" s="743"/>
      <c r="D13" s="146">
        <f>SUM(D4:D12)</f>
        <v>8</v>
      </c>
      <c r="E13" s="146">
        <f t="shared" ref="E13:AW13" si="21">SUM(E4:E12)</f>
        <v>5.33</v>
      </c>
      <c r="F13" s="146">
        <f t="shared" si="21"/>
        <v>28.659999999999997</v>
      </c>
      <c r="G13" s="146">
        <f t="shared" si="21"/>
        <v>95.32</v>
      </c>
      <c r="H13" s="146">
        <f t="shared" si="21"/>
        <v>39.020000000000003</v>
      </c>
      <c r="I13" s="146">
        <f t="shared" si="21"/>
        <v>168.33</v>
      </c>
      <c r="J13" s="146">
        <f>SUM(J4:J12)</f>
        <v>7.91</v>
      </c>
      <c r="K13" s="146">
        <f t="shared" ref="K13:AP13" si="22">SUM(K4:K12)</f>
        <v>2.5</v>
      </c>
      <c r="L13" s="146">
        <f t="shared" si="22"/>
        <v>0.33</v>
      </c>
      <c r="M13" s="146">
        <f t="shared" si="22"/>
        <v>2.08</v>
      </c>
      <c r="N13" s="146">
        <f t="shared" si="22"/>
        <v>12.82</v>
      </c>
      <c r="O13" s="146">
        <f t="shared" si="22"/>
        <v>13.24</v>
      </c>
      <c r="P13" s="146">
        <f t="shared" si="22"/>
        <v>31.159999999999997</v>
      </c>
      <c r="Q13" s="146">
        <f t="shared" si="22"/>
        <v>95.649999999999991</v>
      </c>
      <c r="R13" s="146">
        <f t="shared" si="22"/>
        <v>41.1</v>
      </c>
      <c r="S13" s="146">
        <f t="shared" si="22"/>
        <v>181.15</v>
      </c>
      <c r="T13" s="146">
        <f t="shared" si="22"/>
        <v>14.49</v>
      </c>
      <c r="U13" s="146">
        <f t="shared" si="22"/>
        <v>23.42</v>
      </c>
      <c r="V13" s="146">
        <f t="shared" si="22"/>
        <v>92.5</v>
      </c>
      <c r="W13" s="146">
        <f t="shared" si="22"/>
        <v>37.07</v>
      </c>
      <c r="X13" s="146">
        <f t="shared" si="22"/>
        <v>167.48</v>
      </c>
      <c r="Y13" s="146">
        <f t="shared" si="22"/>
        <v>14.49</v>
      </c>
      <c r="Z13" s="146">
        <f t="shared" si="22"/>
        <v>23.42</v>
      </c>
      <c r="AA13" s="146">
        <f t="shared" si="22"/>
        <v>92.5</v>
      </c>
      <c r="AB13" s="146">
        <f t="shared" si="22"/>
        <v>37.07</v>
      </c>
      <c r="AC13" s="146">
        <f t="shared" si="22"/>
        <v>167.48</v>
      </c>
      <c r="AD13" s="146">
        <f t="shared" si="22"/>
        <v>10186873.460000001</v>
      </c>
      <c r="AE13" s="146">
        <f t="shared" si="22"/>
        <v>723513.59999999986</v>
      </c>
      <c r="AF13" s="146">
        <f t="shared" si="22"/>
        <v>1004880</v>
      </c>
      <c r="AG13" s="146">
        <f t="shared" si="22"/>
        <v>401952</v>
      </c>
      <c r="AH13" s="146">
        <f t="shared" si="22"/>
        <v>1473824</v>
      </c>
      <c r="AI13" s="146">
        <f t="shared" si="22"/>
        <v>133984</v>
      </c>
      <c r="AJ13" s="146">
        <f t="shared" si="22"/>
        <v>80000</v>
      </c>
      <c r="AK13" s="146">
        <f t="shared" si="22"/>
        <v>160780.80000000002</v>
      </c>
      <c r="AL13" s="146">
        <f t="shared" si="22"/>
        <v>4233184.2</v>
      </c>
      <c r="AM13" s="146">
        <f t="shared" si="22"/>
        <v>132308</v>
      </c>
      <c r="AN13" s="146">
        <f t="shared" si="22"/>
        <v>0</v>
      </c>
      <c r="AO13" s="146">
        <f t="shared" si="22"/>
        <v>0</v>
      </c>
      <c r="AP13" s="146">
        <f t="shared" si="22"/>
        <v>18531300.059999999</v>
      </c>
      <c r="AQ13" s="146">
        <f t="shared" si="21"/>
        <v>18022600</v>
      </c>
      <c r="AR13" s="146">
        <f t="shared" si="21"/>
        <v>188876.5</v>
      </c>
      <c r="AS13" s="146">
        <f t="shared" si="21"/>
        <v>18211476.5</v>
      </c>
      <c r="AT13" s="146">
        <f t="shared" si="21"/>
        <v>11842900</v>
      </c>
      <c r="AU13" s="146">
        <f t="shared" si="21"/>
        <v>3947632</v>
      </c>
      <c r="AV13" s="146">
        <f t="shared" si="21"/>
        <v>2420944.5</v>
      </c>
      <c r="AW13" s="146">
        <f t="shared" si="21"/>
        <v>0</v>
      </c>
    </row>
  </sheetData>
  <autoFilter ref="B2:AV13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  <mergeCell ref="AQ2:AQ3"/>
    <mergeCell ref="AU2:AU3"/>
    <mergeCell ref="AT2:AT3"/>
    <mergeCell ref="AS2:AS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F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7" sqref="A7:XFD7"/>
    </sheetView>
  </sheetViews>
  <sheetFormatPr defaultRowHeight="13.5" outlineLevelRow="2"/>
  <cols>
    <col min="1" max="1" width="9" style="155"/>
    <col min="2" max="2" width="36.25" style="155" customWidth="1"/>
    <col min="3" max="3" width="15.375" style="155" customWidth="1"/>
    <col min="4" max="5" width="9" style="155"/>
    <col min="6" max="6" width="13.375" style="155" customWidth="1"/>
    <col min="7" max="16384" width="9" style="155"/>
  </cols>
  <sheetData>
    <row r="1" spans="1:6" ht="23.25" customHeight="1">
      <c r="A1" s="985" t="s">
        <v>2334</v>
      </c>
      <c r="B1" s="986"/>
      <c r="C1" s="986"/>
      <c r="D1" s="986"/>
      <c r="E1" s="1095"/>
      <c r="F1" s="1095"/>
    </row>
    <row r="2" spans="1:6" ht="15" customHeight="1">
      <c r="A2" s="722" t="s">
        <v>2345</v>
      </c>
      <c r="B2" s="722" t="s">
        <v>2346</v>
      </c>
      <c r="C2" s="152" t="s">
        <v>2347</v>
      </c>
      <c r="D2" s="152" t="s">
        <v>2348</v>
      </c>
      <c r="E2" s="152" t="s">
        <v>2349</v>
      </c>
      <c r="F2" s="194" t="s">
        <v>2362</v>
      </c>
    </row>
    <row r="3" spans="1:6" ht="15" customHeight="1" outlineLevel="2">
      <c r="A3" s="722" t="s">
        <v>2350</v>
      </c>
      <c r="B3" s="722" t="s">
        <v>378</v>
      </c>
      <c r="C3" s="152">
        <f>580606+5624</f>
        <v>586230</v>
      </c>
      <c r="D3" s="152">
        <v>334798</v>
      </c>
      <c r="E3" s="152">
        <f t="shared" ref="E3:E5" si="0">C3-D3</f>
        <v>251432</v>
      </c>
      <c r="F3" s="748"/>
    </row>
    <row r="4" spans="1:6" ht="15" customHeight="1" outlineLevel="2">
      <c r="A4" s="722" t="s">
        <v>2350</v>
      </c>
      <c r="B4" s="740" t="s">
        <v>2339</v>
      </c>
      <c r="C4" s="152">
        <v>160848</v>
      </c>
      <c r="D4" s="152">
        <v>160848</v>
      </c>
      <c r="E4" s="152">
        <f t="shared" si="0"/>
        <v>0</v>
      </c>
      <c r="F4" s="748"/>
    </row>
    <row r="5" spans="1:6" ht="15" customHeight="1" outlineLevel="2">
      <c r="A5" s="722" t="s">
        <v>2350</v>
      </c>
      <c r="B5" s="722" t="s">
        <v>2340</v>
      </c>
      <c r="C5" s="152">
        <v>111834</v>
      </c>
      <c r="D5" s="152">
        <v>111834</v>
      </c>
      <c r="E5" s="152">
        <f t="shared" si="0"/>
        <v>0</v>
      </c>
      <c r="F5" s="748"/>
    </row>
    <row r="6" spans="1:6" ht="15" customHeight="1" outlineLevel="1">
      <c r="A6" s="751" t="s">
        <v>568</v>
      </c>
      <c r="B6" s="749"/>
      <c r="C6" s="750">
        <f>SUBTOTAL(9,C3:C5)</f>
        <v>858912</v>
      </c>
      <c r="D6" s="750">
        <f t="shared" ref="D6:F6" si="1">SUBTOTAL(9,D3:D5)</f>
        <v>607480</v>
      </c>
      <c r="E6" s="750">
        <f t="shared" si="1"/>
        <v>251432</v>
      </c>
      <c r="F6" s="750">
        <f t="shared" si="1"/>
        <v>0</v>
      </c>
    </row>
  </sheetData>
  <mergeCells count="1"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9" sqref="A9:XFD9"/>
    </sheetView>
  </sheetViews>
  <sheetFormatPr defaultRowHeight="13.5" outlineLevelRow="2"/>
  <cols>
    <col min="1" max="1" width="5.75" style="155" customWidth="1"/>
    <col min="2" max="2" width="8.125" style="155" customWidth="1"/>
    <col min="3" max="3" width="31.375" style="155" customWidth="1"/>
    <col min="4" max="4" width="13.75" style="155" customWidth="1"/>
    <col min="5" max="6" width="14" style="155" bestFit="1" customWidth="1"/>
    <col min="7" max="7" width="12.875" style="155" customWidth="1"/>
    <col min="8" max="8" width="14" style="155" customWidth="1"/>
    <col min="9" max="9" width="13.625" style="155" customWidth="1"/>
    <col min="10" max="16384" width="9" style="155"/>
  </cols>
  <sheetData>
    <row r="1" spans="1:9" ht="35.25" customHeight="1">
      <c r="A1" s="1096" t="s">
        <v>2291</v>
      </c>
      <c r="B1" s="1097"/>
      <c r="C1" s="1097"/>
      <c r="D1" s="1097"/>
      <c r="E1" s="1097"/>
      <c r="F1" s="1097"/>
      <c r="G1" s="1097"/>
      <c r="H1" s="1098"/>
      <c r="I1" s="1098"/>
    </row>
    <row r="2" spans="1:9" ht="34.15" customHeight="1">
      <c r="A2" s="734" t="s">
        <v>1</v>
      </c>
      <c r="B2" s="734" t="s">
        <v>2278</v>
      </c>
      <c r="C2" s="734" t="s">
        <v>2279</v>
      </c>
      <c r="D2" s="734" t="s">
        <v>2280</v>
      </c>
      <c r="E2" s="734" t="s">
        <v>2281</v>
      </c>
      <c r="F2" s="734" t="s">
        <v>2282</v>
      </c>
      <c r="G2" s="735" t="s">
        <v>2283</v>
      </c>
      <c r="H2" s="747" t="s">
        <v>2409</v>
      </c>
      <c r="I2" s="747" t="s">
        <v>2410</v>
      </c>
    </row>
    <row r="3" spans="1:9" outlineLevel="2">
      <c r="A3" s="734">
        <v>105</v>
      </c>
      <c r="B3" s="734" t="s">
        <v>2285</v>
      </c>
      <c r="C3" s="734" t="s">
        <v>378</v>
      </c>
      <c r="D3" s="734" t="s">
        <v>2286</v>
      </c>
      <c r="E3" s="734" t="s">
        <v>2284</v>
      </c>
      <c r="F3" s="734" t="s">
        <v>379</v>
      </c>
      <c r="G3" s="734">
        <f>VLOOKUP(F3,[3]Sheet2!A:B,2,FALSE)</f>
        <v>101253</v>
      </c>
      <c r="H3" s="748">
        <v>101253</v>
      </c>
      <c r="I3" s="748"/>
    </row>
    <row r="4" spans="1:9" outlineLevel="2">
      <c r="A4" s="734">
        <v>106</v>
      </c>
      <c r="B4" s="734" t="s">
        <v>2287</v>
      </c>
      <c r="C4" s="734" t="s">
        <v>378</v>
      </c>
      <c r="D4" s="734" t="s">
        <v>2286</v>
      </c>
      <c r="E4" s="734" t="s">
        <v>2284</v>
      </c>
      <c r="F4" s="734" t="s">
        <v>379</v>
      </c>
      <c r="G4" s="734">
        <f>VLOOKUP(F4,[3]Sheet2!A:B,2,FALSE)</f>
        <v>101253</v>
      </c>
      <c r="H4" s="748">
        <v>101253</v>
      </c>
      <c r="I4" s="748"/>
    </row>
    <row r="5" spans="1:9" outlineLevel="2">
      <c r="A5" s="734">
        <v>107</v>
      </c>
      <c r="B5" s="734" t="s">
        <v>2288</v>
      </c>
      <c r="C5" s="734" t="s">
        <v>378</v>
      </c>
      <c r="D5" s="734" t="s">
        <v>2286</v>
      </c>
      <c r="E5" s="734" t="s">
        <v>2284</v>
      </c>
      <c r="F5" s="734" t="s">
        <v>379</v>
      </c>
      <c r="G5" s="734">
        <f>VLOOKUP(F5,[3]Sheet2!A:B,2,FALSE)</f>
        <v>101253</v>
      </c>
      <c r="H5" s="748">
        <v>101253</v>
      </c>
      <c r="I5" s="748"/>
    </row>
    <row r="6" spans="1:9" outlineLevel="2">
      <c r="A6" s="734">
        <v>108</v>
      </c>
      <c r="B6" s="734" t="s">
        <v>2289</v>
      </c>
      <c r="C6" s="734" t="s">
        <v>376</v>
      </c>
      <c r="D6" s="734" t="s">
        <v>2286</v>
      </c>
      <c r="E6" s="734" t="s">
        <v>2284</v>
      </c>
      <c r="F6" s="734" t="s">
        <v>379</v>
      </c>
      <c r="G6" s="734">
        <f>VLOOKUP(F6,[3]Sheet2!A:B,2,FALSE)</f>
        <v>101253</v>
      </c>
      <c r="H6" s="748">
        <v>101253</v>
      </c>
      <c r="I6" s="748"/>
    </row>
    <row r="7" spans="1:9" outlineLevel="2">
      <c r="A7" s="734">
        <v>109</v>
      </c>
      <c r="B7" s="734" t="s">
        <v>2290</v>
      </c>
      <c r="C7" s="734" t="s">
        <v>376</v>
      </c>
      <c r="D7" s="734" t="s">
        <v>2286</v>
      </c>
      <c r="E7" s="734" t="s">
        <v>2284</v>
      </c>
      <c r="F7" s="734" t="s">
        <v>379</v>
      </c>
      <c r="G7" s="734">
        <f>VLOOKUP(F7,[3]Sheet2!A:B,2,FALSE)</f>
        <v>101253</v>
      </c>
      <c r="H7" s="748">
        <v>101253</v>
      </c>
      <c r="I7" s="748"/>
    </row>
    <row r="8" spans="1:9" outlineLevel="1">
      <c r="A8" s="734"/>
      <c r="B8" s="734"/>
      <c r="C8" s="734"/>
      <c r="D8" s="736" t="s">
        <v>1208</v>
      </c>
      <c r="E8" s="734"/>
      <c r="F8" s="734"/>
      <c r="G8" s="734">
        <f>SUBTOTAL(9,G3:G7)</f>
        <v>506265</v>
      </c>
      <c r="H8" s="747">
        <f t="shared" ref="H8:I8" si="0">SUBTOTAL(9,H3:H7)</f>
        <v>506265</v>
      </c>
      <c r="I8" s="747">
        <f t="shared" si="0"/>
        <v>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activeCell="A14" sqref="A14:XFD14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798" customFormat="1" ht="20.25">
      <c r="A1" s="1099" t="s">
        <v>2335</v>
      </c>
      <c r="B1" s="1100"/>
      <c r="C1" s="1100"/>
      <c r="D1" s="1100"/>
      <c r="E1" s="1100"/>
    </row>
    <row r="2" spans="1:5" s="155" customFormat="1">
      <c r="A2" s="722" t="s">
        <v>2336</v>
      </c>
      <c r="B2" s="722" t="s">
        <v>2337</v>
      </c>
      <c r="C2" s="722" t="s">
        <v>2342</v>
      </c>
      <c r="D2" s="722" t="s">
        <v>2343</v>
      </c>
      <c r="E2" s="722" t="s">
        <v>2344</v>
      </c>
    </row>
    <row r="3" spans="1:5" outlineLevel="2">
      <c r="A3" s="722" t="s">
        <v>2341</v>
      </c>
      <c r="B3" s="722" t="s">
        <v>383</v>
      </c>
      <c r="C3" s="722">
        <v>128944</v>
      </c>
      <c r="D3" s="722">
        <v>157056</v>
      </c>
      <c r="E3" s="722">
        <f t="shared" ref="E3:E12" si="0">C3-D3</f>
        <v>-28112</v>
      </c>
    </row>
    <row r="4" spans="1:5" outlineLevel="2">
      <c r="A4" s="722" t="s">
        <v>2341</v>
      </c>
      <c r="B4" s="722" t="s">
        <v>381</v>
      </c>
      <c r="C4" s="722">
        <v>137165.5</v>
      </c>
      <c r="D4" s="722">
        <v>168249</v>
      </c>
      <c r="E4" s="722">
        <f t="shared" si="0"/>
        <v>-31083.5</v>
      </c>
    </row>
    <row r="5" spans="1:5" outlineLevel="2">
      <c r="A5" s="722" t="s">
        <v>2341</v>
      </c>
      <c r="B5" s="722" t="s">
        <v>380</v>
      </c>
      <c r="C5" s="722">
        <v>194985.9</v>
      </c>
      <c r="D5" s="722">
        <v>234891</v>
      </c>
      <c r="E5" s="722">
        <f t="shared" si="0"/>
        <v>-39905.100000000006</v>
      </c>
    </row>
    <row r="6" spans="1:5" outlineLevel="2">
      <c r="A6" s="722" t="s">
        <v>2341</v>
      </c>
      <c r="B6" s="722" t="s">
        <v>378</v>
      </c>
      <c r="C6" s="722">
        <v>36945</v>
      </c>
      <c r="D6" s="722">
        <v>273936</v>
      </c>
      <c r="E6" s="722">
        <f t="shared" si="0"/>
        <v>-236991</v>
      </c>
    </row>
    <row r="7" spans="1:5" outlineLevel="2">
      <c r="A7" s="722" t="s">
        <v>2341</v>
      </c>
      <c r="B7" s="740" t="s">
        <v>2338</v>
      </c>
      <c r="C7" s="722">
        <v>179770.7</v>
      </c>
      <c r="D7" s="722">
        <v>199560</v>
      </c>
      <c r="E7" s="722">
        <f t="shared" si="0"/>
        <v>-19789.299999999988</v>
      </c>
    </row>
    <row r="8" spans="1:5" outlineLevel="2">
      <c r="A8" s="722" t="s">
        <v>2341</v>
      </c>
      <c r="B8" s="740" t="s">
        <v>2339</v>
      </c>
      <c r="C8" s="722">
        <v>321927.59999999998</v>
      </c>
      <c r="D8" s="722">
        <v>310956</v>
      </c>
      <c r="E8" s="722">
        <f t="shared" si="0"/>
        <v>10971.599999999977</v>
      </c>
    </row>
    <row r="9" spans="1:5" outlineLevel="2">
      <c r="A9" s="722" t="s">
        <v>2341</v>
      </c>
      <c r="B9" s="722" t="s">
        <v>2340</v>
      </c>
      <c r="C9" s="722">
        <v>0</v>
      </c>
      <c r="D9" s="722">
        <v>264120</v>
      </c>
      <c r="E9" s="722">
        <f t="shared" si="0"/>
        <v>-264120</v>
      </c>
    </row>
    <row r="10" spans="1:5" outlineLevel="2">
      <c r="A10" s="722" t="s">
        <v>2341</v>
      </c>
      <c r="B10" s="722" t="s">
        <v>384</v>
      </c>
      <c r="C10" s="722">
        <v>93374.399999999994</v>
      </c>
      <c r="D10" s="722">
        <v>101970</v>
      </c>
      <c r="E10" s="722">
        <f t="shared" si="0"/>
        <v>-8595.6000000000058</v>
      </c>
    </row>
    <row r="11" spans="1:5" outlineLevel="2">
      <c r="A11" s="722" t="s">
        <v>2341</v>
      </c>
      <c r="B11" s="722" t="s">
        <v>385</v>
      </c>
      <c r="C11" s="722">
        <v>119324</v>
      </c>
      <c r="D11" s="722">
        <v>129819</v>
      </c>
      <c r="E11" s="722">
        <f t="shared" si="0"/>
        <v>-10495</v>
      </c>
    </row>
    <row r="12" spans="1:5" outlineLevel="2">
      <c r="A12" s="722" t="s">
        <v>2341</v>
      </c>
      <c r="B12" s="722" t="s">
        <v>386</v>
      </c>
      <c r="C12" s="722">
        <v>3502.4</v>
      </c>
      <c r="D12" s="722">
        <v>4140</v>
      </c>
      <c r="E12" s="722">
        <f t="shared" si="0"/>
        <v>-637.59999999999991</v>
      </c>
    </row>
    <row r="13" spans="1:5" s="155" customFormat="1" outlineLevel="1">
      <c r="A13" s="741" t="s">
        <v>568</v>
      </c>
      <c r="B13" s="722"/>
      <c r="C13" s="722">
        <f>SUBTOTAL(9,C3:C12)</f>
        <v>1215939.5</v>
      </c>
      <c r="D13" s="722">
        <f>SUBTOTAL(9,D3:D12)</f>
        <v>1844697</v>
      </c>
      <c r="E13" s="722">
        <f>SUBTOTAL(9,E3:E12)</f>
        <v>-628757.5</v>
      </c>
    </row>
  </sheetData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>
  <dimension ref="A1:J13"/>
  <sheetViews>
    <sheetView workbookViewId="0">
      <selection activeCell="A14" sqref="A14:XFD152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845" t="s">
        <v>2268</v>
      </c>
      <c r="B1" s="845"/>
      <c r="C1" s="845"/>
      <c r="D1" s="845"/>
      <c r="E1" s="845"/>
      <c r="F1" s="845"/>
      <c r="G1" s="845"/>
      <c r="H1" s="845"/>
      <c r="I1" s="845"/>
      <c r="J1" s="845"/>
    </row>
    <row r="2" spans="1:10">
      <c r="A2" s="1102" t="s">
        <v>1</v>
      </c>
      <c r="B2" s="1103" t="s">
        <v>366</v>
      </c>
      <c r="C2" s="1103" t="s">
        <v>2</v>
      </c>
      <c r="D2" s="1103" t="s">
        <v>691</v>
      </c>
      <c r="E2" s="1103" t="s">
        <v>692</v>
      </c>
      <c r="F2" s="1103" t="s">
        <v>2267</v>
      </c>
      <c r="G2" s="1103" t="s">
        <v>695</v>
      </c>
      <c r="H2" s="1103" t="s">
        <v>694</v>
      </c>
      <c r="I2" s="1103" t="s">
        <v>696</v>
      </c>
      <c r="J2" s="1101" t="s">
        <v>25</v>
      </c>
    </row>
    <row r="3" spans="1:10">
      <c r="A3" s="1102"/>
      <c r="B3" s="1103"/>
      <c r="C3" s="1103"/>
      <c r="D3" s="1103"/>
      <c r="E3" s="1103"/>
      <c r="F3" s="1103"/>
      <c r="G3" s="1103"/>
      <c r="H3" s="1103"/>
      <c r="I3" s="1103"/>
      <c r="J3" s="1101"/>
    </row>
    <row r="4" spans="1:10" s="161" customFormat="1" ht="18" customHeight="1">
      <c r="A4" s="722">
        <v>1</v>
      </c>
      <c r="B4" s="727" t="s">
        <v>266</v>
      </c>
      <c r="C4" s="726" t="s">
        <v>2269</v>
      </c>
      <c r="D4" s="728" t="s">
        <v>2270</v>
      </c>
      <c r="E4" s="728" t="s">
        <v>2271</v>
      </c>
      <c r="F4" s="725"/>
      <c r="G4" s="722">
        <v>300000</v>
      </c>
      <c r="H4" s="722">
        <v>1</v>
      </c>
      <c r="I4" s="723">
        <f>G4*H4</f>
        <v>300000</v>
      </c>
      <c r="J4" s="729"/>
    </row>
    <row r="5" spans="1:10" s="161" customFormat="1" ht="18" customHeight="1">
      <c r="A5" s="722">
        <v>1</v>
      </c>
      <c r="B5" s="727" t="s">
        <v>266</v>
      </c>
      <c r="C5" s="726" t="s">
        <v>2269</v>
      </c>
      <c r="D5" s="728" t="s">
        <v>2272</v>
      </c>
      <c r="E5" s="728" t="s">
        <v>2272</v>
      </c>
      <c r="F5" s="725"/>
      <c r="G5" s="722">
        <v>300000</v>
      </c>
      <c r="H5" s="722">
        <v>1</v>
      </c>
      <c r="I5" s="723">
        <f t="shared" ref="I5:I12" si="0">G5*H5</f>
        <v>300000</v>
      </c>
      <c r="J5" s="729"/>
    </row>
    <row r="6" spans="1:10" s="161" customFormat="1" ht="18" customHeight="1">
      <c r="A6" s="722">
        <v>1</v>
      </c>
      <c r="B6" s="727" t="s">
        <v>266</v>
      </c>
      <c r="C6" s="726" t="s">
        <v>2269</v>
      </c>
      <c r="D6" s="728" t="s">
        <v>2273</v>
      </c>
      <c r="E6" s="728" t="s">
        <v>2273</v>
      </c>
      <c r="F6" s="725"/>
      <c r="G6" s="722">
        <v>200000</v>
      </c>
      <c r="H6" s="722">
        <v>1</v>
      </c>
      <c r="I6" s="723">
        <f t="shared" si="0"/>
        <v>200000</v>
      </c>
      <c r="J6" s="729"/>
    </row>
    <row r="7" spans="1:10" s="161" customFormat="1" ht="18" customHeight="1">
      <c r="A7" s="722">
        <v>2</v>
      </c>
      <c r="B7" s="727" t="s">
        <v>267</v>
      </c>
      <c r="C7" s="726" t="s">
        <v>2269</v>
      </c>
      <c r="D7" s="728" t="s">
        <v>2270</v>
      </c>
      <c r="E7" s="728" t="s">
        <v>2271</v>
      </c>
      <c r="F7" s="725"/>
      <c r="G7" s="722">
        <v>300000</v>
      </c>
      <c r="H7" s="722">
        <v>1</v>
      </c>
      <c r="I7" s="723">
        <f t="shared" si="0"/>
        <v>300000</v>
      </c>
      <c r="J7" s="729"/>
    </row>
    <row r="8" spans="1:10" s="161" customFormat="1" ht="18" customHeight="1">
      <c r="A8" s="722">
        <v>2</v>
      </c>
      <c r="B8" s="727" t="s">
        <v>267</v>
      </c>
      <c r="C8" s="726" t="s">
        <v>2269</v>
      </c>
      <c r="D8" s="728" t="s">
        <v>2272</v>
      </c>
      <c r="E8" s="728" t="s">
        <v>2272</v>
      </c>
      <c r="F8" s="725"/>
      <c r="G8" s="722">
        <v>300000</v>
      </c>
      <c r="H8" s="722">
        <v>1</v>
      </c>
      <c r="I8" s="723">
        <f t="shared" si="0"/>
        <v>300000</v>
      </c>
      <c r="J8" s="729"/>
    </row>
    <row r="9" spans="1:10" s="161" customFormat="1" ht="18" customHeight="1">
      <c r="A9" s="722">
        <v>2</v>
      </c>
      <c r="B9" s="727" t="s">
        <v>267</v>
      </c>
      <c r="C9" s="726" t="s">
        <v>2269</v>
      </c>
      <c r="D9" s="728" t="s">
        <v>2273</v>
      </c>
      <c r="E9" s="728" t="s">
        <v>2273</v>
      </c>
      <c r="F9" s="725"/>
      <c r="G9" s="722">
        <v>200000</v>
      </c>
      <c r="H9" s="722">
        <v>1</v>
      </c>
      <c r="I9" s="723">
        <f t="shared" si="0"/>
        <v>200000</v>
      </c>
      <c r="J9" s="729"/>
    </row>
    <row r="10" spans="1:10" s="161" customFormat="1" ht="18" customHeight="1">
      <c r="A10" s="722">
        <v>3</v>
      </c>
      <c r="B10" s="727" t="s">
        <v>268</v>
      </c>
      <c r="C10" s="726" t="s">
        <v>2269</v>
      </c>
      <c r="D10" s="728" t="s">
        <v>2270</v>
      </c>
      <c r="E10" s="728" t="s">
        <v>2271</v>
      </c>
      <c r="F10" s="725"/>
      <c r="G10" s="722">
        <v>300000</v>
      </c>
      <c r="H10" s="722">
        <v>1</v>
      </c>
      <c r="I10" s="723">
        <f t="shared" si="0"/>
        <v>300000</v>
      </c>
      <c r="J10" s="729"/>
    </row>
    <row r="11" spans="1:10" s="161" customFormat="1" ht="18" customHeight="1">
      <c r="A11" s="722">
        <v>3</v>
      </c>
      <c r="B11" s="727" t="s">
        <v>268</v>
      </c>
      <c r="C11" s="726" t="s">
        <v>2269</v>
      </c>
      <c r="D11" s="728" t="s">
        <v>2272</v>
      </c>
      <c r="E11" s="728" t="s">
        <v>2272</v>
      </c>
      <c r="F11" s="725"/>
      <c r="G11" s="722">
        <v>300000</v>
      </c>
      <c r="H11" s="722">
        <v>1</v>
      </c>
      <c r="I11" s="723">
        <f t="shared" si="0"/>
        <v>300000</v>
      </c>
      <c r="J11" s="722"/>
    </row>
    <row r="12" spans="1:10" s="161" customFormat="1" ht="18" customHeight="1">
      <c r="A12" s="722">
        <v>3</v>
      </c>
      <c r="B12" s="727" t="s">
        <v>268</v>
      </c>
      <c r="C12" s="726" t="s">
        <v>2269</v>
      </c>
      <c r="D12" s="728" t="s">
        <v>2273</v>
      </c>
      <c r="E12" s="728" t="s">
        <v>2273</v>
      </c>
      <c r="F12" s="725"/>
      <c r="G12" s="722">
        <v>200000</v>
      </c>
      <c r="H12" s="722">
        <v>1</v>
      </c>
      <c r="I12" s="723">
        <f t="shared" si="0"/>
        <v>200000</v>
      </c>
      <c r="J12" s="722"/>
    </row>
    <row r="13" spans="1:10" s="161" customFormat="1" ht="18" customHeight="1">
      <c r="A13" s="722"/>
      <c r="B13" s="725"/>
      <c r="C13" s="724" t="s">
        <v>2274</v>
      </c>
      <c r="D13" s="725"/>
      <c r="E13" s="725"/>
      <c r="F13" s="725"/>
      <c r="G13" s="722"/>
      <c r="H13" s="722"/>
      <c r="I13" s="723">
        <f>SUM(I4:I12)</f>
        <v>2400000</v>
      </c>
      <c r="J13" s="722"/>
    </row>
  </sheetData>
  <autoFilter ref="A2:J13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7" sqref="A7:XFD39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54" t="s">
        <v>2275</v>
      </c>
      <c r="B1" s="1055"/>
      <c r="C1" s="1055"/>
      <c r="D1" s="1055"/>
      <c r="E1" s="1055"/>
      <c r="F1" s="1055"/>
      <c r="G1" s="1055"/>
      <c r="H1" s="1055"/>
      <c r="I1" s="1055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556</v>
      </c>
      <c r="B3" s="731" t="s">
        <v>266</v>
      </c>
      <c r="C3" s="732" t="s">
        <v>2276</v>
      </c>
      <c r="D3" s="732" t="s">
        <v>2276</v>
      </c>
      <c r="E3" s="732" t="s">
        <v>2276</v>
      </c>
      <c r="F3" s="664">
        <v>1</v>
      </c>
      <c r="G3" s="662">
        <v>200000</v>
      </c>
      <c r="H3" s="662">
        <f t="shared" ref="H3:H5" si="0">F3*G3</f>
        <v>200000</v>
      </c>
      <c r="I3" s="730"/>
    </row>
    <row r="4" spans="1:9" s="161" customFormat="1" ht="20.100000000000001" customHeight="1" outlineLevel="2">
      <c r="A4" s="662" t="s">
        <v>556</v>
      </c>
      <c r="B4" s="731" t="s">
        <v>267</v>
      </c>
      <c r="C4" s="732" t="s">
        <v>2276</v>
      </c>
      <c r="D4" s="732" t="s">
        <v>2276</v>
      </c>
      <c r="E4" s="732" t="s">
        <v>2276</v>
      </c>
      <c r="F4" s="664">
        <v>1</v>
      </c>
      <c r="G4" s="662">
        <v>200000</v>
      </c>
      <c r="H4" s="662">
        <f t="shared" si="0"/>
        <v>200000</v>
      </c>
      <c r="I4" s="730"/>
    </row>
    <row r="5" spans="1:9" s="161" customFormat="1" ht="20.100000000000001" customHeight="1" outlineLevel="2">
      <c r="A5" s="662" t="s">
        <v>556</v>
      </c>
      <c r="B5" s="731" t="s">
        <v>268</v>
      </c>
      <c r="C5" s="732" t="s">
        <v>2276</v>
      </c>
      <c r="D5" s="732" t="s">
        <v>2276</v>
      </c>
      <c r="E5" s="732" t="s">
        <v>2276</v>
      </c>
      <c r="F5" s="730">
        <v>1</v>
      </c>
      <c r="G5" s="733">
        <v>200000</v>
      </c>
      <c r="H5" s="662">
        <f t="shared" si="0"/>
        <v>200000</v>
      </c>
      <c r="I5" s="730"/>
    </row>
    <row r="6" spans="1:9" s="161" customFormat="1" ht="20.100000000000001" customHeight="1" outlineLevel="1">
      <c r="A6" s="662" t="s">
        <v>568</v>
      </c>
      <c r="B6" s="731"/>
      <c r="C6" s="732"/>
      <c r="D6" s="732"/>
      <c r="E6" s="732"/>
      <c r="F6" s="730"/>
      <c r="G6" s="733"/>
      <c r="H6" s="662">
        <f>SUBTOTAL(9,H3:H5)</f>
        <v>600000</v>
      </c>
      <c r="I6" s="730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7" sqref="A7:XFD41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54" t="s">
        <v>2080</v>
      </c>
      <c r="B1" s="1055"/>
      <c r="C1" s="1055"/>
      <c r="D1" s="1055"/>
      <c r="E1" s="1055"/>
      <c r="F1" s="1055"/>
      <c r="G1" s="1055"/>
      <c r="H1" s="1055"/>
      <c r="I1" s="1055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556</v>
      </c>
      <c r="B3" s="731" t="s">
        <v>266</v>
      </c>
      <c r="C3" s="732" t="s">
        <v>2277</v>
      </c>
      <c r="D3" s="732" t="s">
        <v>2277</v>
      </c>
      <c r="E3" s="732" t="s">
        <v>2277</v>
      </c>
      <c r="F3" s="664">
        <v>1</v>
      </c>
      <c r="G3" s="662">
        <v>500000</v>
      </c>
      <c r="H3" s="662">
        <f t="shared" ref="H3:H5" si="0">F3*G3</f>
        <v>500000</v>
      </c>
      <c r="I3" s="730"/>
    </row>
    <row r="4" spans="1:9" s="161" customFormat="1" ht="20.100000000000001" customHeight="1" outlineLevel="2">
      <c r="A4" s="662" t="s">
        <v>556</v>
      </c>
      <c r="B4" s="731" t="s">
        <v>267</v>
      </c>
      <c r="C4" s="732" t="s">
        <v>2277</v>
      </c>
      <c r="D4" s="732" t="s">
        <v>2277</v>
      </c>
      <c r="E4" s="732" t="s">
        <v>2277</v>
      </c>
      <c r="F4" s="664">
        <v>1</v>
      </c>
      <c r="G4" s="662">
        <v>500000</v>
      </c>
      <c r="H4" s="662">
        <f t="shared" si="0"/>
        <v>500000</v>
      </c>
      <c r="I4" s="730"/>
    </row>
    <row r="5" spans="1:9" s="161" customFormat="1" ht="20.100000000000001" customHeight="1" outlineLevel="2">
      <c r="A5" s="662" t="s">
        <v>556</v>
      </c>
      <c r="B5" s="731" t="s">
        <v>268</v>
      </c>
      <c r="C5" s="732" t="s">
        <v>2277</v>
      </c>
      <c r="D5" s="732" t="s">
        <v>2277</v>
      </c>
      <c r="E5" s="732" t="s">
        <v>2277</v>
      </c>
      <c r="F5" s="730">
        <v>1</v>
      </c>
      <c r="G5" s="662">
        <v>500000</v>
      </c>
      <c r="H5" s="662">
        <f t="shared" si="0"/>
        <v>500000</v>
      </c>
      <c r="I5" s="730"/>
    </row>
    <row r="6" spans="1:9" s="161" customFormat="1" ht="20.100000000000001" customHeight="1" outlineLevel="1">
      <c r="A6" s="662" t="s">
        <v>568</v>
      </c>
      <c r="B6" s="731"/>
      <c r="C6" s="732"/>
      <c r="D6" s="732"/>
      <c r="E6" s="732"/>
      <c r="F6" s="730"/>
      <c r="G6" s="733"/>
      <c r="H6" s="662">
        <f>SUBTOTAL(9,H3:H5)</f>
        <v>1500000</v>
      </c>
      <c r="I6" s="730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52</vt:i4>
      </vt:variant>
      <vt:variant>
        <vt:lpstr>命名范围</vt:lpstr>
      </vt:variant>
      <vt:variant>
        <vt:i4>68</vt:i4>
      </vt:variant>
    </vt:vector>
  </HeadingPairs>
  <TitlesOfParts>
    <vt:vector size="120" baseType="lpstr">
      <vt:lpstr>虹桥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虹桥基本支出调整</vt:lpstr>
      <vt:lpstr>2023年绩效预估</vt:lpstr>
      <vt:lpstr>2023尾款清算</vt:lpstr>
      <vt:lpstr>保安经费调整</vt:lpstr>
      <vt:lpstr>补充公用经费调整</vt:lpstr>
      <vt:lpstr>抚恤金调整</vt:lpstr>
      <vt:lpstr>储备教师</vt:lpstr>
      <vt:lpstr>残疾就业保障调整</vt:lpstr>
      <vt:lpstr>追加设备</vt:lpstr>
      <vt:lpstr>普教一科追加</vt:lpstr>
      <vt:lpstr>普教二科追加</vt:lpstr>
      <vt:lpstr>'2022年绩效清算'!Print_Area</vt:lpstr>
      <vt:lpstr>'2022年校舍维修尾款'!Print_Area</vt:lpstr>
      <vt:lpstr>'2023年绩效预估'!Print_Area</vt:lpstr>
      <vt:lpstr>'2023尾款清算'!Print_Area</vt:lpstr>
      <vt:lpstr>保安经费调整!Print_Area</vt:lpstr>
      <vt:lpstr>补充公用经费补!Print_Area</vt:lpstr>
      <vt:lpstr>补充公用经费调整!Print_Area</vt:lpstr>
      <vt:lpstr>残疾就业保障调整!Print_Area</vt:lpstr>
      <vt:lpstr>储备教师!Print_Area</vt:lpstr>
      <vt:lpstr>抚恤金调整!Print_Area</vt:lpstr>
      <vt:lpstr>虹桥基本支出调整!Print_Area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颛桥维修2023!Print_Area</vt:lpstr>
      <vt:lpstr>追加设备!Print_Area</vt:lpstr>
      <vt:lpstr>'2022年绩效清算'!Print_Titles</vt:lpstr>
      <vt:lpstr>'2023年绩效预估'!Print_Titles</vt:lpstr>
      <vt:lpstr>保安经费调整!Print_Titles</vt:lpstr>
      <vt:lpstr>补充公用经费补!Print_Titles</vt:lpstr>
      <vt:lpstr>补充公用经费调整!Print_Titles</vt:lpstr>
      <vt:lpstr>残疾就业保障调整!Print_Titles</vt:lpstr>
      <vt:lpstr>储备教师!Print_Titles</vt:lpstr>
      <vt:lpstr>抚恤金调整!Print_Titles</vt:lpstr>
      <vt:lpstr>虹桥基本支出调整!Print_Titles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2023-10-31T00:37:15Z</cp:lastPrinted>
  <dcterms:created xsi:type="dcterms:W3CDTF">2022-11-10T02:18:00Z</dcterms:created>
  <dcterms:modified xsi:type="dcterms:W3CDTF">2023-11-03T07:49:13Z</dcterms:modified>
</cp:coreProperties>
</file>