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工业区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保安经费调整" sheetId="64" state="hidden" r:id="rId42"/>
    <sheet name="社区教育" sheetId="68" state="hidden" r:id="rId43"/>
  </sheets>
  <externalReferences>
    <externalReference r:id="rId44"/>
    <externalReference r:id="rId45"/>
  </externalReferences>
  <definedNames>
    <definedName name="_xlnm._FilterDatabase" localSheetId="12" hidden="1">'2023绩效预估'!$A$2:$H$126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1">保安经费调整!$A$1:$N$6</definedName>
    <definedName name="_xlnm.Print_Area" localSheetId="40">补充公用经费补!$A$1:$AQ$119</definedName>
    <definedName name="_xlnm.Print_Area" localSheetId="25">虹桥维修2023!$A$1:$K$41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21">梅陇维修2023!$A$1:$J$47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28">普教一科!$A$1:$G$110</definedName>
    <definedName name="_xlnm.Print_Area" localSheetId="19">七宝维修2023!$A$1:$J$159</definedName>
    <definedName name="_xlnm.Print_Area" localSheetId="16">设备购置与更新!$A$1:$L$69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34">镇管未开办保安经费!$A$1:$L$12</definedName>
    <definedName name="_xlnm.Print_Area" localSheetId="24">颛桥维修2023!$A$1:$J$53</definedName>
    <definedName name="_xlnm.Print_Titles" localSheetId="2">'2022年绩效清算'!$1:$3</definedName>
    <definedName name="_xlnm.Print_Titles" localSheetId="41">保安经费调整!$1:$2</definedName>
    <definedName name="_xlnm.Print_Titles" localSheetId="40">补充公用经费补!$1:$3</definedName>
    <definedName name="_xlnm.Print_Titles" localSheetId="25">虹桥维修2023!$1:$2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21">梅陇维修2023!$1:$2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28">普教一科!$1:$2</definedName>
    <definedName name="_xlnm.Print_Titles" localSheetId="19">七宝维修2023!$1:$2</definedName>
    <definedName name="_xlnm.Print_Titles" localSheetId="16">设备购置与更新!$1:$2</definedName>
    <definedName name="_xlnm.Print_Titles" localSheetId="18">吴泾维修2023!$1:$2</definedName>
    <definedName name="_xlnm.Print_Titles" localSheetId="27">学前科!$1:$2</definedName>
    <definedName name="_xlnm.Print_Titles" localSheetId="24">颛桥维修2023!$1:$2</definedName>
  </definedNames>
  <calcPr calcId="124519"/>
</workbook>
</file>

<file path=xl/calcChain.xml><?xml version="1.0" encoding="utf-8"?>
<calcChain xmlns="http://schemas.openxmlformats.org/spreadsheetml/2006/main">
  <c r="C4" i="68"/>
  <c r="D4"/>
  <c r="E4"/>
  <c r="F4"/>
  <c r="F3"/>
  <c r="E3"/>
  <c r="B4"/>
  <c r="C3"/>
  <c r="E5" i="67" l="1"/>
  <c r="D5"/>
  <c r="D6" s="1"/>
  <c r="C6"/>
  <c r="C5"/>
  <c r="E4"/>
  <c r="E6" l="1"/>
  <c r="M6" i="64" l="1"/>
  <c r="K6"/>
  <c r="J6"/>
  <c r="G6"/>
  <c r="F6"/>
  <c r="I5"/>
  <c r="L5" s="1"/>
  <c r="I4"/>
  <c r="L4" s="1"/>
  <c r="I3"/>
  <c r="I6" s="1"/>
  <c r="L3" l="1"/>
  <c r="N3" s="1"/>
  <c r="N4"/>
  <c r="N5"/>
  <c r="L6" l="1"/>
  <c r="N6"/>
  <c r="K384" i="44" l="1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<sst xmlns="http://schemas.openxmlformats.org/spreadsheetml/2006/main" count="13826" uniqueCount="2300">
  <si>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</si>
  <si>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</si>
  <si>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</si>
  <si>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</si>
  <si>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</si>
  <si>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</si>
  <si>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</si>
  <si>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</si>
  <si>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</si>
  <si>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</si>
  <si>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</si>
  <si>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</si>
  <si>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</si>
  <si>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</si>
  <si>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</si>
  <si>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</si>
  <si>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</si>
  <si>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</si>
  <si>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</si>
  <si>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</si>
  <si>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</si>
  <si>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</si>
  <si>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</si>
  <si>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</si>
  <si>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</si>
  <si>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</si>
  <si>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</si>
  <si>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</si>
  <si>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</si>
  <si>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</si>
  <si>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</si>
  <si>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</si>
  <si>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</si>
  <si>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</si>
  <si>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</si>
  <si>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</si>
  <si>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</si>
  <si>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</si>
  <si>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</si>
  <si>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</si>
  <si>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</si>
  <si>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</si>
  <si>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</si>
  <si>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</si>
  <si>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</si>
  <si>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</si>
  <si>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</si>
  <si>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</si>
  <si>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</si>
  <si>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</si>
  <si>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</si>
  <si>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</si>
  <si>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</si>
  <si>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</si>
  <si>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</si>
  <si>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</si>
  <si>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</si>
  <si>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</si>
  <si>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</si>
  <si>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</si>
  <si>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</si>
  <si>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</si>
  <si>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</si>
  <si>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</si>
  <si>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</si>
  <si>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</si>
  <si>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</si>
  <si>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</si>
  <si>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</si>
  <si>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</si>
  <si>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</si>
  <si>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</si>
  <si>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</si>
  <si>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</si>
  <si>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</si>
  <si>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</si>
  <si>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</si>
  <si>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</si>
  <si>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</si>
  <si>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</si>
  <si>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</si>
  <si>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</si>
  <si>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</si>
  <si>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</si>
  <si>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</si>
  <si>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</si>
  <si>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</si>
  <si>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</si>
  <si>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</si>
  <si>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</si>
  <si>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</si>
  <si>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</si>
  <si>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</si>
  <si>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</si>
  <si>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</si>
  <si>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</si>
  <si>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</si>
  <si>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</si>
  <si>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</si>
  <si>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</si>
  <si>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</si>
  <si>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</si>
  <si>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</si>
  <si>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</si>
  <si>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</si>
  <si>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</si>
  <si>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</si>
  <si>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</si>
  <si>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</si>
  <si>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</si>
  <si>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</si>
  <si>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</si>
  <si>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</si>
  <si>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</si>
  <si>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</si>
  <si>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</si>
  <si>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</si>
  <si>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</si>
  <si>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</si>
  <si>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</si>
  <si>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</si>
  <si>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</si>
  <si>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</si>
  <si>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</si>
  <si>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</si>
  <si>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</si>
  <si>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</si>
  <si>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</si>
  <si>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</si>
  <si>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</si>
  <si>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</si>
  <si>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</si>
  <si>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</si>
  <si>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</si>
  <si>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</si>
  <si>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</si>
  <si>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</si>
  <si>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</si>
  <si>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</si>
  <si>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</si>
  <si>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</si>
  <si>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</si>
  <si>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</si>
  <si>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</si>
  <si>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</si>
  <si>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</si>
  <si>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</si>
  <si>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</si>
  <si>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</si>
  <si>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</si>
  <si>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</si>
  <si>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</si>
  <si>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</si>
  <si>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</si>
  <si>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</si>
  <si>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</si>
  <si>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</si>
  <si>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</si>
  <si>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</si>
  <si>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</si>
  <si>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</si>
  <si>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</si>
  <si>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</si>
  <si>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</si>
  <si>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</si>
  <si>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</si>
  <si>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</si>
  <si>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</si>
  <si>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</si>
  <si>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</si>
  <si>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</si>
  <si>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</si>
  <si>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</si>
  <si>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</si>
  <si>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</si>
  <si>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</si>
  <si>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</si>
  <si>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</si>
  <si>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</si>
  <si>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</si>
  <si>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</si>
  <si>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</si>
  <si>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</si>
  <si>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</si>
  <si>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</si>
  <si>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</si>
  <si>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</si>
  <si>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</si>
  <si>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</si>
  <si>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</si>
  <si>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</si>
  <si>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</si>
  <si>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</si>
  <si>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</si>
  <si>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</si>
  <si>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</si>
  <si>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</si>
  <si>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</si>
  <si>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</si>
  <si>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</si>
  <si>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</si>
  <si>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</si>
  <si>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</si>
  <si>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</si>
  <si>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</si>
  <si>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</si>
  <si>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</si>
  <si>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</si>
  <si>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</si>
  <si>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</si>
  <si>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</si>
  <si>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</si>
  <si>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</si>
  <si>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</si>
  <si>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</si>
  <si>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</si>
  <si>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</si>
  <si>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</si>
  <si>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</si>
  <si>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</si>
  <si>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</si>
  <si>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</si>
  <si>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</si>
  <si>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</si>
  <si>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</si>
  <si>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</si>
  <si>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</si>
  <si>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</si>
  <si>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</si>
  <si>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</si>
  <si>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</si>
  <si>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</si>
  <si>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</si>
  <si>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</si>
  <si>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</si>
  <si>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</si>
  <si>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</si>
  <si>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</si>
  <si>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</si>
  <si>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</si>
  <si>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</si>
  <si>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</si>
  <si>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</si>
  <si>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</si>
  <si>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</si>
  <si>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</si>
  <si>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</si>
  <si>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</si>
  <si>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</si>
  <si>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</si>
  <si>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</si>
  <si>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</si>
  <si>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</si>
  <si>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</si>
  <si>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</si>
  <si>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</si>
  <si>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</si>
  <si>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</si>
  <si>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</si>
  <si>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</si>
  <si>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</si>
  <si>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</si>
  <si>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</si>
  <si>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</si>
  <si>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</si>
  <si>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</si>
  <si>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</si>
  <si>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</si>
  <si>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</si>
  <si>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</si>
  <si>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</si>
  <si>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</si>
  <si>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</si>
  <si>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</si>
  <si>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</si>
  <si>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</si>
  <si>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</si>
  <si>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</si>
  <si>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</si>
  <si>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</si>
  <si>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</si>
  <si>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</si>
  <si>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</si>
  <si>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</si>
  <si>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</si>
  <si>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</si>
  <si>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</si>
  <si>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</si>
  <si>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</si>
  <si>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</si>
  <si>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</si>
  <si>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</si>
  <si>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</si>
  <si>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</si>
  <si>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</si>
  <si>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</si>
  <si>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</si>
  <si>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</si>
  <si>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</si>
  <si>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</si>
  <si>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</si>
  <si>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</si>
  <si>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</si>
  <si>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</si>
  <si>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</si>
  <si>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</si>
  <si>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</si>
  <si>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</si>
  <si>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</si>
  <si>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</si>
  <si>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</si>
  <si>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</si>
  <si>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</si>
  <si>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</si>
  <si>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</si>
  <si>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</si>
  <si>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</si>
  <si>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</si>
  <si>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</si>
  <si>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</si>
  <si>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</si>
  <si>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</si>
  <si>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</si>
  <si>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</si>
  <si>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</si>
  <si>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</si>
  <si>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</si>
  <si>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</si>
  <si>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</si>
  <si>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</si>
  <si>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</si>
  <si>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</si>
  <si>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</si>
  <si>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</si>
  <si>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</si>
  <si>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</si>
  <si>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</si>
  <si>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</si>
  <si>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</si>
  <si>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</si>
  <si>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</si>
  <si>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</si>
  <si>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</si>
  <si>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</si>
  <si>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</si>
  <si>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</si>
  <si>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</si>
  <si>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</si>
  <si>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</si>
  <si>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</si>
  <si>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</si>
  <si>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</si>
  <si>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</si>
  <si>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</si>
  <si>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</si>
  <si>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</si>
  <si>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</si>
  <si>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</si>
  <si>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</si>
  <si>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</si>
  <si>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</si>
  <si>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</si>
  <si>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</si>
  <si>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</si>
  <si>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</si>
  <si>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</si>
  <si>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</si>
  <si>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</si>
  <si>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</si>
  <si>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</si>
  <si>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</si>
  <si>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</si>
  <si>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</si>
  <si>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</si>
  <si>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</si>
  <si>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</si>
  <si>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</si>
  <si>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</si>
  <si>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</si>
  <si>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</si>
  <si>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</si>
  <si>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</si>
  <si>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</si>
  <si>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</si>
  <si>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</si>
  <si>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</si>
  <si>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</si>
  <si>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</si>
  <si>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</si>
  <si>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</si>
  <si>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</si>
  <si>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</si>
  <si>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</si>
  <si>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</si>
  <si>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</si>
  <si>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</si>
  <si>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</si>
  <si>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</si>
  <si>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</si>
  <si>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</si>
  <si>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</si>
  <si>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</si>
  <si>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</si>
  <si>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</si>
  <si>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</si>
  <si>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</si>
  <si>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</si>
  <si>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</si>
  <si>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</si>
  <si>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</si>
  <si>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</si>
  <si>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</si>
  <si>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</si>
  <si>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</si>
  <si>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</si>
  <si>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</si>
  <si>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</si>
  <si>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</si>
  <si>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</si>
  <si>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</si>
  <si>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</si>
  <si>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</si>
  <si>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</si>
  <si>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</si>
  <si>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</si>
  <si>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</si>
  <si>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</si>
  <si>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</si>
  <si>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</si>
  <si>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</si>
  <si>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</si>
  <si>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</si>
  <si>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</si>
  <si>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</si>
  <si>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</si>
  <si>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</si>
  <si>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</si>
  <si>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</si>
  <si>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</si>
  <si>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</si>
  <si>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</si>
  <si>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</si>
  <si>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</si>
  <si>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</si>
  <si>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</si>
  <si>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</si>
  <si>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</si>
  <si>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</si>
  <si>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</si>
  <si>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</si>
  <si>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</si>
  <si>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</si>
  <si>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</si>
  <si>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</si>
  <si>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</si>
  <si>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</si>
  <si>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</si>
  <si>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</si>
  <si>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</si>
  <si>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</si>
  <si>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</si>
  <si>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</si>
  <si>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</si>
  <si>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</si>
  <si>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</si>
  <si>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</si>
  <si>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</si>
  <si>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</si>
  <si>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</si>
  <si>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</si>
  <si>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</si>
  <si>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</si>
  <si>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</si>
  <si>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</si>
  <si>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</si>
  <si>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</si>
  <si>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</si>
  <si>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</si>
  <si>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</si>
  <si>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</si>
  <si>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</si>
  <si>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</si>
  <si>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</si>
  <si>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</si>
  <si>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</si>
  <si>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</si>
  <si>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</si>
  <si>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</si>
  <si>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</si>
  <si>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</si>
  <si>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</si>
  <si>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</si>
  <si>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</si>
  <si>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</si>
  <si>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</si>
  <si>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</si>
  <si>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</si>
  <si>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</si>
  <si>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</si>
  <si>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</si>
  <si>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</si>
  <si>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</si>
  <si>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</si>
  <si>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</si>
  <si>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</si>
  <si>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</si>
  <si>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</si>
  <si>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</si>
  <si>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</si>
  <si>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</si>
  <si>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</si>
  <si>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</si>
  <si>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</si>
  <si>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</si>
  <si>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</si>
  <si>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</si>
  <si>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</si>
  <si>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</si>
  <si>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</si>
  <si>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</si>
  <si>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</si>
  <si>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</si>
  <si>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</si>
  <si>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</si>
  <si>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</si>
  <si>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</si>
  <si>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</si>
  <si>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</si>
  <si>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</si>
  <si>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</si>
  <si>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</si>
  <si>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</si>
  <si>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</si>
  <si>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</si>
  <si>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</si>
  <si>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</si>
  <si>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</si>
  <si>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</si>
  <si>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</si>
  <si>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</si>
  <si>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</si>
  <si>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</si>
  <si>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</si>
  <si>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</si>
  <si>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</si>
  <si>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</si>
  <si>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</si>
  <si>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</si>
  <si>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</si>
  <si>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</si>
  <si>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</si>
  <si>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</si>
  <si>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</si>
  <si>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</si>
  <si>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</si>
  <si>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</si>
  <si>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</si>
  <si>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</si>
  <si>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</si>
  <si>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</si>
  <si>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</si>
  <si>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</si>
  <si>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</si>
  <si>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</si>
  <si>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</si>
  <si>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</si>
  <si>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</si>
  <si>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</si>
  <si>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</si>
  <si>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</si>
  <si>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</si>
  <si>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</si>
  <si>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</si>
  <si>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</si>
  <si>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</si>
  <si>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</si>
  <si>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</si>
  <si>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</si>
  <si>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</si>
  <si>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</si>
  <si>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</si>
  <si>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</si>
  <si>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</si>
  <si>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</si>
  <si>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</si>
  <si>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</si>
  <si>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</si>
  <si>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</si>
  <si>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</si>
  <si>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</si>
  <si>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</si>
  <si>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</si>
  <si>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</si>
  <si>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</si>
  <si>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</si>
  <si>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</si>
  <si>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</si>
  <si>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</si>
  <si>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</si>
  <si>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</si>
  <si>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</si>
  <si>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</si>
  <si>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</si>
  <si>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</si>
  <si>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</si>
  <si>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</si>
  <si>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</si>
  <si>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</si>
  <si>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</si>
  <si>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</si>
  <si>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</si>
  <si>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</si>
  <si>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</si>
  <si>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</si>
  <si>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</si>
  <si>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</si>
  <si>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</si>
  <si>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</si>
  <si>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</si>
  <si>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</si>
  <si>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</si>
  <si>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</si>
  <si>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</si>
  <si>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</si>
  <si>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</si>
  <si>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</si>
  <si>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</si>
  <si>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</si>
  <si>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</si>
  <si>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</si>
  <si>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</si>
  <si>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</si>
  <si>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</si>
  <si>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</si>
  <si>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</si>
  <si>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</si>
  <si>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</si>
  <si>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</si>
  <si>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</si>
  <si>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</si>
  <si>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</si>
  <si>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</si>
  <si>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</si>
  <si>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</si>
  <si>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</si>
  <si>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</si>
  <si>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</si>
  <si>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</si>
  <si>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</si>
  <si>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</si>
  <si>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</si>
  <si>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</si>
  <si>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</si>
  <si>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</si>
  <si>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</si>
  <si>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</si>
  <si>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</si>
  <si>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</si>
  <si>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</si>
  <si>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</si>
  <si>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</si>
  <si>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</si>
  <si>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</si>
  <si>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</si>
  <si>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</si>
  <si>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</si>
  <si>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</si>
  <si>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</si>
  <si>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</si>
  <si>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</si>
  <si>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</si>
  <si>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</si>
  <si>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</si>
  <si>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</si>
  <si>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</si>
  <si>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</si>
  <si>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</si>
  <si>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</si>
  <si>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</si>
  <si>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</si>
  <si>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</si>
  <si>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</si>
  <si>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</si>
  <si>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</si>
  <si>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</si>
  <si>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</si>
  <si>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</si>
  <si>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</si>
  <si>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</si>
  <si>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</si>
  <si>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</si>
  <si>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</si>
  <si>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</si>
  <si>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</si>
  <si>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</si>
  <si>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</si>
  <si>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</si>
  <si>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</si>
  <si>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</si>
  <si>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</si>
  <si>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</si>
  <si>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</si>
  <si>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</si>
  <si>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</si>
  <si>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</si>
  <si>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</si>
  <si>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</si>
  <si>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</si>
  <si>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</si>
  <si>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</si>
  <si>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</si>
  <si>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</si>
  <si>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</si>
  <si>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</si>
  <si>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</si>
  <si>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</si>
  <si>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</si>
  <si>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</si>
  <si>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</si>
  <si>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</si>
  <si>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</si>
  <si>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</si>
  <si>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</si>
  <si>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</si>
  <si>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</si>
  <si>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</si>
  <si>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</si>
  <si>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</si>
  <si>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</si>
  <si>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</si>
  <si>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</si>
  <si>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</si>
  <si>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</si>
  <si>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</si>
  <si>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</si>
  <si>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</si>
  <si>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</si>
  <si>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</si>
  <si>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</si>
  <si>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</si>
  <si>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</si>
  <si>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</si>
  <si>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</si>
  <si>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</si>
  <si>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</si>
  <si>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</si>
  <si>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</si>
  <si>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</si>
  <si>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</si>
  <si>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</si>
  <si>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</si>
  <si>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</si>
  <si>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</si>
  <si>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</si>
  <si>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</si>
  <si>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</si>
  <si>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</si>
  <si>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</si>
  <si>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</si>
  <si>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</si>
  <si>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</si>
  <si>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</si>
  <si>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</si>
  <si>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</si>
  <si>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</si>
  <si>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</si>
  <si>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</si>
  <si>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</si>
  <si>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</si>
  <si>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</si>
  <si>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</si>
  <si>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</si>
  <si>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</si>
  <si>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</si>
  <si>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</si>
  <si>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</si>
  <si>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</si>
  <si>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</si>
  <si>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</si>
  <si>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</si>
  <si>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</si>
  <si>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</si>
  <si>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</si>
  <si>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</si>
  <si>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</si>
  <si>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</si>
  <si>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</si>
  <si>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</si>
  <si>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</si>
  <si>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</si>
  <si>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</si>
  <si>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</si>
  <si>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</si>
  <si>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</si>
  <si>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</si>
  <si>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</si>
  <si>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</si>
  <si>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</si>
  <si>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</si>
  <si>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</si>
  <si>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</si>
  <si>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</si>
  <si>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</si>
  <si>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</si>
  <si>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</si>
  <si>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</si>
  <si>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</si>
  <si>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</si>
  <si>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</si>
  <si>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</si>
  <si>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</si>
  <si>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</si>
  <si>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</si>
  <si>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</si>
  <si>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</si>
  <si>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</si>
  <si>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</si>
  <si>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</si>
  <si>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</si>
  <si>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</si>
  <si>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</si>
  <si>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</si>
  <si>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</si>
  <si>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</si>
  <si>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</si>
  <si>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</si>
  <si>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</si>
  <si>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</si>
  <si>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</si>
  <si>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</si>
  <si>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</si>
  <si>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</si>
  <si>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</si>
  <si>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</si>
  <si>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</si>
  <si>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</si>
  <si>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</si>
  <si>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</si>
  <si>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</si>
  <si>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</si>
  <si>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</si>
  <si>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</si>
  <si>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</si>
  <si>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</si>
  <si>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</si>
  <si>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</si>
  <si>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</si>
  <si>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</si>
  <si>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</si>
  <si>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</si>
  <si>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</si>
  <si>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</si>
  <si>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</si>
  <si>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</si>
  <si>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</si>
  <si>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</si>
  <si>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</si>
  <si>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</si>
  <si>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</si>
  <si>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</si>
  <si>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</si>
  <si>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</si>
  <si>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</si>
  <si>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</si>
  <si>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</si>
  <si>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</si>
  <si>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</si>
  <si>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</si>
  <si>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</si>
  <si>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</si>
  <si>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</si>
  <si>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</si>
  <si>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</si>
  <si>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</si>
  <si>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</si>
  <si>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</si>
  <si>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</si>
  <si>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</si>
  <si>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</si>
  <si>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</si>
  <si>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</si>
  <si>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</si>
  <si>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</si>
  <si>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</si>
  <si>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</si>
  <si>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</si>
  <si>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</si>
  <si>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</si>
  <si>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</si>
  <si>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</si>
  <si>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</si>
  <si>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</si>
  <si>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</si>
  <si>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</si>
  <si>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</si>
  <si>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</si>
  <si>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</si>
  <si>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</si>
  <si>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</si>
  <si>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</si>
  <si>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</si>
  <si>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</si>
  <si>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</si>
  <si>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</si>
  <si>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</si>
  <si>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</si>
  <si>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</si>
  <si>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</si>
  <si>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</si>
  <si>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</si>
  <si>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</si>
  <si>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</si>
  <si>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</si>
  <si>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</si>
  <si>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</si>
  <si>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</si>
  <si>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</si>
  <si>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</si>
  <si>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</si>
  <si>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</si>
  <si>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</si>
  <si>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</si>
  <si>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</si>
  <si>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</si>
  <si>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</si>
  <si>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</si>
  <si>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</si>
  <si>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</si>
  <si>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</si>
  <si>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</si>
  <si>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</si>
  <si>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</si>
  <si>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</si>
  <si>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</si>
  <si>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</si>
  <si>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</si>
  <si>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</si>
  <si>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</si>
  <si>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</si>
  <si>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</si>
  <si>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</si>
  <si>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</si>
  <si>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</si>
  <si>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</si>
  <si>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</si>
  <si>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</si>
  <si>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</si>
  <si>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</si>
  <si>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</si>
  <si>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</si>
  <si>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</si>
  <si>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</si>
  <si>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</si>
  <si>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</si>
  <si>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</si>
  <si>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</si>
  <si>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</si>
  <si>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</si>
  <si>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</si>
  <si>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</si>
  <si>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</si>
  <si>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</si>
  <si>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</si>
  <si>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</si>
  <si>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</si>
  <si>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</si>
  <si>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</si>
  <si>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</si>
  <si>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</si>
  <si>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</si>
  <si>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</si>
  <si>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</si>
  <si>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</si>
  <si>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</si>
  <si>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</si>
  <si>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</si>
  <si>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</si>
  <si>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</si>
  <si>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</si>
  <si>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</si>
  <si>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</si>
  <si>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</si>
  <si>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</si>
  <si>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</si>
  <si>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</si>
  <si>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</si>
  <si>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</si>
  <si>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</si>
  <si>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</si>
  <si>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</si>
  <si>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</si>
  <si>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</si>
  <si>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</si>
  <si>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</si>
  <si>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</si>
  <si>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</si>
  <si>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</si>
  <si>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</si>
  <si>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</si>
  <si>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</si>
  <si>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</si>
  <si>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</si>
  <si>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</si>
  <si>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</si>
  <si>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</si>
  <si>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</si>
  <si>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</si>
  <si>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</si>
  <si>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</si>
  <si>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</si>
  <si>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</si>
  <si>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</si>
  <si>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</si>
  <si>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</si>
  <si>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</si>
  <si>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</si>
  <si>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</si>
  <si>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</si>
  <si>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</si>
  <si>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</si>
  <si>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</si>
  <si>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</si>
  <si>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</si>
  <si>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</si>
  <si>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</si>
  <si>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</si>
  <si>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</si>
  <si>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</si>
  <si>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</si>
  <si>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</si>
  <si>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</si>
  <si>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</si>
  <si>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</si>
  <si>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</si>
  <si>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</si>
  <si>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</si>
  <si>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</si>
  <si>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</si>
  <si>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</si>
  <si>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</si>
  <si>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</si>
  <si>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</si>
  <si>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</si>
  <si>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</si>
  <si>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</si>
  <si>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</si>
  <si>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</si>
  <si>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</si>
  <si>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</si>
  <si>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</si>
  <si>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</si>
  <si>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</si>
  <si>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</si>
  <si>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</si>
  <si>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</si>
  <si>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</si>
  <si>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</si>
  <si>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</si>
  <si>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</si>
  <si>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</si>
  <si>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</si>
  <si>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</si>
  <si>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</si>
  <si>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</si>
  <si>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</si>
  <si>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</si>
  <si>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</si>
  <si>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</si>
  <si>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</si>
  <si>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</si>
  <si>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</si>
  <si>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</si>
  <si>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</si>
  <si>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</si>
  <si>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</si>
  <si>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</si>
  <si>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</si>
  <si>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</si>
  <si>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</si>
  <si>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</si>
  <si>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</si>
  <si>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</si>
  <si>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</si>
  <si>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</si>
  <si>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</si>
  <si>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</si>
  <si>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</si>
  <si>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</si>
  <si>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</si>
  <si>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</si>
  <si>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</si>
  <si>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</si>
  <si>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</si>
  <si>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</si>
  <si>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</si>
  <si>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</si>
  <si>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</si>
  <si>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</si>
  <si>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</si>
  <si>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</si>
  <si>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</si>
  <si>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</si>
  <si>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</si>
  <si>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</si>
  <si>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</si>
  <si>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</si>
  <si>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</si>
  <si>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</si>
  <si>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</si>
  <si>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</si>
  <si>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</si>
  <si>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</si>
  <si>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</si>
  <si>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</si>
  <si>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</si>
  <si>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</si>
  <si>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</si>
  <si>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</si>
  <si>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</si>
  <si>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</si>
  <si>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</si>
  <si>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</si>
  <si>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</si>
  <si>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</si>
  <si>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</si>
  <si>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</si>
  <si>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</si>
  <si>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</si>
  <si>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</si>
  <si>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</si>
  <si>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</si>
  <si>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</si>
  <si>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</si>
  <si>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</si>
  <si>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</si>
  <si>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</si>
  <si>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</si>
  <si>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</si>
  <si>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</si>
  <si>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</si>
  <si>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</si>
  <si>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</si>
  <si>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</si>
  <si>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</si>
  <si>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</si>
  <si>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</si>
  <si>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</si>
  <si>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</si>
  <si>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</si>
  <si>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</si>
  <si>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</si>
  <si>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</si>
  <si>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</si>
  <si>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</si>
  <si>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</si>
  <si>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</si>
  <si>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</si>
  <si>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</si>
  <si>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</si>
  <si>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</si>
  <si>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</si>
  <si>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</si>
  <si>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</si>
  <si>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</si>
  <si>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</si>
  <si>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</si>
  <si>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</si>
  <si>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</si>
  <si>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</si>
  <si>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</si>
  <si>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</si>
  <si>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</si>
  <si>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</si>
  <si>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</si>
  <si>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</si>
  <si>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</si>
  <si>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</si>
  <si>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</si>
  <si>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</si>
  <si>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</si>
  <si>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</si>
  <si>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</si>
  <si>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</si>
  <si>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</si>
  <si>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</si>
  <si>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</si>
  <si>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</si>
  <si>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</si>
  <si>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</si>
  <si>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</si>
  <si>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</si>
  <si>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</si>
  <si>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</si>
  <si>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</si>
  <si>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</si>
  <si>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</si>
  <si>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</si>
  <si>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</si>
  <si>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</si>
  <si>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</si>
  <si>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</si>
  <si>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</si>
  <si>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</si>
  <si>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</si>
  <si>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</si>
  <si>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</si>
  <si>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</si>
  <si>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</si>
  <si>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</si>
  <si>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</si>
  <si>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</si>
  <si>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</si>
  <si>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</si>
  <si>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</si>
  <si>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</si>
  <si>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</si>
  <si>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</si>
  <si>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</si>
  <si>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</si>
  <si>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</si>
  <si>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</si>
  <si>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</si>
  <si>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</si>
  <si>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</si>
  <si>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</si>
  <si>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</si>
  <si>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</si>
  <si>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</si>
  <si>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</si>
  <si>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</si>
  <si>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</si>
  <si>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</si>
  <si>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</si>
  <si>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</si>
  <si>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</si>
  <si>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</si>
  <si>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</si>
  <si>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</si>
  <si>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</si>
  <si>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</si>
  <si>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</si>
  <si>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</si>
  <si>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</si>
  <si>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</si>
  <si>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</si>
  <si>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</si>
  <si>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</si>
  <si>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</si>
  <si>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</si>
  <si>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</si>
  <si>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</si>
  <si>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</si>
  <si>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</si>
  <si>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</si>
  <si>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</si>
  <si>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</si>
  <si>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</si>
  <si>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</si>
  <si>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</si>
  <si>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</si>
  <si>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</si>
  <si>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</si>
  <si>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</si>
  <si>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</si>
  <si>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</si>
  <si>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</si>
  <si>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</si>
  <si>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</si>
  <si>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</si>
  <si>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</si>
  <si>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</si>
  <si>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</si>
  <si>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</si>
  <si>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</si>
  <si>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</si>
  <si>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</si>
  <si>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</si>
  <si>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</si>
  <si>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</si>
  <si>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</si>
  <si>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</si>
  <si>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</si>
  <si>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</si>
  <si>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</si>
  <si>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</si>
  <si>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</si>
  <si>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</si>
  <si>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</si>
  <si>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</si>
  <si>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</si>
  <si>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</si>
  <si>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</si>
  <si>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</si>
  <si>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</si>
  <si>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</si>
  <si>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</si>
  <si>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</si>
  <si>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</si>
  <si>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</si>
  <si>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</si>
  <si>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</si>
  <si>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</si>
  <si>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</si>
  <si>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</si>
  <si>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</si>
  <si>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</si>
  <si>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</si>
  <si>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</si>
  <si>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</si>
  <si>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</si>
  <si>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</si>
  <si>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</si>
  <si>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</si>
  <si>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</si>
  <si>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</si>
  <si>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</si>
  <si>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</si>
  <si>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</si>
  <si>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</si>
  <si>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</si>
  <si>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</si>
  <si>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</si>
  <si>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</si>
  <si>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</si>
  <si>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</si>
  <si>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</si>
  <si>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</si>
  <si>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</si>
  <si>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</si>
  <si>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</si>
  <si>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</si>
  <si>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</si>
  <si>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</si>
  <si>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</si>
  <si>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</si>
  <si>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</si>
  <si>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</si>
  <si>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</si>
  <si>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</si>
  <si>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</si>
  <si>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</si>
  <si>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</si>
  <si>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</si>
  <si>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</si>
  <si>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</si>
  <si>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</si>
  <si>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</si>
  <si>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</si>
  <si>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</si>
  <si>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</si>
  <si>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</si>
  <si>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</si>
  <si>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</si>
  <si>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</si>
  <si>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</si>
  <si>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</si>
  <si>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</si>
  <si>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</si>
  <si>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</si>
  <si>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</si>
  <si>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</si>
  <si>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</si>
  <si>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</si>
  <si>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</si>
  <si>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</si>
  <si>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</si>
  <si>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</si>
  <si>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</si>
  <si>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</si>
  <si>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</si>
  <si>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</si>
  <si>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</si>
  <si>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</si>
  <si>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</si>
  <si>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</si>
  <si>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</si>
  <si>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</si>
  <si>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</si>
  <si>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</si>
  <si>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</si>
  <si>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</si>
  <si>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</si>
  <si>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</si>
  <si>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</si>
  <si>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</si>
  <si>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</si>
  <si>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</si>
  <si>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</si>
  <si>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</si>
  <si>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</si>
  <si>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</si>
  <si>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</si>
  <si>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</si>
  <si>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</si>
  <si>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</si>
  <si>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</si>
  <si>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</si>
  <si>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</si>
  <si>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</si>
  <si>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</si>
  <si>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</si>
  <si>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</si>
  <si>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</si>
  <si>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</si>
  <si>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</si>
  <si>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</si>
  <si>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</si>
  <si>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</si>
  <si>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</si>
  <si>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</si>
  <si>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</si>
  <si>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</si>
  <si>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</si>
  <si>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</si>
  <si>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</si>
  <si>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</si>
  <si>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</si>
  <si>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</si>
  <si>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</si>
  <si>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</si>
  <si>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</si>
  <si>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</si>
  <si>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</si>
  <si>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</si>
  <si>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</si>
  <si>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</si>
  <si>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</si>
  <si>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</si>
  <si>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</si>
  <si>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</si>
  <si>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</si>
  <si>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</si>
  <si>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</si>
  <si>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</si>
  <si>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</si>
  <si>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</si>
  <si>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</si>
  <si>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</si>
  <si>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</si>
  <si>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</si>
  <si>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</si>
  <si>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</si>
  <si>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</si>
  <si>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</si>
  <si>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</si>
  <si>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</si>
  <si>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</si>
  <si>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</si>
  <si>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</si>
  <si>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</si>
  <si>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</si>
  <si>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</si>
  <si>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</si>
  <si>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</si>
  <si>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</si>
  <si>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</si>
  <si>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</si>
  <si>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</si>
  <si>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</si>
  <si>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</si>
  <si>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</si>
  <si>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</si>
  <si>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</si>
  <si>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</si>
  <si>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</si>
  <si>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</si>
  <si>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</si>
  <si>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</si>
  <si>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</si>
  <si>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</si>
  <si>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</si>
  <si>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</si>
  <si>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</si>
  <si>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</si>
  <si>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</si>
  <si>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</si>
  <si>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</si>
  <si>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</si>
  <si>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</si>
  <si>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</si>
  <si>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</si>
  <si>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</si>
  <si>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</si>
  <si>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</si>
  <si>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</si>
  <si>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</si>
  <si>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</si>
  <si>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</si>
  <si>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</si>
  <si>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</si>
  <si>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</si>
  <si>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</si>
  <si>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</si>
  <si>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</si>
  <si>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</si>
  <si>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</si>
  <si>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</si>
  <si>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</si>
  <si>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</si>
  <si>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</si>
  <si>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</si>
  <si>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</si>
  <si>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</si>
  <si>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</si>
  <si>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</si>
  <si>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</si>
  <si>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</si>
  <si>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</si>
  <si>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</si>
  <si>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</si>
  <si>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</si>
  <si>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</si>
  <si>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</si>
  <si>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</si>
  <si>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</si>
  <si>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</si>
  <si>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</si>
  <si>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</si>
  <si>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</si>
  <si>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</si>
  <si>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</si>
  <si>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</si>
  <si>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</si>
  <si>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</si>
  <si>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</si>
  <si>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</si>
  <si>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</si>
  <si>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</si>
  <si>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</si>
  <si>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</si>
  <si>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</si>
  <si>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</si>
  <si>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</si>
  <si>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</si>
  <si>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</si>
  <si>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</si>
  <si>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</si>
  <si>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</si>
  <si>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</si>
  <si>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</si>
  <si>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</si>
  <si>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</si>
  <si>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</si>
  <si>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</si>
  <si>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</si>
  <si>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</si>
  <si>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</si>
  <si>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</si>
  <si>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</si>
  <si>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</si>
  <si>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</si>
  <si>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</si>
  <si>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</si>
  <si>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</si>
  <si>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</si>
  <si>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</si>
  <si>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</si>
  <si>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</si>
  <si>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</si>
  <si>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</si>
  <si>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</si>
  <si>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</si>
  <si>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</si>
  <si>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</si>
  <si>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</si>
  <si>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</si>
  <si>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</si>
  <si>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</si>
  <si>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</si>
  <si>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</si>
  <si>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</si>
  <si>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</si>
  <si>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</si>
  <si>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</si>
  <si>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</si>
  <si>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</si>
  <si>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</si>
  <si>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</si>
  <si>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</si>
  <si>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</si>
  <si>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</si>
  <si>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</si>
  <si>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</si>
  <si>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</si>
  <si>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</si>
  <si>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</si>
  <si>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</si>
  <si>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</si>
  <si>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</si>
  <si>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</si>
  <si>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</si>
  <si>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</si>
  <si>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</si>
  <si>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</si>
  <si>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</si>
  <si>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</si>
  <si>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</si>
  <si>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</si>
  <si>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</si>
  <si>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</si>
  <si>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</si>
  <si>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</si>
  <si>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</si>
  <si>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</si>
  <si>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</si>
  <si>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</si>
  <si>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</si>
  <si>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</si>
  <si>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</si>
  <si>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</si>
  <si>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</si>
  <si>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</si>
  <si>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</si>
  <si>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</si>
  <si>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</si>
  <si>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</si>
  <si>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</si>
  <si>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</si>
  <si>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</si>
  <si>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</si>
  <si>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</si>
  <si>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</si>
  <si>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</si>
  <si>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</si>
  <si>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</si>
  <si>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</si>
  <si>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</si>
  <si>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</si>
  <si>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</si>
  <si>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</si>
  <si>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</si>
  <si>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</si>
  <si>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</si>
  <si>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</si>
  <si>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</si>
  <si>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</si>
  <si>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</si>
  <si>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</si>
  <si>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</si>
  <si>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</si>
  <si>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</si>
  <si>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</si>
  <si>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</si>
  <si>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</si>
  <si>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</si>
  <si>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</si>
  <si>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</si>
  <si>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</si>
  <si>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</si>
  <si>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</si>
  <si>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</si>
  <si>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</si>
  <si>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</si>
  <si>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</si>
  <si>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</si>
  <si>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</si>
  <si>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</si>
  <si>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</si>
  <si>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</si>
  <si>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</si>
  <si>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</si>
  <si>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</si>
  <si>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</si>
  <si>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</si>
  <si>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</si>
  <si>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</si>
  <si>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</si>
  <si>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</si>
  <si>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</si>
  <si>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</si>
  <si>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</si>
  <si>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</si>
  <si>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</si>
  <si>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</si>
  <si>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</si>
  <si>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</si>
  <si>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</si>
  <si>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</si>
  <si>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</si>
  <si>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</si>
  <si>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</si>
  <si>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</si>
  <si>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</si>
  <si>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</si>
  <si>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</si>
  <si>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</si>
  <si>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</si>
  <si>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</si>
  <si>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</si>
  <si>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</si>
  <si>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</si>
  <si>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</si>
  <si>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</si>
  <si>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</si>
  <si>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</si>
  <si>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</si>
  <si>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</si>
  <si>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</si>
  <si>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</si>
  <si>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</si>
  <si>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</si>
  <si>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</si>
  <si>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</si>
  <si>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</si>
  <si>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</si>
  <si>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</si>
  <si>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</si>
  <si>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</si>
  <si>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</si>
  <si>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</si>
  <si>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</si>
  <si>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</si>
  <si>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</si>
  <si>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</si>
  <si>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</si>
  <si>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</si>
  <si>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</si>
  <si>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</si>
  <si>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</si>
  <si>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</si>
  <si>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</si>
  <si>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</si>
  <si>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</si>
  <si>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</si>
  <si>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</si>
  <si>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</si>
  <si>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</si>
  <si>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</si>
  <si>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</si>
  <si>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</si>
  <si>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</si>
  <si>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</si>
  <si>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</si>
  <si>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</si>
  <si>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</si>
  <si>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</si>
  <si>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</si>
  <si>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</si>
  <si>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</si>
  <si>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</si>
  <si>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</si>
  <si>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</si>
  <si>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</si>
  <si>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</si>
  <si>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</si>
  <si>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</si>
  <si>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</si>
  <si>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</si>
  <si>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</si>
  <si>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</si>
  <si>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</si>
  <si>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</si>
  <si>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</si>
  <si>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</si>
  <si>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</si>
  <si>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</si>
  <si>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</si>
  <si>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</si>
  <si>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</si>
  <si>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</si>
  <si>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</si>
  <si>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</si>
  <si>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</si>
  <si>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</si>
  <si>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</si>
  <si>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</si>
  <si>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</si>
  <si>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</si>
  <si>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</si>
  <si>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</si>
  <si>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</si>
  <si>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</si>
  <si>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</si>
  <si>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</si>
  <si>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</si>
  <si>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</si>
  <si>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</si>
  <si>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</si>
  <si>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</si>
  <si>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</si>
  <si>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</si>
  <si>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</si>
  <si>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</si>
  <si>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</si>
  <si>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</si>
  <si>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</si>
  <si>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</si>
  <si>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</si>
  <si>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</si>
  <si>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</si>
  <si>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</si>
  <si>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</si>
  <si>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</si>
  <si>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</si>
  <si>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</si>
  <si>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</si>
  <si>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</si>
  <si>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</si>
  <si>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</si>
  <si>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</si>
  <si>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</si>
  <si>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</si>
  <si>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</si>
  <si>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</si>
  <si>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</si>
  <si>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</si>
  <si>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</si>
  <si>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</si>
  <si>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</si>
  <si>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</si>
  <si>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</si>
  <si>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</si>
  <si>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</si>
  <si>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</si>
  <si>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</si>
  <si>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</si>
  <si>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</si>
  <si>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</si>
  <si>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</si>
  <si>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</si>
  <si>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</si>
  <si>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</si>
  <si>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</si>
  <si>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</si>
  <si>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</si>
  <si>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</si>
  <si>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</si>
  <si>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</si>
  <si>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</si>
  <si>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</si>
  <si>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</si>
  <si>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</si>
  <si>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</si>
  <si>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</si>
  <si>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</si>
  <si>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</si>
  <si>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</si>
  <si>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</si>
  <si>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</si>
  <si>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</si>
  <si>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</si>
  <si>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</si>
  <si>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</si>
  <si>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</si>
  <si>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</si>
  <si>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</si>
  <si>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</si>
  <si>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</si>
  <si>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</si>
  <si>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</si>
  <si>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</si>
  <si>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</si>
  <si>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</si>
  <si>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</si>
  <si>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</si>
  <si>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</si>
  <si>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</si>
  <si>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</si>
  <si>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</si>
  <si>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</si>
  <si>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</si>
  <si>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</si>
  <si>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</si>
  <si>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</si>
  <si>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</si>
  <si>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</si>
  <si>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</si>
  <si>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</si>
  <si>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</si>
  <si>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</si>
  <si>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</si>
  <si>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</si>
  <si>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</si>
  <si>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</si>
  <si>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</si>
  <si>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</si>
  <si>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</si>
  <si>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</si>
  <si>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</si>
  <si>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</si>
  <si>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</si>
  <si>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</si>
  <si>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</si>
  <si>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</si>
  <si>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</si>
  <si>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</si>
  <si>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</si>
  <si>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</si>
  <si>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</si>
  <si>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</si>
  <si>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</si>
  <si>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</si>
  <si>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</si>
  <si>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</si>
  <si>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</si>
  <si>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</si>
  <si>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</si>
  <si>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</si>
  <si>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</si>
  <si>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</si>
  <si>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</si>
  <si>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</si>
  <si>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</si>
  <si>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</si>
  <si>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</si>
  <si>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</si>
  <si>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</si>
  <si>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</si>
  <si>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</si>
  <si>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</si>
  <si>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</si>
  <si>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</si>
  <si>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</si>
  <si>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</si>
  <si>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</si>
  <si>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</si>
  <si>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</si>
  <si>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</si>
  <si>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</si>
  <si>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</si>
  <si>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</si>
  <si>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</si>
  <si>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</si>
  <si>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</si>
  <si>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</si>
  <si>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</si>
  <si>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</si>
  <si>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</si>
  <si>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</si>
  <si>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</si>
  <si>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</si>
  <si>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</si>
  <si>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</si>
  <si>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</si>
  <si>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</si>
  <si>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</si>
  <si>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</si>
  <si>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</si>
  <si>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</si>
  <si>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</si>
  <si>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</si>
  <si>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</si>
  <si>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</si>
  <si>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</si>
  <si>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</si>
  <si>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</si>
  <si>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</si>
  <si>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</si>
  <si>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</si>
  <si>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</si>
  <si>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</si>
  <si>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</si>
  <si>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</si>
  <si>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</si>
  <si>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</si>
  <si>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</si>
  <si>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</si>
  <si>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</si>
  <si>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</si>
  <si>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</si>
  <si>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</si>
  <si>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</si>
  <si>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</si>
  <si>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</si>
  <si>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</si>
  <si>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</si>
  <si>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</si>
  <si>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</si>
  <si>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</si>
  <si>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</si>
  <si>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</si>
  <si>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</si>
  <si>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</si>
  <si>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</si>
  <si>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</si>
  <si>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</si>
  <si>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</si>
  <si>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</si>
  <si>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</si>
  <si>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</si>
  <si>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</si>
  <si>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</si>
  <si>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</si>
  <si>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</si>
  <si>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</si>
  <si>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</si>
  <si>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</si>
  <si>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</si>
  <si>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</si>
  <si>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</si>
  <si>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</si>
  <si>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</si>
  <si>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</si>
  <si>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</si>
  <si>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</si>
  <si>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</si>
  <si>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</si>
  <si>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</si>
  <si>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</si>
  <si>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</si>
  <si>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</si>
  <si>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</si>
  <si>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</si>
  <si>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</si>
  <si>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</si>
  <si>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</si>
  <si>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</si>
  <si>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</si>
  <si>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</si>
  <si>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</si>
  <si>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</si>
  <si>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</si>
  <si>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</si>
  <si>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</si>
  <si>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</si>
  <si>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</si>
  <si>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</si>
  <si>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</si>
  <si>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</si>
  <si>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</si>
  <si>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</si>
  <si>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</si>
  <si>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</si>
  <si>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</si>
  <si>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</si>
  <si>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</si>
  <si>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</si>
  <si>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</si>
  <si>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</si>
  <si>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</si>
  <si>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</si>
  <si>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</si>
  <si>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</si>
  <si>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</si>
  <si>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</si>
  <si>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</si>
  <si>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</si>
  <si>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</si>
  <si>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</si>
  <si>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</si>
  <si>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</si>
  <si>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</si>
  <si>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</si>
  <si>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</si>
  <si>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</si>
  <si>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</si>
  <si>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</si>
  <si>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</si>
  <si>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</si>
  <si>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</si>
  <si>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</si>
  <si>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</si>
  <si>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</si>
  <si>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</si>
  <si>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</si>
  <si>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</si>
  <si>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</si>
  <si>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</si>
  <si>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</si>
  <si>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</si>
  <si>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</si>
  <si>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</si>
  <si>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</si>
  <si>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</si>
  <si>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</si>
  <si>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</si>
  <si>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</si>
  <si>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</si>
  <si>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</si>
  <si>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</si>
  <si>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</si>
  <si>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</si>
  <si>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</si>
  <si>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</si>
  <si>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</si>
  <si>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</si>
  <si>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</si>
  <si>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</si>
  <si>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</si>
  <si>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</si>
  <si>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</si>
  <si>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</si>
  <si>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</si>
  <si>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</si>
  <si>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</si>
  <si>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</si>
  <si>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</si>
  <si>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</si>
  <si>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</si>
  <si>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</si>
  <si>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</si>
  <si>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</si>
  <si>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</si>
  <si>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</si>
  <si>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</si>
  <si>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</si>
  <si>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</si>
  <si>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</si>
  <si>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</si>
  <si>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</si>
  <si>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</si>
  <si>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</si>
  <si>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</si>
  <si>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</si>
  <si>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</si>
  <si>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</si>
  <si>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</si>
  <si>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</si>
  <si>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</si>
  <si>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</si>
  <si>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</si>
  <si>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</si>
  <si>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</si>
  <si>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</si>
  <si>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</si>
  <si>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</si>
  <si>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</si>
  <si>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</si>
  <si>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</si>
  <si>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</si>
  <si>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</si>
  <si>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</si>
  <si>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</si>
  <si>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</si>
  <si>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</si>
  <si>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</si>
  <si>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</si>
  <si>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</si>
  <si>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</si>
  <si>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</si>
  <si>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</si>
  <si>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</si>
  <si>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</si>
  <si>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</si>
  <si>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</si>
  <si>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</si>
  <si>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</si>
  <si>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</si>
  <si>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</si>
  <si>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</si>
  <si>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</si>
  <si>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</si>
  <si>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</si>
  <si>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</si>
  <si>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</si>
  <si>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</si>
  <si>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</si>
  <si>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</si>
  <si>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</si>
  <si>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</si>
  <si>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</si>
  <si>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</si>
  <si>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</si>
  <si>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</si>
  <si>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</si>
  <si>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</si>
  <si>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</si>
  <si>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</si>
  <si>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</si>
  <si>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</si>
  <si>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</si>
  <si>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</si>
  <si>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</si>
  <si>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</si>
  <si>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</si>
  <si>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</si>
  <si>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</si>
  <si>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</si>
  <si>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</si>
  <si>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</si>
  <si>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</si>
  <si>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</si>
  <si>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</si>
  <si>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</si>
  <si>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</si>
  <si>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</si>
  <si>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</si>
  <si>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</si>
  <si>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</si>
  <si>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</si>
  <si>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</si>
  <si>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</si>
  <si>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</si>
  <si>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</si>
  <si>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</si>
  <si>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</si>
  <si>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</si>
  <si>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</si>
  <si>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</si>
  <si>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</si>
  <si>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</si>
  <si>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</si>
  <si>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</si>
  <si>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</si>
  <si>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</si>
  <si>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</si>
  <si>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</si>
  <si>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</si>
  <si>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</si>
  <si>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</si>
  <si>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</si>
  <si>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</si>
  <si>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</si>
  <si>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</si>
  <si>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</si>
  <si>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</si>
  <si>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</si>
  <si>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</si>
  <si>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</si>
  <si>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</si>
  <si>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</si>
  <si>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</si>
  <si>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</si>
  <si>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</si>
  <si>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</si>
  <si>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</si>
  <si>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</si>
  <si>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</si>
  <si>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</si>
  <si>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</si>
  <si>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</si>
  <si>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</si>
  <si>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</si>
  <si>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</si>
  <si>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</si>
  <si>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</si>
  <si>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</si>
  <si>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</si>
  <si>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</si>
  <si>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</si>
  <si>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</si>
  <si>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</si>
  <si>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</si>
  <si>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</si>
  <si>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</si>
  <si>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</si>
  <si>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</si>
  <si>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</si>
  <si>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</si>
  <si>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</si>
  <si>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</si>
  <si>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</si>
  <si>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</si>
  <si>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</si>
  <si>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</si>
  <si>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</si>
  <si>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</si>
  <si>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</si>
  <si>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</si>
  <si>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</si>
  <si>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</si>
  <si>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</si>
  <si>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</si>
  <si>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</si>
  <si>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</si>
  <si>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</si>
  <si>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</si>
  <si>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</si>
  <si>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</si>
  <si>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</si>
  <si>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</si>
  <si>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</si>
  <si>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</si>
  <si>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</si>
  <si>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</si>
  <si>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</si>
  <si>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</si>
  <si>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合计</t>
    <phoneticPr fontId="4" type="noConversion"/>
  </si>
  <si>
    <t>合计</t>
    <phoneticPr fontId="3" type="noConversion"/>
  </si>
  <si>
    <t>四次分配</t>
    <phoneticPr fontId="3" type="noConversion"/>
  </si>
  <si>
    <t>2023年镇管学校保安经费预算表</t>
    <phoneticPr fontId="4" type="noConversion"/>
  </si>
  <si>
    <r>
      <rPr>
        <sz val="11"/>
        <rFont val="宋体"/>
        <family val="3"/>
        <charset val="134"/>
      </rPr>
      <t>学校名称</t>
    </r>
    <phoneticPr fontId="4" type="noConversion"/>
  </si>
  <si>
    <r>
      <rPr>
        <sz val="11"/>
        <color indexed="8"/>
        <rFont val="宋体"/>
        <family val="3"/>
        <charset val="134"/>
      </rPr>
      <t>所属街镇</t>
    </r>
    <phoneticPr fontId="4" type="noConversion"/>
  </si>
  <si>
    <t>所属大队</t>
    <phoneticPr fontId="4" type="noConversion"/>
  </si>
  <si>
    <t>70%下达</t>
    <phoneticPr fontId="4" type="noConversion"/>
  </si>
  <si>
    <t>统筹四次承担</t>
    <phoneticPr fontId="4" type="noConversion"/>
  </si>
  <si>
    <t>学前</t>
    <phoneticPr fontId="3" type="noConversion"/>
  </si>
  <si>
    <r>
      <rPr>
        <sz val="10"/>
        <color indexed="8"/>
        <rFont val="宋体"/>
        <family val="3"/>
        <charset val="134"/>
      </rPr>
      <t>刘诗昆音乐艺术幼儿园</t>
    </r>
    <phoneticPr fontId="3" type="noConversion"/>
  </si>
  <si>
    <t>工业区</t>
    <phoneticPr fontId="4" type="noConversion"/>
  </si>
  <si>
    <r>
      <rPr>
        <sz val="10"/>
        <color indexed="8"/>
        <rFont val="宋体"/>
        <family val="3"/>
        <charset val="134"/>
      </rPr>
      <t>今明幼儿园</t>
    </r>
    <phoneticPr fontId="3" type="noConversion"/>
  </si>
  <si>
    <r>
      <rPr>
        <sz val="10"/>
        <color indexed="8"/>
        <rFont val="宋体"/>
        <family val="3"/>
        <charset val="134"/>
      </rPr>
      <t>南希幼儿园</t>
    </r>
    <phoneticPr fontId="3" type="noConversion"/>
  </si>
  <si>
    <t>工业区小计</t>
    <phoneticPr fontId="4" type="noConversion"/>
  </si>
  <si>
    <t>校区
门数</t>
    <phoneticPr fontId="4" type="noConversion"/>
  </si>
  <si>
    <t>在岗
人数</t>
    <phoneticPr fontId="4" type="noConversion"/>
  </si>
  <si>
    <t>值班
单价</t>
    <phoneticPr fontId="4" type="noConversion"/>
  </si>
  <si>
    <t>值班
金额</t>
    <phoneticPr fontId="4" type="noConversion"/>
  </si>
  <si>
    <t>附加三次
分配</t>
    <phoneticPr fontId="4" type="noConversion"/>
  </si>
  <si>
    <t>2023年教育统筹经费第四次分配明细表</t>
    <phoneticPr fontId="3" type="noConversion"/>
  </si>
  <si>
    <t>单位：元</t>
    <phoneticPr fontId="4" type="noConversion"/>
  </si>
  <si>
    <t>项目</t>
    <phoneticPr fontId="4" type="noConversion"/>
  </si>
  <si>
    <t>四次分配合计</t>
    <phoneticPr fontId="3" type="noConversion"/>
  </si>
  <si>
    <t>其中：教育局</t>
    <phoneticPr fontId="3" type="noConversion"/>
  </si>
  <si>
    <t>其中：乡镇（工业区）</t>
    <phoneticPr fontId="3" type="noConversion"/>
  </si>
  <si>
    <t>社区教育经费</t>
  </si>
  <si>
    <t>莘庄工业区：</t>
    <phoneticPr fontId="4" type="noConversion"/>
  </si>
  <si>
    <t>保安经费</t>
    <phoneticPr fontId="3" type="noConversion"/>
  </si>
  <si>
    <t>社区教育</t>
    <phoneticPr fontId="3" type="noConversion"/>
  </si>
  <si>
    <t>金额（3元/人）</t>
    <phoneticPr fontId="3" type="noConversion"/>
  </si>
  <si>
    <t>年初人数</t>
    <phoneticPr fontId="3" type="noConversion"/>
  </si>
  <si>
    <t>年末人数</t>
    <phoneticPr fontId="3" type="noConversion"/>
  </si>
</sst>
</file>

<file path=xl/styles.xml><?xml version="1.0" encoding="utf-8"?>
<styleSheet xmlns="http://schemas.openxmlformats.org/spreadsheetml/2006/main">
  <numFmts count="16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</numFmts>
  <fonts count="144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026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  <xf numFmtId="0" fontId="20" fillId="0" borderId="0"/>
  </cellStyleXfs>
  <cellXfs count="1025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136" fillId="2" borderId="0" xfId="0" applyFont="1" applyFill="1" applyAlignment="1">
      <alignment horizontal="center" vertical="center"/>
    </xf>
    <xf numFmtId="0" fontId="138" fillId="3" borderId="0" xfId="0" applyFont="1" applyFill="1" applyAlignment="1">
      <alignment horizontal="center" vertical="center"/>
    </xf>
    <xf numFmtId="0" fontId="138" fillId="2" borderId="0" xfId="0" applyFont="1" applyFill="1" applyAlignment="1">
      <alignment horizontal="center" vertical="center"/>
    </xf>
    <xf numFmtId="177" fontId="136" fillId="2" borderId="0" xfId="2001" applyNumberFormat="1" applyFont="1" applyFill="1" applyAlignment="1">
      <alignment horizontal="center" vertical="center"/>
    </xf>
    <xf numFmtId="177" fontId="136" fillId="2" borderId="0" xfId="0" applyNumberFormat="1" applyFont="1" applyFill="1" applyAlignment="1">
      <alignment horizontal="center" vertical="center"/>
    </xf>
    <xf numFmtId="0" fontId="136" fillId="2" borderId="0" xfId="0" applyFont="1" applyFill="1" applyAlignment="1">
      <alignment horizontal="left" vertical="center"/>
    </xf>
    <xf numFmtId="0" fontId="115" fillId="2" borderId="33" xfId="0" applyFont="1" applyFill="1" applyBorder="1" applyAlignment="1">
      <alignment horizontal="center" vertical="center"/>
    </xf>
    <xf numFmtId="0" fontId="136" fillId="2" borderId="1" xfId="0" applyFont="1" applyFill="1" applyBorder="1" applyAlignment="1">
      <alignment horizontal="center" vertical="center" wrapText="1"/>
    </xf>
    <xf numFmtId="0" fontId="115" fillId="2" borderId="1" xfId="0" applyFont="1" applyFill="1" applyBorder="1" applyAlignment="1">
      <alignment horizontal="center" vertical="center" wrapText="1"/>
    </xf>
    <xf numFmtId="177" fontId="115" fillId="2" borderId="1" xfId="2001" applyNumberFormat="1" applyFont="1" applyFill="1" applyBorder="1" applyAlignment="1">
      <alignment horizontal="center" vertical="center" wrapText="1"/>
    </xf>
    <xf numFmtId="177" fontId="115" fillId="2" borderId="1" xfId="0" applyNumberFormat="1" applyFont="1" applyFill="1" applyBorder="1" applyAlignment="1">
      <alignment horizontal="center" vertical="center" wrapText="1"/>
    </xf>
    <xf numFmtId="0" fontId="21" fillId="2" borderId="33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20" fillId="3" borderId="33" xfId="0" applyFont="1" applyFill="1" applyBorder="1" applyAlignment="1">
      <alignment horizontal="center" vertical="center"/>
    </xf>
    <xf numFmtId="0" fontId="24" fillId="3" borderId="25" xfId="0" applyFont="1" applyFill="1" applyBorder="1" applyAlignment="1">
      <alignment horizontal="center" vertical="center"/>
    </xf>
    <xf numFmtId="0" fontId="47" fillId="3" borderId="1" xfId="0" applyFont="1" applyFill="1" applyBorder="1" applyAlignment="1">
      <alignment horizontal="center" vertical="center"/>
    </xf>
    <xf numFmtId="177" fontId="47" fillId="3" borderId="1" xfId="2001" applyNumberFormat="1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43" fontId="138" fillId="3" borderId="1" xfId="0" applyNumberFormat="1" applyFont="1" applyFill="1" applyBorder="1" applyAlignment="1">
      <alignment horizontal="left" vertical="center"/>
    </xf>
    <xf numFmtId="0" fontId="138" fillId="3" borderId="1" xfId="0" applyFont="1" applyFill="1" applyBorder="1" applyAlignment="1">
      <alignment horizontal="center" vertical="center"/>
    </xf>
    <xf numFmtId="0" fontId="138" fillId="3" borderId="1" xfId="0" applyNumberFormat="1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47" fillId="19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 wrapText="1"/>
    </xf>
    <xf numFmtId="0" fontId="140" fillId="0" borderId="0" xfId="0" applyNumberFormat="1" applyFont="1" applyBorder="1" applyAlignment="1">
      <alignment horizontal="right" vertical="center"/>
    </xf>
    <xf numFmtId="0" fontId="141" fillId="0" borderId="1" xfId="0" applyNumberFormat="1" applyFont="1" applyBorder="1" applyAlignment="1">
      <alignment horizontal="center" vertical="center"/>
    </xf>
    <xf numFmtId="0" fontId="141" fillId="0" borderId="1" xfId="0" applyNumberFormat="1" applyFont="1" applyFill="1" applyBorder="1" applyAlignment="1">
      <alignment horizontal="center" vertical="center"/>
    </xf>
    <xf numFmtId="178" fontId="142" fillId="0" borderId="1" xfId="0" applyNumberFormat="1" applyFont="1" applyBorder="1">
      <alignment vertical="center"/>
    </xf>
    <xf numFmtId="178" fontId="143" fillId="0" borderId="1" xfId="0" applyNumberFormat="1" applyFont="1" applyBorder="1">
      <alignment vertical="center"/>
    </xf>
    <xf numFmtId="178" fontId="141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11" fillId="3" borderId="1" xfId="0" applyFont="1" applyFill="1" applyBorder="1" applyAlignment="1">
      <alignment horizontal="center" vertical="center"/>
    </xf>
    <xf numFmtId="0" fontId="20" fillId="3" borderId="1" xfId="2025" applyFill="1" applyBorder="1" applyAlignment="1">
      <alignment horizontal="center" vertical="center"/>
    </xf>
    <xf numFmtId="0" fontId="23" fillId="3" borderId="1" xfId="0" applyNumberFormat="1" applyFont="1" applyFill="1" applyBorder="1" applyAlignment="1">
      <alignment horizontal="center" vertical="center"/>
    </xf>
    <xf numFmtId="178" fontId="0" fillId="3" borderId="1" xfId="0" applyNumberFormat="1" applyFill="1" applyBorder="1" applyAlignment="1">
      <alignment horizontal="center" vertical="center"/>
    </xf>
    <xf numFmtId="0" fontId="139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40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0" fontId="108" fillId="0" borderId="15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9" fillId="0" borderId="15" xfId="1123" applyFont="1" applyFill="1" applyBorder="1" applyAlignment="1">
      <alignment horizontal="center" vertical="center"/>
    </xf>
    <xf numFmtId="0" fontId="71" fillId="0" borderId="15" xfId="0" applyFont="1" applyBorder="1" applyAlignment="1">
      <alignment horizontal="center" vertical="center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90" fillId="0" borderId="15" xfId="0" applyFont="1" applyFill="1" applyBorder="1" applyAlignment="1">
      <alignment horizontal="center" vertical="center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113" fillId="0" borderId="15" xfId="0" applyFont="1" applyFill="1" applyBorder="1" applyAlignment="1">
      <alignment horizontal="center" vertical="center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7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left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74" fillId="0" borderId="15" xfId="0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0" fontId="20" fillId="19" borderId="35" xfId="0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135" fillId="2" borderId="32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37" fillId="2" borderId="33" xfId="0" applyFont="1" applyFill="1" applyBorder="1" applyAlignment="1">
      <alignment horizontal="center" vertical="center"/>
    </xf>
    <xf numFmtId="0" fontId="137" fillId="2" borderId="34" xfId="0" applyFont="1" applyFill="1" applyBorder="1" applyAlignment="1">
      <alignment horizontal="center" vertical="center"/>
    </xf>
    <xf numFmtId="0" fontId="20" fillId="3" borderId="33" xfId="0" applyFont="1" applyFill="1" applyBorder="1" applyAlignment="1">
      <alignment horizontal="center" vertical="center" wrapText="1"/>
    </xf>
    <xf numFmtId="0" fontId="20" fillId="3" borderId="34" xfId="0" applyFont="1" applyFill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</cellXfs>
  <cellStyles count="2026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11" xfId="2025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H25" sqref="H25"/>
    </sheetView>
  </sheetViews>
  <sheetFormatPr defaultColWidth="9" defaultRowHeight="13.5"/>
  <cols>
    <col min="1" max="1" width="6.625" style="281" customWidth="1"/>
    <col min="2" max="2" width="28.125" style="753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758" t="s">
        <v>2287</v>
      </c>
      <c r="B1" s="759"/>
      <c r="C1" s="759"/>
      <c r="D1" s="759"/>
      <c r="E1" s="759"/>
    </row>
    <row r="2" spans="1:5" ht="35.1" customHeight="1">
      <c r="A2" s="760" t="s">
        <v>2294</v>
      </c>
      <c r="B2" s="761"/>
      <c r="E2" s="747" t="s">
        <v>2288</v>
      </c>
    </row>
    <row r="3" spans="1:5" ht="30" customHeight="1">
      <c r="A3" s="748" t="s">
        <v>1329</v>
      </c>
      <c r="B3" s="748" t="s">
        <v>2289</v>
      </c>
      <c r="C3" s="749" t="s">
        <v>2290</v>
      </c>
      <c r="D3" s="749" t="s">
        <v>2291</v>
      </c>
      <c r="E3" s="749" t="s">
        <v>2292</v>
      </c>
    </row>
    <row r="4" spans="1:5" ht="30" customHeight="1">
      <c r="A4" s="748">
        <v>1</v>
      </c>
      <c r="B4" s="748" t="s">
        <v>2293</v>
      </c>
      <c r="C4" s="750">
        <v>-7593</v>
      </c>
      <c r="D4" s="750"/>
      <c r="E4" s="751">
        <f t="shared" ref="E4:E5" si="0">C4-D4</f>
        <v>-7593</v>
      </c>
    </row>
    <row r="5" spans="1:5" ht="30" customHeight="1">
      <c r="A5" s="748">
        <v>2</v>
      </c>
      <c r="B5" s="748" t="s">
        <v>2295</v>
      </c>
      <c r="C5" s="750">
        <f>保安经费调整!N6</f>
        <v>85725</v>
      </c>
      <c r="D5" s="750">
        <f>C5</f>
        <v>85725</v>
      </c>
      <c r="E5" s="751">
        <f t="shared" si="0"/>
        <v>0</v>
      </c>
    </row>
    <row r="6" spans="1:5" ht="30" customHeight="1">
      <c r="A6" s="748"/>
      <c r="B6" s="748" t="s">
        <v>2267</v>
      </c>
      <c r="C6" s="752">
        <f>SUM(C4:C5)</f>
        <v>78132</v>
      </c>
      <c r="D6" s="752">
        <f>SUM(D4:D5)</f>
        <v>85725</v>
      </c>
      <c r="E6" s="752">
        <f>SUM(E4:E5)</f>
        <v>-7593</v>
      </c>
    </row>
    <row r="7" spans="1:5" ht="30" customHeight="1"/>
    <row r="8" spans="1:5" ht="30" customHeight="1"/>
  </sheetData>
  <mergeCells count="2">
    <mergeCell ref="A1:E1"/>
    <mergeCell ref="A2:B2"/>
  </mergeCells>
  <phoneticPr fontId="3" type="noConversion"/>
  <pageMargins left="0.7" right="0.7" top="0.75" bottom="0.75" header="0.3" footer="0.3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762" t="s">
        <v>532</v>
      </c>
      <c r="B1" s="763"/>
      <c r="C1" s="763"/>
      <c r="D1" s="763"/>
      <c r="E1" s="764"/>
      <c r="F1" s="764"/>
      <c r="G1" s="764"/>
      <c r="H1" s="764"/>
      <c r="I1" s="764"/>
      <c r="J1" s="764"/>
      <c r="K1" s="764"/>
      <c r="L1" s="764"/>
      <c r="M1" s="764"/>
      <c r="N1" s="764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767" t="s">
        <v>664</v>
      </c>
      <c r="B1" s="768"/>
      <c r="C1" s="768"/>
      <c r="D1" s="768"/>
      <c r="E1" s="768"/>
      <c r="F1" s="768"/>
      <c r="G1" s="768"/>
      <c r="H1" s="768"/>
      <c r="I1" s="768"/>
      <c r="J1" s="768"/>
      <c r="K1" s="768"/>
      <c r="L1" s="768"/>
      <c r="M1" s="768"/>
      <c r="N1" s="768"/>
      <c r="O1" s="768"/>
      <c r="P1" s="768"/>
      <c r="Q1" s="768"/>
    </row>
    <row r="2" spans="1:17" s="155" customFormat="1">
      <c r="A2" s="769" t="s">
        <v>594</v>
      </c>
      <c r="B2" s="771" t="s">
        <v>635</v>
      </c>
      <c r="C2" s="771" t="s">
        <v>1</v>
      </c>
      <c r="D2" s="772" t="s">
        <v>636</v>
      </c>
      <c r="E2" s="773" t="s">
        <v>637</v>
      </c>
      <c r="F2" s="765" t="s">
        <v>653</v>
      </c>
      <c r="G2" s="766"/>
      <c r="H2" s="766"/>
      <c r="I2" s="766"/>
      <c r="J2" s="765" t="s">
        <v>652</v>
      </c>
      <c r="K2" s="766"/>
      <c r="L2" s="766"/>
      <c r="M2" s="766"/>
      <c r="N2" s="765" t="s">
        <v>666</v>
      </c>
      <c r="O2" s="766"/>
      <c r="P2" s="766"/>
      <c r="Q2" s="766"/>
    </row>
    <row r="3" spans="1:17" ht="22.5">
      <c r="A3" s="770"/>
      <c r="B3" s="770"/>
      <c r="C3" s="770"/>
      <c r="D3" s="770"/>
      <c r="E3" s="770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774" t="s">
        <v>0</v>
      </c>
      <c r="B1" s="775"/>
      <c r="C1" s="775"/>
      <c r="D1" s="775"/>
      <c r="E1" s="775"/>
      <c r="F1" s="775"/>
      <c r="G1" s="775"/>
      <c r="H1" s="775"/>
      <c r="I1" s="775"/>
      <c r="J1" s="775"/>
      <c r="K1" s="775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776" t="s">
        <v>0</v>
      </c>
      <c r="B1" s="777"/>
      <c r="C1" s="777"/>
      <c r="D1" s="777"/>
      <c r="E1" s="777"/>
      <c r="F1" s="777"/>
      <c r="G1" s="777"/>
      <c r="H1" s="777"/>
      <c r="I1" s="777"/>
      <c r="J1" s="777"/>
      <c r="K1" s="777"/>
      <c r="L1" s="777"/>
      <c r="M1" s="777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774" t="s">
        <v>264</v>
      </c>
      <c r="B1" s="775"/>
      <c r="C1" s="775"/>
      <c r="D1" s="775"/>
      <c r="E1" s="775"/>
      <c r="F1" s="775"/>
      <c r="G1" s="775"/>
      <c r="H1" s="775"/>
      <c r="I1" s="775"/>
      <c r="J1" s="775"/>
      <c r="K1" s="775"/>
      <c r="L1" s="775"/>
      <c r="M1" s="775"/>
      <c r="N1" s="775"/>
      <c r="O1" s="775"/>
      <c r="P1" s="775"/>
      <c r="Q1" s="775"/>
      <c r="R1" s="775"/>
      <c r="S1" s="775"/>
      <c r="T1" s="775"/>
      <c r="U1" s="775"/>
      <c r="V1" s="775"/>
      <c r="W1" s="775"/>
      <c r="X1" s="775"/>
      <c r="Y1" s="775"/>
      <c r="Z1" s="775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778" t="s">
        <v>669</v>
      </c>
      <c r="B1" s="778"/>
      <c r="C1" s="778"/>
      <c r="D1" s="778"/>
      <c r="E1" s="778"/>
      <c r="F1" s="778"/>
      <c r="G1" s="778"/>
      <c r="H1" s="778"/>
      <c r="I1" s="778"/>
      <c r="J1" s="778"/>
      <c r="K1" s="778"/>
      <c r="L1" s="778"/>
      <c r="M1" s="778"/>
      <c r="N1" s="778"/>
      <c r="O1" s="778"/>
      <c r="P1" s="778"/>
      <c r="Q1" s="778"/>
      <c r="R1" s="778"/>
      <c r="S1" s="778"/>
      <c r="T1" s="778"/>
      <c r="U1" s="778"/>
      <c r="V1" s="778"/>
      <c r="W1" s="778"/>
      <c r="X1" s="778"/>
      <c r="Y1" s="778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774" t="s">
        <v>0</v>
      </c>
      <c r="B1" s="775"/>
      <c r="C1" s="775"/>
      <c r="D1" s="775"/>
      <c r="E1" s="775"/>
      <c r="F1" s="775"/>
      <c r="G1" s="775"/>
      <c r="H1" s="775"/>
      <c r="I1" s="775"/>
      <c r="J1" s="775"/>
      <c r="K1" s="775"/>
      <c r="L1" s="775"/>
      <c r="M1" s="775"/>
      <c r="N1" s="775"/>
      <c r="O1" s="775"/>
      <c r="P1" s="775"/>
      <c r="Q1" s="775"/>
      <c r="R1" s="775"/>
      <c r="S1" s="775"/>
      <c r="T1" s="775"/>
      <c r="U1" s="775"/>
      <c r="V1" s="775"/>
      <c r="W1" s="775"/>
      <c r="X1" s="775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774" t="s">
        <v>0</v>
      </c>
      <c r="B1" s="775"/>
      <c r="C1" s="775"/>
      <c r="D1" s="775"/>
      <c r="E1" s="775"/>
      <c r="F1" s="775"/>
      <c r="G1" s="775"/>
      <c r="H1" s="775"/>
      <c r="I1" s="775"/>
      <c r="J1" s="775"/>
      <c r="K1" s="775"/>
      <c r="L1" s="775"/>
      <c r="M1" s="775"/>
      <c r="N1" s="775"/>
      <c r="O1" s="775"/>
      <c r="P1" s="775"/>
      <c r="Q1" s="775"/>
      <c r="R1" s="775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774" t="s">
        <v>0</v>
      </c>
      <c r="B1" s="775"/>
      <c r="C1" s="775"/>
      <c r="D1" s="775"/>
      <c r="E1" s="775"/>
      <c r="F1" s="775"/>
      <c r="G1" s="775"/>
      <c r="H1" s="775"/>
      <c r="I1" s="775"/>
      <c r="J1" s="775"/>
      <c r="K1" s="775"/>
      <c r="L1" s="775"/>
      <c r="M1" s="775"/>
      <c r="N1" s="775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779" t="s">
        <v>335</v>
      </c>
      <c r="B1" s="780"/>
      <c r="C1" s="780"/>
      <c r="D1" s="780"/>
      <c r="E1" s="780"/>
      <c r="F1" s="780"/>
      <c r="G1" s="780"/>
      <c r="H1" s="780"/>
      <c r="I1" s="780"/>
      <c r="J1" s="780"/>
      <c r="K1" s="780"/>
      <c r="L1" s="780"/>
      <c r="M1" s="780"/>
      <c r="N1" s="780"/>
      <c r="O1" s="780"/>
      <c r="P1" s="780"/>
      <c r="Q1" s="780"/>
      <c r="R1" s="780"/>
      <c r="S1" s="780"/>
      <c r="T1" s="780"/>
      <c r="U1" s="780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776" t="s">
        <v>265</v>
      </c>
      <c r="B1" s="777"/>
      <c r="C1" s="777"/>
      <c r="D1" s="777"/>
      <c r="E1" s="777"/>
      <c r="F1" s="777"/>
      <c r="G1" s="777"/>
      <c r="H1" s="777"/>
      <c r="I1" s="777"/>
      <c r="J1" s="777"/>
      <c r="K1" s="777"/>
      <c r="L1" s="777"/>
      <c r="M1" s="777"/>
      <c r="N1" s="777"/>
      <c r="O1" s="777"/>
      <c r="P1" s="777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781" t="s">
        <v>488</v>
      </c>
      <c r="B1" s="781"/>
      <c r="C1" s="781"/>
      <c r="D1" s="781"/>
      <c r="E1" s="781"/>
      <c r="F1" s="781"/>
      <c r="G1" s="781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784" t="s">
        <v>544</v>
      </c>
      <c r="B1" s="785"/>
      <c r="C1" s="785"/>
      <c r="D1" s="785"/>
      <c r="E1" s="785"/>
      <c r="F1" s="785"/>
      <c r="G1" s="785"/>
      <c r="H1" s="785"/>
      <c r="I1" s="785"/>
    </row>
    <row r="2" spans="1:9" ht="22.5">
      <c r="A2" s="147" t="s">
        <v>621</v>
      </c>
      <c r="B2" s="783" t="s">
        <v>622</v>
      </c>
      <c r="C2" s="783"/>
      <c r="D2" s="783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782" t="s">
        <v>634</v>
      </c>
      <c r="C3" s="782"/>
      <c r="D3" s="782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782" t="s">
        <v>629</v>
      </c>
      <c r="C4" s="782"/>
      <c r="D4" s="782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782" t="s">
        <v>630</v>
      </c>
      <c r="C5" s="782"/>
      <c r="D5" s="782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782" t="s">
        <v>632</v>
      </c>
      <c r="C6" s="782"/>
      <c r="D6" s="782"/>
      <c r="E6" s="152"/>
      <c r="F6" s="152"/>
      <c r="G6" s="152"/>
      <c r="H6" s="154"/>
      <c r="I6" s="154">
        <f>I5</f>
        <v>476250</v>
      </c>
    </row>
    <row r="7" spans="1:9">
      <c r="A7" s="152"/>
      <c r="B7" s="782" t="s">
        <v>633</v>
      </c>
      <c r="C7" s="782"/>
      <c r="D7" s="782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786" t="s">
        <v>620</v>
      </c>
      <c r="B1" s="786"/>
      <c r="C1" s="786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788"/>
      <c r="B1" s="789"/>
      <c r="C1" s="789"/>
      <c r="D1" s="789"/>
      <c r="E1" s="789"/>
      <c r="F1" s="789"/>
      <c r="G1" s="789"/>
      <c r="H1" s="789"/>
      <c r="I1" s="789"/>
      <c r="J1" s="789"/>
      <c r="K1" s="789"/>
      <c r="L1" s="789"/>
      <c r="M1" s="789"/>
      <c r="N1" s="789"/>
      <c r="O1" s="789"/>
      <c r="P1" s="789"/>
      <c r="Q1" s="789"/>
      <c r="R1" s="789"/>
      <c r="S1" s="789"/>
      <c r="T1" s="789"/>
      <c r="U1" s="789"/>
      <c r="V1" s="789"/>
      <c r="W1" s="789"/>
      <c r="X1" s="789"/>
      <c r="Y1" s="789"/>
      <c r="Z1" s="789"/>
      <c r="AA1" s="789"/>
    </row>
    <row r="2" spans="1:28" ht="39.950000000000003" customHeight="1">
      <c r="A2" s="790" t="s">
        <v>594</v>
      </c>
      <c r="B2" s="787" t="s">
        <v>595</v>
      </c>
      <c r="C2" s="787" t="s">
        <v>596</v>
      </c>
      <c r="D2" s="787" t="s">
        <v>597</v>
      </c>
      <c r="E2" s="787"/>
      <c r="F2" s="787"/>
      <c r="G2" s="787"/>
      <c r="H2" s="787"/>
      <c r="I2" s="792" t="s">
        <v>598</v>
      </c>
      <c r="J2" s="792"/>
      <c r="K2" s="792"/>
      <c r="L2" s="792"/>
      <c r="M2" s="792"/>
      <c r="N2" s="792" t="s">
        <v>599</v>
      </c>
      <c r="O2" s="792"/>
      <c r="P2" s="792"/>
      <c r="Q2" s="792"/>
      <c r="R2" s="792"/>
      <c r="S2" s="787" t="s">
        <v>615</v>
      </c>
      <c r="T2" s="787"/>
      <c r="U2" s="787"/>
      <c r="V2" s="787"/>
      <c r="W2" s="787"/>
      <c r="X2" s="787"/>
      <c r="Y2" s="787"/>
      <c r="Z2" s="787"/>
      <c r="AA2" s="787"/>
    </row>
    <row r="3" spans="1:28" ht="39.950000000000003" customHeight="1">
      <c r="A3" s="791"/>
      <c r="B3" s="787"/>
      <c r="C3" s="787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793" t="s">
        <v>1071</v>
      </c>
      <c r="B1" s="793"/>
      <c r="C1" s="793"/>
      <c r="D1" s="793"/>
      <c r="E1" s="793"/>
      <c r="F1" s="793"/>
      <c r="G1" s="793"/>
      <c r="H1" s="793"/>
      <c r="I1" s="793"/>
      <c r="J1" s="793"/>
      <c r="K1" s="793"/>
      <c r="L1" s="793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794" t="s">
        <v>1209</v>
      </c>
      <c r="B1" s="794"/>
      <c r="C1" s="794"/>
      <c r="D1" s="794"/>
      <c r="E1" s="794"/>
      <c r="F1" s="794"/>
      <c r="G1" s="794"/>
      <c r="H1" s="794"/>
      <c r="I1" s="794"/>
    </row>
    <row r="2" spans="1:9" s="327" customFormat="1">
      <c r="A2" s="795" t="s">
        <v>1210</v>
      </c>
      <c r="B2" s="795" t="s">
        <v>1211</v>
      </c>
      <c r="C2" s="795" t="s">
        <v>1212</v>
      </c>
      <c r="D2" s="795" t="s">
        <v>1213</v>
      </c>
      <c r="E2" s="795" t="s">
        <v>1214</v>
      </c>
      <c r="F2" s="796" t="s">
        <v>1215</v>
      </c>
      <c r="G2" s="795" t="s">
        <v>1216</v>
      </c>
      <c r="H2" s="796" t="s">
        <v>1217</v>
      </c>
      <c r="I2" s="797" t="s">
        <v>1218</v>
      </c>
    </row>
    <row r="3" spans="1:9" s="327" customFormat="1">
      <c r="A3" s="795"/>
      <c r="B3" s="795"/>
      <c r="C3" s="795"/>
      <c r="D3" s="795"/>
      <c r="E3" s="795"/>
      <c r="F3" s="796"/>
      <c r="G3" s="795"/>
      <c r="H3" s="796"/>
      <c r="I3" s="797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03" t="s">
        <v>1361</v>
      </c>
      <c r="B1" s="803"/>
      <c r="C1" s="803"/>
      <c r="D1" s="803"/>
      <c r="E1" s="803"/>
      <c r="F1" s="803"/>
      <c r="G1" s="803"/>
      <c r="H1" s="803"/>
      <c r="I1" s="803"/>
      <c r="J1" s="804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814">
        <v>1</v>
      </c>
      <c r="B3" s="816" t="s">
        <v>1368</v>
      </c>
      <c r="C3" s="816" t="s">
        <v>1369</v>
      </c>
      <c r="D3" s="816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801">
        <f>ROUND(I50*0.8,0)</f>
        <v>1831887</v>
      </c>
    </row>
    <row r="4" spans="1:10" ht="18" customHeight="1">
      <c r="A4" s="814"/>
      <c r="B4" s="816"/>
      <c r="C4" s="816"/>
      <c r="D4" s="816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802"/>
    </row>
    <row r="5" spans="1:10" ht="18" customHeight="1">
      <c r="A5" s="814"/>
      <c r="B5" s="816"/>
      <c r="C5" s="816"/>
      <c r="D5" s="816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802"/>
    </row>
    <row r="6" spans="1:10" ht="18" customHeight="1">
      <c r="A6" s="814"/>
      <c r="B6" s="816"/>
      <c r="C6" s="816"/>
      <c r="D6" s="816"/>
      <c r="E6" s="817" t="s">
        <v>1375</v>
      </c>
      <c r="F6" s="814" t="s">
        <v>1376</v>
      </c>
      <c r="G6" s="379">
        <v>12</v>
      </c>
      <c r="H6" s="379">
        <v>280</v>
      </c>
      <c r="I6" s="815">
        <f>SUMPRODUCT(G6:G11,H6:H11)</f>
        <v>43420</v>
      </c>
      <c r="J6" s="802"/>
    </row>
    <row r="7" spans="1:10" ht="18" customHeight="1">
      <c r="A7" s="814"/>
      <c r="B7" s="816"/>
      <c r="C7" s="816"/>
      <c r="D7" s="816"/>
      <c r="E7" s="817"/>
      <c r="F7" s="814"/>
      <c r="G7" s="379">
        <v>16</v>
      </c>
      <c r="H7" s="379">
        <v>360</v>
      </c>
      <c r="I7" s="815"/>
      <c r="J7" s="802"/>
    </row>
    <row r="8" spans="1:10" ht="18" customHeight="1">
      <c r="A8" s="814"/>
      <c r="B8" s="816"/>
      <c r="C8" s="816"/>
      <c r="D8" s="816"/>
      <c r="E8" s="817"/>
      <c r="F8" s="814"/>
      <c r="G8" s="379">
        <v>26</v>
      </c>
      <c r="H8" s="379">
        <v>150</v>
      </c>
      <c r="I8" s="815"/>
      <c r="J8" s="802"/>
    </row>
    <row r="9" spans="1:10" ht="18" customHeight="1">
      <c r="A9" s="814"/>
      <c r="B9" s="816"/>
      <c r="C9" s="816"/>
      <c r="D9" s="816"/>
      <c r="E9" s="817"/>
      <c r="F9" s="814"/>
      <c r="G9" s="379">
        <v>90</v>
      </c>
      <c r="H9" s="379">
        <v>160</v>
      </c>
      <c r="I9" s="815"/>
      <c r="J9" s="802"/>
    </row>
    <row r="10" spans="1:10" ht="18" customHeight="1">
      <c r="A10" s="814"/>
      <c r="B10" s="816"/>
      <c r="C10" s="816"/>
      <c r="D10" s="816"/>
      <c r="E10" s="817"/>
      <c r="F10" s="814"/>
      <c r="G10" s="379">
        <v>90</v>
      </c>
      <c r="H10" s="379">
        <v>130</v>
      </c>
      <c r="I10" s="815"/>
      <c r="J10" s="802"/>
    </row>
    <row r="11" spans="1:10" ht="18" customHeight="1">
      <c r="A11" s="814"/>
      <c r="B11" s="816"/>
      <c r="C11" s="816"/>
      <c r="D11" s="816"/>
      <c r="E11" s="817"/>
      <c r="F11" s="814"/>
      <c r="G11" s="379">
        <v>86</v>
      </c>
      <c r="H11" s="379">
        <v>50</v>
      </c>
      <c r="I11" s="815"/>
      <c r="J11" s="802"/>
    </row>
    <row r="12" spans="1:10" ht="18" customHeight="1">
      <c r="A12" s="814"/>
      <c r="B12" s="816"/>
      <c r="C12" s="816"/>
      <c r="D12" s="816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802"/>
    </row>
    <row r="13" spans="1:10" ht="18" customHeight="1">
      <c r="A13" s="814"/>
      <c r="B13" s="816"/>
      <c r="C13" s="816"/>
      <c r="D13" s="812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802"/>
    </row>
    <row r="14" spans="1:10" ht="18" customHeight="1">
      <c r="A14" s="814"/>
      <c r="B14" s="816"/>
      <c r="C14" s="816"/>
      <c r="D14" s="812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802"/>
    </row>
    <row r="15" spans="1:10" ht="18" customHeight="1">
      <c r="A15" s="814"/>
      <c r="B15" s="816"/>
      <c r="C15" s="816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802"/>
    </row>
    <row r="16" spans="1:10" ht="18" customHeight="1">
      <c r="A16" s="814"/>
      <c r="B16" s="816"/>
      <c r="C16" s="816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802"/>
    </row>
    <row r="17" spans="1:66" ht="18" customHeight="1">
      <c r="A17" s="814"/>
      <c r="B17" s="816"/>
      <c r="C17" s="816"/>
      <c r="D17" s="811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802"/>
    </row>
    <row r="18" spans="1:66" ht="18" customHeight="1">
      <c r="A18" s="814"/>
      <c r="B18" s="816"/>
      <c r="C18" s="816"/>
      <c r="D18" s="811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802"/>
    </row>
    <row r="19" spans="1:66" ht="18" customHeight="1">
      <c r="A19" s="814"/>
      <c r="B19" s="816"/>
      <c r="C19" s="816"/>
      <c r="D19" s="811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802"/>
    </row>
    <row r="20" spans="1:66" ht="18" customHeight="1">
      <c r="A20" s="814"/>
      <c r="B20" s="816"/>
      <c r="C20" s="816"/>
      <c r="D20" s="811" t="s">
        <v>1391</v>
      </c>
      <c r="E20" s="377" t="s">
        <v>1392</v>
      </c>
      <c r="F20" s="383" t="s">
        <v>1376</v>
      </c>
      <c r="G20" s="814">
        <v>1</v>
      </c>
      <c r="H20" s="814">
        <v>10000</v>
      </c>
      <c r="I20" s="815">
        <f t="shared" ref="I20:I26" si="1">H20*G20</f>
        <v>10000</v>
      </c>
      <c r="J20" s="802"/>
    </row>
    <row r="21" spans="1:66" ht="18" customHeight="1">
      <c r="A21" s="814"/>
      <c r="B21" s="816"/>
      <c r="C21" s="816"/>
      <c r="D21" s="811"/>
      <c r="E21" s="377" t="s">
        <v>1393</v>
      </c>
      <c r="F21" s="378" t="s">
        <v>1372</v>
      </c>
      <c r="G21" s="814"/>
      <c r="H21" s="814"/>
      <c r="I21" s="815"/>
      <c r="J21" s="802"/>
    </row>
    <row r="22" spans="1:66" ht="18" customHeight="1">
      <c r="A22" s="814"/>
      <c r="B22" s="816"/>
      <c r="C22" s="816"/>
      <c r="D22" s="811" t="s">
        <v>1394</v>
      </c>
      <c r="E22" s="818" t="s">
        <v>1395</v>
      </c>
      <c r="F22" s="821" t="s">
        <v>1372</v>
      </c>
      <c r="G22" s="384">
        <v>4002.77</v>
      </c>
      <c r="H22" s="379">
        <v>60</v>
      </c>
      <c r="I22" s="561">
        <f t="shared" si="1"/>
        <v>240166.2</v>
      </c>
      <c r="J22" s="802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14"/>
      <c r="B23" s="816"/>
      <c r="C23" s="816"/>
      <c r="D23" s="811"/>
      <c r="E23" s="819"/>
      <c r="F23" s="822"/>
      <c r="G23" s="384">
        <v>2</v>
      </c>
      <c r="H23" s="379">
        <v>5000</v>
      </c>
      <c r="I23" s="561">
        <f t="shared" si="1"/>
        <v>10000</v>
      </c>
      <c r="J23" s="802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14"/>
      <c r="B24" s="816"/>
      <c r="C24" s="816"/>
      <c r="D24" s="811"/>
      <c r="E24" s="820"/>
      <c r="F24" s="823"/>
      <c r="G24" s="384">
        <v>180</v>
      </c>
      <c r="H24" s="379">
        <v>60</v>
      </c>
      <c r="I24" s="561">
        <f t="shared" si="1"/>
        <v>10800</v>
      </c>
      <c r="J24" s="802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14"/>
      <c r="B25" s="816"/>
      <c r="C25" s="816"/>
      <c r="D25" s="811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802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14"/>
      <c r="B26" s="816"/>
      <c r="C26" s="816"/>
      <c r="D26" s="811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802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14"/>
      <c r="B27" s="816"/>
      <c r="C27" s="816"/>
      <c r="D27" s="811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802"/>
    </row>
    <row r="28" spans="1:66" ht="18" customHeight="1">
      <c r="A28" s="814"/>
      <c r="B28" s="816"/>
      <c r="C28" s="816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802"/>
    </row>
    <row r="29" spans="1:66" ht="18" customHeight="1">
      <c r="A29" s="814"/>
      <c r="B29" s="816"/>
      <c r="C29" s="816"/>
      <c r="D29" s="811" t="s">
        <v>1400</v>
      </c>
      <c r="E29" s="811" t="s">
        <v>1400</v>
      </c>
      <c r="F29" s="812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802"/>
    </row>
    <row r="30" spans="1:66" ht="18" customHeight="1">
      <c r="A30" s="814"/>
      <c r="B30" s="816"/>
      <c r="C30" s="816"/>
      <c r="D30" s="811"/>
      <c r="E30" s="811"/>
      <c r="F30" s="812"/>
      <c r="G30" s="384">
        <v>114</v>
      </c>
      <c r="H30" s="389">
        <v>80</v>
      </c>
      <c r="I30" s="560">
        <f t="shared" si="2"/>
        <v>9120</v>
      </c>
      <c r="J30" s="802"/>
    </row>
    <row r="31" spans="1:66" ht="18" customHeight="1">
      <c r="A31" s="814"/>
      <c r="B31" s="816"/>
      <c r="C31" s="816"/>
      <c r="D31" s="811"/>
      <c r="E31" s="811"/>
      <c r="F31" s="812"/>
      <c r="G31" s="384">
        <v>171</v>
      </c>
      <c r="H31" s="389">
        <v>120</v>
      </c>
      <c r="I31" s="560">
        <f t="shared" si="2"/>
        <v>20520</v>
      </c>
      <c r="J31" s="802"/>
    </row>
    <row r="32" spans="1:66" ht="18" customHeight="1">
      <c r="A32" s="814"/>
      <c r="B32" s="816"/>
      <c r="C32" s="816"/>
      <c r="D32" s="811"/>
      <c r="E32" s="811"/>
      <c r="F32" s="812"/>
      <c r="G32" s="384">
        <v>72</v>
      </c>
      <c r="H32" s="389">
        <v>130</v>
      </c>
      <c r="I32" s="560">
        <f t="shared" si="2"/>
        <v>9360</v>
      </c>
      <c r="J32" s="802"/>
    </row>
    <row r="33" spans="1:10" ht="18" customHeight="1">
      <c r="A33" s="814"/>
      <c r="B33" s="816"/>
      <c r="C33" s="816"/>
      <c r="D33" s="811"/>
      <c r="E33" s="811"/>
      <c r="F33" s="812"/>
      <c r="G33" s="384">
        <v>4</v>
      </c>
      <c r="H33" s="389">
        <v>130</v>
      </c>
      <c r="I33" s="560">
        <f t="shared" si="2"/>
        <v>520</v>
      </c>
      <c r="J33" s="802"/>
    </row>
    <row r="34" spans="1:10" ht="18" customHeight="1">
      <c r="A34" s="814"/>
      <c r="B34" s="816"/>
      <c r="C34" s="816"/>
      <c r="D34" s="811"/>
      <c r="E34" s="811"/>
      <c r="F34" s="812"/>
      <c r="G34" s="384">
        <v>1</v>
      </c>
      <c r="H34" s="389">
        <v>6600</v>
      </c>
      <c r="I34" s="560">
        <f t="shared" si="2"/>
        <v>6600</v>
      </c>
      <c r="J34" s="802"/>
    </row>
    <row r="35" spans="1:10" ht="18" customHeight="1">
      <c r="A35" s="814"/>
      <c r="B35" s="816"/>
      <c r="C35" s="816"/>
      <c r="D35" s="811"/>
      <c r="E35" s="811"/>
      <c r="F35" s="812"/>
      <c r="G35" s="384">
        <v>70</v>
      </c>
      <c r="H35" s="389">
        <v>180</v>
      </c>
      <c r="I35" s="560">
        <f t="shared" si="2"/>
        <v>12600</v>
      </c>
      <c r="J35" s="802"/>
    </row>
    <row r="36" spans="1:10" ht="18" customHeight="1">
      <c r="A36" s="814"/>
      <c r="B36" s="816"/>
      <c r="C36" s="816"/>
      <c r="D36" s="811"/>
      <c r="E36" s="811"/>
      <c r="F36" s="812"/>
      <c r="G36" s="384">
        <v>1</v>
      </c>
      <c r="H36" s="389">
        <v>4800</v>
      </c>
      <c r="I36" s="560">
        <f t="shared" si="2"/>
        <v>4800</v>
      </c>
      <c r="J36" s="802"/>
    </row>
    <row r="37" spans="1:10" ht="18" customHeight="1">
      <c r="A37" s="814"/>
      <c r="B37" s="816"/>
      <c r="C37" s="816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802"/>
    </row>
    <row r="38" spans="1:10" ht="18" customHeight="1">
      <c r="A38" s="814"/>
      <c r="B38" s="816"/>
      <c r="C38" s="816"/>
      <c r="D38" s="811" t="s">
        <v>1403</v>
      </c>
      <c r="E38" s="811"/>
      <c r="F38" s="383" t="s">
        <v>1376</v>
      </c>
      <c r="G38" s="384">
        <v>0</v>
      </c>
      <c r="H38" s="379">
        <v>0</v>
      </c>
      <c r="I38" s="560">
        <v>0</v>
      </c>
      <c r="J38" s="802"/>
    </row>
    <row r="39" spans="1:10" ht="18" customHeight="1">
      <c r="A39" s="814"/>
      <c r="B39" s="816"/>
      <c r="C39" s="816"/>
      <c r="D39" s="811" t="s">
        <v>1404</v>
      </c>
      <c r="E39" s="811"/>
      <c r="F39" s="392" t="s">
        <v>1405</v>
      </c>
      <c r="G39" s="379">
        <v>0</v>
      </c>
      <c r="H39" s="379">
        <v>0</v>
      </c>
      <c r="I39" s="560">
        <v>0</v>
      </c>
      <c r="J39" s="802"/>
    </row>
    <row r="40" spans="1:10" s="395" customFormat="1" ht="18" customHeight="1">
      <c r="A40" s="798"/>
      <c r="B40" s="813"/>
      <c r="C40" s="813" t="s">
        <v>1406</v>
      </c>
      <c r="D40" s="813"/>
      <c r="E40" s="813"/>
      <c r="F40" s="393"/>
      <c r="G40" s="394"/>
      <c r="H40" s="394"/>
      <c r="I40" s="562">
        <f>SUM(I3:I39)</f>
        <v>1960935.0999999999</v>
      </c>
      <c r="J40" s="802"/>
    </row>
    <row r="41" spans="1:10" ht="18" customHeight="1">
      <c r="A41" s="814"/>
      <c r="B41" s="816"/>
      <c r="C41" s="799" t="s">
        <v>1407</v>
      </c>
      <c r="D41" s="799"/>
      <c r="E41" s="799"/>
      <c r="F41" s="396"/>
      <c r="G41" s="379">
        <v>0</v>
      </c>
      <c r="H41" s="805">
        <v>0.1</v>
      </c>
      <c r="I41" s="808">
        <f>H41*I40</f>
        <v>196093.51</v>
      </c>
      <c r="J41" s="802"/>
    </row>
    <row r="42" spans="1:10" ht="18" customHeight="1">
      <c r="A42" s="814"/>
      <c r="B42" s="816"/>
      <c r="C42" s="799" t="s">
        <v>1408</v>
      </c>
      <c r="D42" s="799"/>
      <c r="E42" s="799"/>
      <c r="F42" s="396"/>
      <c r="G42" s="379">
        <v>0</v>
      </c>
      <c r="H42" s="806"/>
      <c r="I42" s="809">
        <v>12829.8</v>
      </c>
      <c r="J42" s="802"/>
    </row>
    <row r="43" spans="1:10" ht="18" customHeight="1">
      <c r="A43" s="814"/>
      <c r="B43" s="816"/>
      <c r="C43" s="799" t="s">
        <v>1409</v>
      </c>
      <c r="D43" s="799"/>
      <c r="E43" s="799"/>
      <c r="F43" s="396"/>
      <c r="G43" s="379"/>
      <c r="H43" s="806"/>
      <c r="I43" s="809">
        <f>H43</f>
        <v>0</v>
      </c>
      <c r="J43" s="802"/>
    </row>
    <row r="44" spans="1:10" ht="18" customHeight="1">
      <c r="A44" s="814"/>
      <c r="B44" s="816"/>
      <c r="C44" s="799" t="s">
        <v>1410</v>
      </c>
      <c r="D44" s="799"/>
      <c r="E44" s="799"/>
      <c r="F44" s="397" t="s">
        <v>1411</v>
      </c>
      <c r="G44" s="379"/>
      <c r="H44" s="806"/>
      <c r="I44" s="809">
        <f>H44</f>
        <v>0</v>
      </c>
      <c r="J44" s="802"/>
    </row>
    <row r="45" spans="1:10" s="376" customFormat="1" ht="18" customHeight="1">
      <c r="A45" s="814"/>
      <c r="B45" s="816"/>
      <c r="C45" s="799" t="s">
        <v>1412</v>
      </c>
      <c r="D45" s="799"/>
      <c r="E45" s="799"/>
      <c r="F45" s="382" t="s">
        <v>1413</v>
      </c>
      <c r="G45" s="384"/>
      <c r="H45" s="806"/>
      <c r="I45" s="809">
        <f>H45</f>
        <v>0</v>
      </c>
      <c r="J45" s="802"/>
    </row>
    <row r="46" spans="1:10" s="376" customFormat="1" ht="18" customHeight="1">
      <c r="A46" s="814"/>
      <c r="B46" s="816"/>
      <c r="C46" s="799" t="s">
        <v>1414</v>
      </c>
      <c r="D46" s="799"/>
      <c r="E46" s="799"/>
      <c r="F46" s="396"/>
      <c r="G46" s="379">
        <v>0</v>
      </c>
      <c r="H46" s="807"/>
      <c r="I46" s="810">
        <v>0</v>
      </c>
      <c r="J46" s="802"/>
    </row>
    <row r="47" spans="1:10" s="376" customFormat="1" ht="18" customHeight="1">
      <c r="A47" s="814"/>
      <c r="B47" s="816"/>
      <c r="C47" s="799" t="s">
        <v>1415</v>
      </c>
      <c r="D47" s="799"/>
      <c r="E47" s="799"/>
      <c r="F47" s="379" t="s">
        <v>1416</v>
      </c>
      <c r="G47" s="379"/>
      <c r="H47" s="379"/>
      <c r="I47" s="560">
        <v>30000</v>
      </c>
      <c r="J47" s="802"/>
    </row>
    <row r="48" spans="1:10" s="398" customFormat="1" ht="18" customHeight="1">
      <c r="A48" s="814"/>
      <c r="B48" s="816"/>
      <c r="C48" s="799" t="s">
        <v>1417</v>
      </c>
      <c r="D48" s="799"/>
      <c r="E48" s="799"/>
      <c r="F48" s="392"/>
      <c r="G48" s="384"/>
      <c r="H48" s="379">
        <v>90000</v>
      </c>
      <c r="I48" s="560">
        <f>H48</f>
        <v>90000</v>
      </c>
      <c r="J48" s="802"/>
    </row>
    <row r="49" spans="1:10" ht="18" customHeight="1">
      <c r="A49" s="814"/>
      <c r="B49" s="816"/>
      <c r="C49" s="800" t="s">
        <v>1418</v>
      </c>
      <c r="D49" s="800"/>
      <c r="E49" s="800"/>
      <c r="F49" s="379"/>
      <c r="G49" s="379"/>
      <c r="H49" s="379"/>
      <c r="I49" s="560">
        <f>SUM(I41:I48)</f>
        <v>328923.31</v>
      </c>
      <c r="J49" s="802"/>
    </row>
    <row r="50" spans="1:10" s="395" customFormat="1" ht="18" customHeight="1">
      <c r="A50" s="798"/>
      <c r="B50" s="813"/>
      <c r="C50" s="800" t="s">
        <v>24</v>
      </c>
      <c r="D50" s="800"/>
      <c r="E50" s="800"/>
      <c r="F50" s="394"/>
      <c r="G50" s="394"/>
      <c r="H50" s="394"/>
      <c r="I50" s="562">
        <f>I49+I40</f>
        <v>2289858.4099999997</v>
      </c>
      <c r="J50" s="802"/>
    </row>
    <row r="51" spans="1:10" ht="18" customHeight="1">
      <c r="A51" s="379"/>
      <c r="B51" s="397"/>
      <c r="C51" s="798" t="s">
        <v>1540</v>
      </c>
      <c r="D51" s="798"/>
      <c r="E51" s="798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C51:E51"/>
    <mergeCell ref="C47:E47"/>
    <mergeCell ref="C48:E48"/>
    <mergeCell ref="C49:E49"/>
    <mergeCell ref="C50:E5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25" t="s">
        <v>1541</v>
      </c>
      <c r="B1" s="825"/>
      <c r="C1" s="825"/>
      <c r="D1" s="825"/>
      <c r="E1" s="825"/>
      <c r="F1" s="825"/>
      <c r="G1" s="825"/>
      <c r="H1" s="825"/>
      <c r="I1" s="825"/>
      <c r="J1" s="826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828" t="s">
        <v>1365</v>
      </c>
      <c r="E2" s="828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836">
        <v>1</v>
      </c>
      <c r="B3" s="836" t="s">
        <v>1420</v>
      </c>
      <c r="C3" s="411" t="s">
        <v>1421</v>
      </c>
      <c r="D3" s="836" t="s">
        <v>1422</v>
      </c>
      <c r="E3" s="836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828">
        <f>ROUND(I12*0.8,0)</f>
        <v>233968</v>
      </c>
    </row>
    <row r="4" spans="1:10 16362:16362" s="405" customFormat="1" ht="18" customHeight="1">
      <c r="A4" s="836"/>
      <c r="B4" s="836"/>
      <c r="C4" s="411" t="s">
        <v>281</v>
      </c>
      <c r="D4" s="836" t="s">
        <v>1423</v>
      </c>
      <c r="E4" s="836"/>
      <c r="F4" s="411" t="s">
        <v>1388</v>
      </c>
      <c r="G4" s="412">
        <v>104</v>
      </c>
      <c r="H4" s="413">
        <v>350</v>
      </c>
      <c r="I4" s="412">
        <f>G4*H4</f>
        <v>36400</v>
      </c>
      <c r="J4" s="829"/>
    </row>
    <row r="5" spans="1:10 16362:16362" s="410" customFormat="1" ht="18" customHeight="1">
      <c r="A5" s="827"/>
      <c r="B5" s="827"/>
      <c r="C5" s="827" t="s">
        <v>1424</v>
      </c>
      <c r="D5" s="827"/>
      <c r="E5" s="827"/>
      <c r="F5" s="414"/>
      <c r="G5" s="409"/>
      <c r="H5" s="409"/>
      <c r="I5" s="415">
        <f>I3+I4</f>
        <v>238600</v>
      </c>
      <c r="J5" s="829"/>
      <c r="XEH5" s="416"/>
    </row>
    <row r="6" spans="1:10 16362:16362" s="405" customFormat="1" ht="18" customHeight="1">
      <c r="A6" s="836"/>
      <c r="B6" s="836"/>
      <c r="C6" s="836" t="s">
        <v>1408</v>
      </c>
      <c r="D6" s="836"/>
      <c r="E6" s="836"/>
      <c r="F6" s="836" t="s">
        <v>1376</v>
      </c>
      <c r="G6" s="837">
        <v>1</v>
      </c>
      <c r="H6" s="838">
        <f>I5*0.1</f>
        <v>23860</v>
      </c>
      <c r="I6" s="838">
        <f>G6*H6</f>
        <v>23860</v>
      </c>
      <c r="J6" s="829"/>
    </row>
    <row r="7" spans="1:10 16362:16362" s="405" customFormat="1" ht="18" customHeight="1">
      <c r="A7" s="836"/>
      <c r="B7" s="836"/>
      <c r="C7" s="836" t="s">
        <v>1425</v>
      </c>
      <c r="D7" s="836"/>
      <c r="E7" s="836"/>
      <c r="F7" s="836"/>
      <c r="G7" s="837"/>
      <c r="H7" s="838"/>
      <c r="I7" s="838"/>
      <c r="J7" s="829"/>
    </row>
    <row r="8" spans="1:10 16362:16362" s="405" customFormat="1" ht="18" customHeight="1">
      <c r="A8" s="836"/>
      <c r="B8" s="836"/>
      <c r="C8" s="836" t="s">
        <v>1409</v>
      </c>
      <c r="D8" s="836"/>
      <c r="E8" s="836"/>
      <c r="F8" s="836"/>
      <c r="G8" s="837"/>
      <c r="H8" s="838"/>
      <c r="I8" s="838"/>
      <c r="J8" s="829"/>
    </row>
    <row r="9" spans="1:10 16362:16362" s="405" customFormat="1" ht="18" customHeight="1">
      <c r="A9" s="836"/>
      <c r="B9" s="836"/>
      <c r="C9" s="836" t="s">
        <v>1410</v>
      </c>
      <c r="D9" s="836"/>
      <c r="E9" s="836"/>
      <c r="F9" s="836"/>
      <c r="G9" s="837"/>
      <c r="H9" s="838"/>
      <c r="I9" s="838"/>
      <c r="J9" s="829"/>
    </row>
    <row r="10" spans="1:10 16362:16362" s="405" customFormat="1" ht="18" customHeight="1">
      <c r="A10" s="836"/>
      <c r="B10" s="836"/>
      <c r="C10" s="836" t="s">
        <v>1426</v>
      </c>
      <c r="D10" s="836"/>
      <c r="E10" s="836"/>
      <c r="F10" s="411" t="s">
        <v>1376</v>
      </c>
      <c r="G10" s="413">
        <v>1</v>
      </c>
      <c r="H10" s="417">
        <f>I10</f>
        <v>30000</v>
      </c>
      <c r="I10" s="417">
        <v>30000</v>
      </c>
      <c r="J10" s="829"/>
    </row>
    <row r="11" spans="1:10 16362:16362" s="410" customFormat="1" ht="18" customHeight="1">
      <c r="A11" s="827"/>
      <c r="B11" s="827"/>
      <c r="C11" s="827" t="s">
        <v>1427</v>
      </c>
      <c r="D11" s="827"/>
      <c r="E11" s="827"/>
      <c r="F11" s="414"/>
      <c r="G11" s="409"/>
      <c r="H11" s="409"/>
      <c r="I11" s="415">
        <f>I6+I7+I8+I9+I10</f>
        <v>53860</v>
      </c>
      <c r="J11" s="829"/>
    </row>
    <row r="12" spans="1:10 16362:16362" s="405" customFormat="1" ht="18" customHeight="1">
      <c r="A12" s="411"/>
      <c r="B12" s="411"/>
      <c r="C12" s="827" t="s">
        <v>1428</v>
      </c>
      <c r="D12" s="827"/>
      <c r="E12" s="827"/>
      <c r="F12" s="411"/>
      <c r="G12" s="409"/>
      <c r="H12" s="409"/>
      <c r="I12" s="415">
        <f>I5+I11</f>
        <v>292460</v>
      </c>
      <c r="J12" s="829"/>
    </row>
    <row r="13" spans="1:10 16362:16362" s="418" customFormat="1" ht="18" customHeight="1">
      <c r="A13" s="836">
        <v>2</v>
      </c>
      <c r="B13" s="836" t="s">
        <v>1429</v>
      </c>
      <c r="C13" s="836" t="s">
        <v>1430</v>
      </c>
      <c r="D13" s="836" t="s">
        <v>1431</v>
      </c>
      <c r="E13" s="836"/>
      <c r="F13" s="411" t="s">
        <v>1372</v>
      </c>
      <c r="G13" s="412">
        <v>2157</v>
      </c>
      <c r="H13" s="413">
        <v>122.021325915624</v>
      </c>
      <c r="I13" s="412">
        <v>263200</v>
      </c>
      <c r="J13" s="830">
        <f>ROUND(I40*0.8,0)</f>
        <v>922130</v>
      </c>
    </row>
    <row r="14" spans="1:10 16362:16362" s="418" customFormat="1" ht="18" customHeight="1">
      <c r="A14" s="836"/>
      <c r="B14" s="836"/>
      <c r="C14" s="836"/>
      <c r="D14" s="836" t="s">
        <v>1432</v>
      </c>
      <c r="E14" s="836"/>
      <c r="F14" s="411" t="s">
        <v>1372</v>
      </c>
      <c r="G14" s="412">
        <v>500</v>
      </c>
      <c r="H14" s="413">
        <v>42.6</v>
      </c>
      <c r="I14" s="412">
        <v>21300</v>
      </c>
      <c r="J14" s="831"/>
    </row>
    <row r="15" spans="1:10 16362:16362" s="418" customFormat="1" ht="18" customHeight="1">
      <c r="A15" s="836"/>
      <c r="B15" s="836"/>
      <c r="C15" s="836"/>
      <c r="D15" s="836" t="s">
        <v>1433</v>
      </c>
      <c r="E15" s="836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831"/>
    </row>
    <row r="16" spans="1:10 16362:16362" s="418" customFormat="1" ht="18" customHeight="1">
      <c r="A16" s="836"/>
      <c r="B16" s="836"/>
      <c r="C16" s="836"/>
      <c r="D16" s="836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831"/>
    </row>
    <row r="17" spans="1:16362" s="418" customFormat="1" ht="18" customHeight="1">
      <c r="A17" s="836"/>
      <c r="B17" s="836"/>
      <c r="C17" s="836"/>
      <c r="D17" s="836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831"/>
    </row>
    <row r="18" spans="1:16362" s="418" customFormat="1" ht="18" customHeight="1">
      <c r="A18" s="836"/>
      <c r="B18" s="836"/>
      <c r="C18" s="836"/>
      <c r="D18" s="836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831"/>
    </row>
    <row r="19" spans="1:16362" s="418" customFormat="1" ht="18" customHeight="1">
      <c r="A19" s="836"/>
      <c r="B19" s="836"/>
      <c r="C19" s="836"/>
      <c r="D19" s="836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831"/>
    </row>
    <row r="20" spans="1:16362" s="418" customFormat="1" ht="18" customHeight="1">
      <c r="A20" s="836"/>
      <c r="B20" s="836"/>
      <c r="C20" s="836"/>
      <c r="D20" s="836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831"/>
    </row>
    <row r="21" spans="1:16362" s="418" customFormat="1" ht="18" customHeight="1">
      <c r="A21" s="836"/>
      <c r="B21" s="836"/>
      <c r="C21" s="836"/>
      <c r="D21" s="836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831"/>
    </row>
    <row r="22" spans="1:16362" s="418" customFormat="1" ht="18" customHeight="1">
      <c r="A22" s="836"/>
      <c r="B22" s="836"/>
      <c r="C22" s="836"/>
      <c r="D22" s="836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831"/>
    </row>
    <row r="23" spans="1:16362" s="418" customFormat="1" ht="18" customHeight="1">
      <c r="A23" s="836"/>
      <c r="B23" s="836"/>
      <c r="C23" s="836"/>
      <c r="D23" s="836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831"/>
    </row>
    <row r="24" spans="1:16362" s="418" customFormat="1" ht="18" customHeight="1">
      <c r="A24" s="836"/>
      <c r="B24" s="836"/>
      <c r="C24" s="836"/>
      <c r="D24" s="836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831"/>
    </row>
    <row r="25" spans="1:16362" s="418" customFormat="1" ht="18" customHeight="1">
      <c r="A25" s="836"/>
      <c r="B25" s="836"/>
      <c r="C25" s="836"/>
      <c r="D25" s="836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831"/>
    </row>
    <row r="26" spans="1:16362" s="418" customFormat="1" ht="18" customHeight="1">
      <c r="A26" s="836"/>
      <c r="B26" s="836"/>
      <c r="C26" s="836"/>
      <c r="D26" s="836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831"/>
    </row>
    <row r="27" spans="1:16362" s="418" customFormat="1" ht="18" customHeight="1">
      <c r="A27" s="836"/>
      <c r="B27" s="836"/>
      <c r="C27" s="836"/>
      <c r="D27" s="836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831"/>
    </row>
    <row r="28" spans="1:16362" s="418" customFormat="1" ht="18" customHeight="1">
      <c r="A28" s="836"/>
      <c r="B28" s="836"/>
      <c r="C28" s="836"/>
      <c r="D28" s="836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831"/>
    </row>
    <row r="29" spans="1:16362" s="418" customFormat="1" ht="18" customHeight="1">
      <c r="A29" s="836"/>
      <c r="B29" s="836"/>
      <c r="C29" s="836"/>
      <c r="D29" s="836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831"/>
    </row>
    <row r="30" spans="1:16362" s="418" customFormat="1" ht="18" customHeight="1">
      <c r="A30" s="827"/>
      <c r="B30" s="827"/>
      <c r="C30" s="836"/>
      <c r="D30" s="836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831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27"/>
      <c r="B31" s="827"/>
      <c r="C31" s="827" t="s">
        <v>1424</v>
      </c>
      <c r="D31" s="827"/>
      <c r="E31" s="827"/>
      <c r="F31" s="414"/>
      <c r="G31" s="409"/>
      <c r="H31" s="409"/>
      <c r="I31" s="415">
        <f>SUM(I13:I30)</f>
        <v>1002421</v>
      </c>
      <c r="J31" s="831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36"/>
      <c r="B32" s="836"/>
      <c r="C32" s="835" t="s">
        <v>1408</v>
      </c>
      <c r="D32" s="835"/>
      <c r="E32" s="835"/>
      <c r="F32" s="836" t="s">
        <v>1376</v>
      </c>
      <c r="G32" s="837">
        <v>1</v>
      </c>
      <c r="H32" s="838">
        <f>I31*0.1</f>
        <v>100242.1</v>
      </c>
      <c r="I32" s="838">
        <f>G32*H32</f>
        <v>100242.1</v>
      </c>
      <c r="J32" s="831"/>
    </row>
    <row r="33" spans="1:16362" s="420" customFormat="1" ht="18" customHeight="1">
      <c r="A33" s="836"/>
      <c r="B33" s="836"/>
      <c r="C33" s="835" t="s">
        <v>1425</v>
      </c>
      <c r="D33" s="835"/>
      <c r="E33" s="835"/>
      <c r="F33" s="836"/>
      <c r="G33" s="837"/>
      <c r="H33" s="838"/>
      <c r="I33" s="838"/>
      <c r="J33" s="831"/>
    </row>
    <row r="34" spans="1:16362" s="420" customFormat="1" ht="18" customHeight="1">
      <c r="A34" s="836"/>
      <c r="B34" s="836"/>
      <c r="C34" s="835" t="s">
        <v>1409</v>
      </c>
      <c r="D34" s="835"/>
      <c r="E34" s="835"/>
      <c r="F34" s="836"/>
      <c r="G34" s="837"/>
      <c r="H34" s="838"/>
      <c r="I34" s="838"/>
      <c r="J34" s="831"/>
    </row>
    <row r="35" spans="1:16362" s="420" customFormat="1" ht="18" customHeight="1">
      <c r="A35" s="836"/>
      <c r="B35" s="836"/>
      <c r="C35" s="835" t="s">
        <v>1410</v>
      </c>
      <c r="D35" s="835"/>
      <c r="E35" s="835"/>
      <c r="F35" s="836"/>
      <c r="G35" s="837"/>
      <c r="H35" s="838"/>
      <c r="I35" s="838"/>
      <c r="J35" s="831"/>
    </row>
    <row r="36" spans="1:16362" s="420" customFormat="1" ht="18" customHeight="1">
      <c r="A36" s="836"/>
      <c r="B36" s="836"/>
      <c r="C36" s="835" t="s">
        <v>1412</v>
      </c>
      <c r="D36" s="835"/>
      <c r="E36" s="835"/>
      <c r="F36" s="836"/>
      <c r="G36" s="837"/>
      <c r="H36" s="838"/>
      <c r="I36" s="838"/>
      <c r="J36" s="831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36"/>
      <c r="B37" s="836"/>
      <c r="C37" s="835" t="s">
        <v>1415</v>
      </c>
      <c r="D37" s="835"/>
      <c r="E37" s="835"/>
      <c r="F37" s="411" t="s">
        <v>1376</v>
      </c>
      <c r="G37" s="413">
        <v>1</v>
      </c>
      <c r="H37" s="417">
        <v>18000</v>
      </c>
      <c r="I37" s="417">
        <f>H37</f>
        <v>18000</v>
      </c>
      <c r="J37" s="831"/>
    </row>
    <row r="38" spans="1:16362" s="420" customFormat="1" ht="18" customHeight="1">
      <c r="A38" s="836"/>
      <c r="B38" s="836"/>
      <c r="C38" s="835" t="s">
        <v>1446</v>
      </c>
      <c r="D38" s="835"/>
      <c r="E38" s="835"/>
      <c r="F38" s="411" t="s">
        <v>1376</v>
      </c>
      <c r="G38" s="413">
        <v>1</v>
      </c>
      <c r="H38" s="417">
        <f>I38</f>
        <v>32000</v>
      </c>
      <c r="I38" s="417">
        <v>32000</v>
      </c>
      <c r="J38" s="831"/>
    </row>
    <row r="39" spans="1:16362" s="420" customFormat="1" ht="18" customHeight="1">
      <c r="A39" s="836"/>
      <c r="B39" s="836"/>
      <c r="C39" s="827" t="s">
        <v>1427</v>
      </c>
      <c r="D39" s="827"/>
      <c r="E39" s="827"/>
      <c r="F39" s="411"/>
      <c r="G39" s="411"/>
      <c r="H39" s="409"/>
      <c r="I39" s="415">
        <f>I32+I33+I34+I35+I37+I38</f>
        <v>150242.1</v>
      </c>
      <c r="J39" s="831"/>
    </row>
    <row r="40" spans="1:16362" s="420" customFormat="1" ht="18" customHeight="1">
      <c r="A40" s="411"/>
      <c r="B40" s="411"/>
      <c r="C40" s="827" t="s">
        <v>1428</v>
      </c>
      <c r="D40" s="827"/>
      <c r="E40" s="827"/>
      <c r="F40" s="411"/>
      <c r="G40" s="411"/>
      <c r="H40" s="409"/>
      <c r="I40" s="415">
        <f>I31+I39</f>
        <v>1152663.1000000001</v>
      </c>
      <c r="J40" s="831"/>
    </row>
    <row r="41" spans="1:16362" s="405" customFormat="1" ht="18" customHeight="1">
      <c r="A41" s="836">
        <v>3</v>
      </c>
      <c r="B41" s="836" t="s">
        <v>1447</v>
      </c>
      <c r="C41" s="836" t="s">
        <v>1430</v>
      </c>
      <c r="D41" s="836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828">
        <f>ROUND(I77*0.8,0)</f>
        <v>1659473</v>
      </c>
    </row>
    <row r="42" spans="1:16362" s="405" customFormat="1" ht="18" customHeight="1">
      <c r="A42" s="836"/>
      <c r="B42" s="836"/>
      <c r="C42" s="836"/>
      <c r="D42" s="836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829"/>
    </row>
    <row r="43" spans="1:16362" s="405" customFormat="1" ht="18" customHeight="1">
      <c r="A43" s="836"/>
      <c r="B43" s="836"/>
      <c r="C43" s="836"/>
      <c r="D43" s="836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829"/>
    </row>
    <row r="44" spans="1:16362" s="405" customFormat="1" ht="18" customHeight="1">
      <c r="A44" s="836"/>
      <c r="B44" s="836"/>
      <c r="C44" s="836"/>
      <c r="D44" s="836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829"/>
    </row>
    <row r="45" spans="1:16362" s="405" customFormat="1" ht="18" customHeight="1">
      <c r="A45" s="836"/>
      <c r="B45" s="836"/>
      <c r="C45" s="836"/>
      <c r="D45" s="836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829"/>
    </row>
    <row r="46" spans="1:16362" s="405" customFormat="1" ht="18" customHeight="1">
      <c r="A46" s="836"/>
      <c r="B46" s="836"/>
      <c r="C46" s="836"/>
      <c r="D46" s="836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829"/>
    </row>
    <row r="47" spans="1:16362" s="405" customFormat="1" ht="18" customHeight="1">
      <c r="A47" s="836"/>
      <c r="B47" s="836"/>
      <c r="C47" s="836"/>
      <c r="D47" s="836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829"/>
    </row>
    <row r="48" spans="1:16362" s="405" customFormat="1" ht="18" customHeight="1">
      <c r="A48" s="836"/>
      <c r="B48" s="836"/>
      <c r="C48" s="836"/>
      <c r="D48" s="836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829"/>
    </row>
    <row r="49" spans="1:10" s="405" customFormat="1" ht="18" customHeight="1">
      <c r="A49" s="836"/>
      <c r="B49" s="836"/>
      <c r="C49" s="836"/>
      <c r="D49" s="836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829"/>
    </row>
    <row r="50" spans="1:10" s="405" customFormat="1" ht="18" customHeight="1">
      <c r="A50" s="836"/>
      <c r="B50" s="836"/>
      <c r="C50" s="836"/>
      <c r="D50" s="836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829"/>
    </row>
    <row r="51" spans="1:10" s="405" customFormat="1" ht="18" customHeight="1">
      <c r="A51" s="836"/>
      <c r="B51" s="836"/>
      <c r="C51" s="836"/>
      <c r="D51" s="836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829"/>
    </row>
    <row r="52" spans="1:10" s="405" customFormat="1" ht="18" customHeight="1">
      <c r="A52" s="836"/>
      <c r="B52" s="836"/>
      <c r="C52" s="836"/>
      <c r="D52" s="836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829"/>
    </row>
    <row r="53" spans="1:10" s="405" customFormat="1" ht="18" customHeight="1">
      <c r="A53" s="836"/>
      <c r="B53" s="836"/>
      <c r="C53" s="836"/>
      <c r="D53" s="836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829"/>
    </row>
    <row r="54" spans="1:10" s="405" customFormat="1" ht="18" customHeight="1">
      <c r="A54" s="836"/>
      <c r="B54" s="836"/>
      <c r="C54" s="836"/>
      <c r="D54" s="836" t="s">
        <v>1458</v>
      </c>
      <c r="E54" s="836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829"/>
    </row>
    <row r="55" spans="1:10" s="405" customFormat="1" ht="18" customHeight="1">
      <c r="A55" s="836"/>
      <c r="B55" s="836"/>
      <c r="C55" s="836" t="s">
        <v>1459</v>
      </c>
      <c r="D55" s="836" t="s">
        <v>1460</v>
      </c>
      <c r="E55" s="411" t="s">
        <v>1461</v>
      </c>
      <c r="F55" s="836" t="s">
        <v>1376</v>
      </c>
      <c r="G55" s="412">
        <v>1</v>
      </c>
      <c r="H55" s="413">
        <v>20000</v>
      </c>
      <c r="I55" s="412">
        <f t="shared" si="2"/>
        <v>20000</v>
      </c>
      <c r="J55" s="829"/>
    </row>
    <row r="56" spans="1:10" s="405" customFormat="1" ht="18" customHeight="1">
      <c r="A56" s="836"/>
      <c r="B56" s="836"/>
      <c r="C56" s="836"/>
      <c r="D56" s="836"/>
      <c r="E56" s="411" t="s">
        <v>1462</v>
      </c>
      <c r="F56" s="836"/>
      <c r="G56" s="412">
        <v>1</v>
      </c>
      <c r="H56" s="413">
        <v>15000</v>
      </c>
      <c r="I56" s="412">
        <f t="shared" si="2"/>
        <v>15000</v>
      </c>
      <c r="J56" s="829"/>
    </row>
    <row r="57" spans="1:10" s="405" customFormat="1" ht="18" customHeight="1">
      <c r="A57" s="836"/>
      <c r="B57" s="836"/>
      <c r="C57" s="836"/>
      <c r="D57" s="836"/>
      <c r="E57" s="411" t="s">
        <v>1463</v>
      </c>
      <c r="F57" s="836"/>
      <c r="G57" s="412">
        <v>1</v>
      </c>
      <c r="H57" s="413">
        <v>10000</v>
      </c>
      <c r="I57" s="412">
        <f t="shared" si="2"/>
        <v>10000</v>
      </c>
      <c r="J57" s="829"/>
    </row>
    <row r="58" spans="1:10" s="405" customFormat="1" ht="18" customHeight="1">
      <c r="A58" s="836"/>
      <c r="B58" s="836"/>
      <c r="C58" s="836"/>
      <c r="D58" s="836"/>
      <c r="E58" s="411" t="s">
        <v>1464</v>
      </c>
      <c r="F58" s="836"/>
      <c r="G58" s="412">
        <v>1</v>
      </c>
      <c r="H58" s="413">
        <v>25000</v>
      </c>
      <c r="I58" s="412">
        <f t="shared" si="2"/>
        <v>25000</v>
      </c>
      <c r="J58" s="829"/>
    </row>
    <row r="59" spans="1:10" s="405" customFormat="1" ht="18" customHeight="1">
      <c r="A59" s="836"/>
      <c r="B59" s="836"/>
      <c r="C59" s="836"/>
      <c r="D59" s="836"/>
      <c r="E59" s="411" t="s">
        <v>1443</v>
      </c>
      <c r="F59" s="836"/>
      <c r="G59" s="412">
        <v>1</v>
      </c>
      <c r="H59" s="413">
        <v>4000</v>
      </c>
      <c r="I59" s="412">
        <f t="shared" si="2"/>
        <v>4000</v>
      </c>
      <c r="J59" s="829"/>
    </row>
    <row r="60" spans="1:10" s="405" customFormat="1" ht="18" customHeight="1">
      <c r="A60" s="836"/>
      <c r="B60" s="836"/>
      <c r="C60" s="836"/>
      <c r="D60" s="836" t="s">
        <v>1465</v>
      </c>
      <c r="E60" s="836"/>
      <c r="F60" s="411" t="s">
        <v>1376</v>
      </c>
      <c r="G60" s="412">
        <v>1</v>
      </c>
      <c r="H60" s="413">
        <v>80000</v>
      </c>
      <c r="I60" s="412">
        <v>80000</v>
      </c>
      <c r="J60" s="829"/>
    </row>
    <row r="61" spans="1:10" s="405" customFormat="1" ht="18" customHeight="1">
      <c r="A61" s="836"/>
      <c r="B61" s="836"/>
      <c r="C61" s="836" t="s">
        <v>1466</v>
      </c>
      <c r="D61" s="836" t="s">
        <v>1467</v>
      </c>
      <c r="E61" s="836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829"/>
    </row>
    <row r="62" spans="1:10" s="405" customFormat="1" ht="18" customHeight="1">
      <c r="A62" s="836"/>
      <c r="B62" s="836"/>
      <c r="C62" s="836"/>
      <c r="D62" s="836" t="s">
        <v>1468</v>
      </c>
      <c r="E62" s="836"/>
      <c r="F62" s="411" t="s">
        <v>1376</v>
      </c>
      <c r="G62" s="412">
        <v>0</v>
      </c>
      <c r="H62" s="413">
        <v>0</v>
      </c>
      <c r="I62" s="412">
        <v>0</v>
      </c>
      <c r="J62" s="829"/>
    </row>
    <row r="63" spans="1:10" s="405" customFormat="1" ht="18" customHeight="1">
      <c r="A63" s="836"/>
      <c r="B63" s="836"/>
      <c r="C63" s="836"/>
      <c r="D63" s="836" t="s">
        <v>1469</v>
      </c>
      <c r="E63" s="836"/>
      <c r="F63" s="411" t="s">
        <v>1470</v>
      </c>
      <c r="G63" s="412">
        <v>0</v>
      </c>
      <c r="H63" s="413">
        <v>0</v>
      </c>
      <c r="I63" s="412">
        <v>0</v>
      </c>
      <c r="J63" s="829"/>
    </row>
    <row r="64" spans="1:10" s="405" customFormat="1" ht="18" customHeight="1">
      <c r="A64" s="836"/>
      <c r="B64" s="836"/>
      <c r="C64" s="836" t="s">
        <v>1471</v>
      </c>
      <c r="D64" s="836"/>
      <c r="E64" s="836"/>
      <c r="F64" s="411" t="s">
        <v>1376</v>
      </c>
      <c r="G64" s="412">
        <v>1</v>
      </c>
      <c r="H64" s="413">
        <v>25000</v>
      </c>
      <c r="I64" s="412">
        <v>25000</v>
      </c>
      <c r="J64" s="829"/>
    </row>
    <row r="65" spans="1:16362" s="405" customFormat="1" ht="18" customHeight="1">
      <c r="A65" s="836"/>
      <c r="B65" s="836"/>
      <c r="C65" s="836" t="s">
        <v>1472</v>
      </c>
      <c r="D65" s="836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829"/>
    </row>
    <row r="66" spans="1:16362" s="405" customFormat="1" ht="18" customHeight="1">
      <c r="A66" s="836"/>
      <c r="B66" s="836"/>
      <c r="C66" s="836"/>
      <c r="D66" s="836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829"/>
    </row>
    <row r="67" spans="1:16362" s="405" customFormat="1" ht="18" customHeight="1">
      <c r="A67" s="836"/>
      <c r="B67" s="836"/>
      <c r="C67" s="836" t="s">
        <v>1475</v>
      </c>
      <c r="D67" s="836" t="s">
        <v>1476</v>
      </c>
      <c r="E67" s="836"/>
      <c r="F67" s="411" t="s">
        <v>1376</v>
      </c>
      <c r="G67" s="412">
        <v>1</v>
      </c>
      <c r="H67" s="413">
        <v>20000</v>
      </c>
      <c r="I67" s="412">
        <v>20000</v>
      </c>
      <c r="J67" s="829"/>
    </row>
    <row r="68" spans="1:16362" s="405" customFormat="1" ht="18" customHeight="1">
      <c r="A68" s="836"/>
      <c r="B68" s="836"/>
      <c r="C68" s="836"/>
      <c r="D68" s="836" t="s">
        <v>1477</v>
      </c>
      <c r="E68" s="836"/>
      <c r="F68" s="411" t="s">
        <v>1376</v>
      </c>
      <c r="G68" s="412">
        <v>1</v>
      </c>
      <c r="H68" s="413">
        <v>20000</v>
      </c>
      <c r="I68" s="412">
        <v>20000</v>
      </c>
      <c r="J68" s="829"/>
    </row>
    <row r="69" spans="1:16362" s="405" customFormat="1" ht="18" customHeight="1">
      <c r="A69" s="836"/>
      <c r="B69" s="836"/>
      <c r="C69" s="827" t="s">
        <v>1424</v>
      </c>
      <c r="D69" s="827"/>
      <c r="E69" s="827"/>
      <c r="F69" s="411"/>
      <c r="G69" s="412"/>
      <c r="H69" s="412"/>
      <c r="I69" s="415">
        <f>SUM(I41:I68)</f>
        <v>1836674</v>
      </c>
      <c r="J69" s="829"/>
    </row>
    <row r="70" spans="1:16362" s="405" customFormat="1" ht="18" customHeight="1">
      <c r="A70" s="836"/>
      <c r="B70" s="836"/>
      <c r="C70" s="835" t="s">
        <v>1408</v>
      </c>
      <c r="D70" s="835"/>
      <c r="E70" s="835"/>
      <c r="F70" s="836" t="s">
        <v>1376</v>
      </c>
      <c r="G70" s="837">
        <v>1</v>
      </c>
      <c r="H70" s="838">
        <f>I69*0.1</f>
        <v>183667.40000000002</v>
      </c>
      <c r="I70" s="838">
        <f t="shared" si="3"/>
        <v>183667.40000000002</v>
      </c>
      <c r="J70" s="829"/>
    </row>
    <row r="71" spans="1:16362" s="405" customFormat="1" ht="18" customHeight="1">
      <c r="A71" s="836"/>
      <c r="B71" s="836"/>
      <c r="C71" s="835" t="s">
        <v>1425</v>
      </c>
      <c r="D71" s="835"/>
      <c r="E71" s="835"/>
      <c r="F71" s="836"/>
      <c r="G71" s="837"/>
      <c r="H71" s="838"/>
      <c r="I71" s="838"/>
      <c r="J71" s="829"/>
    </row>
    <row r="72" spans="1:16362" s="405" customFormat="1" ht="18" customHeight="1">
      <c r="A72" s="836"/>
      <c r="B72" s="836"/>
      <c r="C72" s="835" t="s">
        <v>1409</v>
      </c>
      <c r="D72" s="835"/>
      <c r="E72" s="835"/>
      <c r="F72" s="836"/>
      <c r="G72" s="837"/>
      <c r="H72" s="838"/>
      <c r="I72" s="838"/>
      <c r="J72" s="829"/>
    </row>
    <row r="73" spans="1:16362" s="405" customFormat="1" ht="18" customHeight="1">
      <c r="A73" s="836"/>
      <c r="B73" s="836"/>
      <c r="C73" s="835" t="s">
        <v>1410</v>
      </c>
      <c r="D73" s="835"/>
      <c r="E73" s="835"/>
      <c r="F73" s="836"/>
      <c r="G73" s="837"/>
      <c r="H73" s="838"/>
      <c r="I73" s="838"/>
      <c r="J73" s="829"/>
    </row>
    <row r="74" spans="1:16362" s="420" customFormat="1" ht="18" customHeight="1">
      <c r="A74" s="836"/>
      <c r="B74" s="836"/>
      <c r="C74" s="835" t="s">
        <v>1412</v>
      </c>
      <c r="D74" s="835"/>
      <c r="E74" s="835"/>
      <c r="F74" s="836"/>
      <c r="G74" s="837"/>
      <c r="H74" s="838"/>
      <c r="I74" s="838"/>
      <c r="J74" s="829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36"/>
      <c r="B75" s="836"/>
      <c r="C75" s="835" t="s">
        <v>1415</v>
      </c>
      <c r="D75" s="835"/>
      <c r="E75" s="835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829"/>
    </row>
    <row r="76" spans="1:16362" s="405" customFormat="1" ht="18" customHeight="1">
      <c r="A76" s="836"/>
      <c r="B76" s="836"/>
      <c r="C76" s="827" t="s">
        <v>1427</v>
      </c>
      <c r="D76" s="827"/>
      <c r="E76" s="827"/>
      <c r="F76" s="411"/>
      <c r="G76" s="409"/>
      <c r="H76" s="409"/>
      <c r="I76" s="415">
        <f>I70+I72+I75+I73+I71</f>
        <v>237667.40000000002</v>
      </c>
      <c r="J76" s="829"/>
    </row>
    <row r="77" spans="1:16362" s="405" customFormat="1" ht="18" customHeight="1">
      <c r="A77" s="411"/>
      <c r="B77" s="411"/>
      <c r="C77" s="827" t="s">
        <v>1428</v>
      </c>
      <c r="D77" s="827"/>
      <c r="E77" s="827"/>
      <c r="F77" s="411"/>
      <c r="G77" s="409"/>
      <c r="H77" s="409"/>
      <c r="I77" s="415">
        <f>I69+I76</f>
        <v>2074341.4</v>
      </c>
      <c r="J77" s="829"/>
    </row>
    <row r="78" spans="1:16362" s="405" customFormat="1" ht="18" customHeight="1">
      <c r="A78" s="836">
        <v>4</v>
      </c>
      <c r="B78" s="836" t="s">
        <v>1063</v>
      </c>
      <c r="C78" s="411" t="s">
        <v>1430</v>
      </c>
      <c r="D78" s="836" t="s">
        <v>1478</v>
      </c>
      <c r="E78" s="836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828">
        <f>ROUND(I85*0.8,0)</f>
        <v>217360</v>
      </c>
    </row>
    <row r="79" spans="1:16362" s="410" customFormat="1" ht="18" customHeight="1">
      <c r="A79" s="827"/>
      <c r="B79" s="827"/>
      <c r="C79" s="827" t="s">
        <v>1424</v>
      </c>
      <c r="D79" s="827"/>
      <c r="E79" s="827"/>
      <c r="F79" s="414"/>
      <c r="G79" s="409"/>
      <c r="H79" s="409"/>
      <c r="I79" s="415">
        <f>SUM(I78:I78)</f>
        <v>247000</v>
      </c>
      <c r="J79" s="829"/>
      <c r="XEH79" s="416"/>
    </row>
    <row r="80" spans="1:16362" s="405" customFormat="1" ht="18" customHeight="1">
      <c r="A80" s="836"/>
      <c r="B80" s="836"/>
      <c r="C80" s="835" t="s">
        <v>1408</v>
      </c>
      <c r="D80" s="835"/>
      <c r="E80" s="835"/>
      <c r="F80" s="836" t="s">
        <v>1376</v>
      </c>
      <c r="G80" s="837">
        <v>1</v>
      </c>
      <c r="H80" s="838">
        <f>I79*0.1</f>
        <v>24700</v>
      </c>
      <c r="I80" s="838">
        <f t="shared" si="4"/>
        <v>24700</v>
      </c>
      <c r="J80" s="829"/>
    </row>
    <row r="81" spans="1:10" s="405" customFormat="1" ht="18" customHeight="1">
      <c r="A81" s="836"/>
      <c r="B81" s="836"/>
      <c r="C81" s="835" t="s">
        <v>1425</v>
      </c>
      <c r="D81" s="835"/>
      <c r="E81" s="835"/>
      <c r="F81" s="836"/>
      <c r="G81" s="837"/>
      <c r="H81" s="838"/>
      <c r="I81" s="838"/>
      <c r="J81" s="829"/>
    </row>
    <row r="82" spans="1:10" s="405" customFormat="1" ht="18" customHeight="1">
      <c r="A82" s="836"/>
      <c r="B82" s="836"/>
      <c r="C82" s="835" t="s">
        <v>1409</v>
      </c>
      <c r="D82" s="835"/>
      <c r="E82" s="835"/>
      <c r="F82" s="836"/>
      <c r="G82" s="837"/>
      <c r="H82" s="838"/>
      <c r="I82" s="838"/>
      <c r="J82" s="829"/>
    </row>
    <row r="83" spans="1:10" s="405" customFormat="1" ht="18" customHeight="1">
      <c r="A83" s="836"/>
      <c r="B83" s="836"/>
      <c r="C83" s="835" t="s">
        <v>1410</v>
      </c>
      <c r="D83" s="835"/>
      <c r="E83" s="835"/>
      <c r="F83" s="836"/>
      <c r="G83" s="837"/>
      <c r="H83" s="838"/>
      <c r="I83" s="838"/>
      <c r="J83" s="829"/>
    </row>
    <row r="84" spans="1:10" s="405" customFormat="1" ht="18" customHeight="1">
      <c r="A84" s="836"/>
      <c r="B84" s="836"/>
      <c r="C84" s="827" t="s">
        <v>1427</v>
      </c>
      <c r="D84" s="827"/>
      <c r="E84" s="827"/>
      <c r="F84" s="411"/>
      <c r="G84" s="409"/>
      <c r="H84" s="409"/>
      <c r="I84" s="415">
        <f>I80+I81+I82+I83</f>
        <v>24700</v>
      </c>
      <c r="J84" s="829"/>
    </row>
    <row r="85" spans="1:10" s="405" customFormat="1" ht="18" customHeight="1">
      <c r="A85" s="411"/>
      <c r="B85" s="411"/>
      <c r="C85" s="827" t="s">
        <v>1428</v>
      </c>
      <c r="D85" s="827"/>
      <c r="E85" s="827"/>
      <c r="F85" s="411"/>
      <c r="G85" s="409"/>
      <c r="H85" s="409"/>
      <c r="I85" s="415">
        <f>SUM(I79,I84)</f>
        <v>271700</v>
      </c>
      <c r="J85" s="829"/>
    </row>
    <row r="86" spans="1:10" s="405" customFormat="1" ht="18" customHeight="1">
      <c r="A86" s="839">
        <v>5</v>
      </c>
      <c r="B86" s="836" t="s">
        <v>1480</v>
      </c>
      <c r="C86" s="836" t="s">
        <v>1481</v>
      </c>
      <c r="D86" s="836" t="s">
        <v>1482</v>
      </c>
      <c r="E86" s="836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828">
        <f>ROUND(I121*0.8,0)</f>
        <v>413029</v>
      </c>
    </row>
    <row r="87" spans="1:10" s="405" customFormat="1" ht="18" customHeight="1">
      <c r="A87" s="839"/>
      <c r="B87" s="836"/>
      <c r="C87" s="836"/>
      <c r="D87" s="836" t="s">
        <v>1483</v>
      </c>
      <c r="E87" s="836"/>
      <c r="F87" s="411" t="s">
        <v>1388</v>
      </c>
      <c r="G87" s="424">
        <v>35</v>
      </c>
      <c r="H87" s="412">
        <v>570</v>
      </c>
      <c r="I87" s="412">
        <f>G87*H87</f>
        <v>19950</v>
      </c>
      <c r="J87" s="829"/>
    </row>
    <row r="88" spans="1:10" s="405" customFormat="1" ht="18" customHeight="1">
      <c r="A88" s="839"/>
      <c r="B88" s="836"/>
      <c r="C88" s="836"/>
      <c r="D88" s="836" t="s">
        <v>1484</v>
      </c>
      <c r="E88" s="836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829"/>
    </row>
    <row r="89" spans="1:10" s="405" customFormat="1" ht="18" customHeight="1">
      <c r="A89" s="839"/>
      <c r="B89" s="836"/>
      <c r="C89" s="836"/>
      <c r="D89" s="836" t="s">
        <v>1486</v>
      </c>
      <c r="E89" s="836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829"/>
    </row>
    <row r="90" spans="1:10" s="405" customFormat="1" ht="18" customHeight="1">
      <c r="A90" s="839"/>
      <c r="B90" s="836"/>
      <c r="C90" s="836"/>
      <c r="D90" s="836" t="s">
        <v>1487</v>
      </c>
      <c r="E90" s="836"/>
      <c r="F90" s="425" t="s">
        <v>1388</v>
      </c>
      <c r="G90" s="424">
        <v>21</v>
      </c>
      <c r="H90" s="412">
        <v>570</v>
      </c>
      <c r="I90" s="412">
        <f>G90*H90</f>
        <v>11970</v>
      </c>
      <c r="J90" s="829"/>
    </row>
    <row r="91" spans="1:10" s="405" customFormat="1" ht="18" customHeight="1">
      <c r="A91" s="839"/>
      <c r="B91" s="836"/>
      <c r="C91" s="836"/>
      <c r="D91" s="836" t="s">
        <v>1488</v>
      </c>
      <c r="E91" s="836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829"/>
    </row>
    <row r="92" spans="1:10" s="405" customFormat="1" ht="18" customHeight="1">
      <c r="A92" s="839"/>
      <c r="B92" s="836"/>
      <c r="C92" s="836" t="s">
        <v>1489</v>
      </c>
      <c r="D92" s="836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829"/>
    </row>
    <row r="93" spans="1:10" s="405" customFormat="1" ht="18" customHeight="1">
      <c r="A93" s="839"/>
      <c r="B93" s="836"/>
      <c r="C93" s="836"/>
      <c r="D93" s="836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829"/>
    </row>
    <row r="94" spans="1:10" s="405" customFormat="1" ht="18" customHeight="1">
      <c r="A94" s="839"/>
      <c r="B94" s="836"/>
      <c r="C94" s="836"/>
      <c r="D94" s="836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829"/>
    </row>
    <row r="95" spans="1:10" s="405" customFormat="1" ht="18" customHeight="1">
      <c r="A95" s="839"/>
      <c r="B95" s="836"/>
      <c r="C95" s="836"/>
      <c r="D95" s="836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829"/>
    </row>
    <row r="96" spans="1:10" s="405" customFormat="1" ht="18" customHeight="1">
      <c r="A96" s="839"/>
      <c r="B96" s="836"/>
      <c r="C96" s="836"/>
      <c r="D96" s="836" t="s">
        <v>1494</v>
      </c>
      <c r="E96" s="836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829"/>
    </row>
    <row r="97" spans="1:10" s="405" customFormat="1" ht="18" customHeight="1">
      <c r="A97" s="839"/>
      <c r="B97" s="836"/>
      <c r="C97" s="836"/>
      <c r="D97" s="836" t="s">
        <v>1495</v>
      </c>
      <c r="E97" s="836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829"/>
    </row>
    <row r="98" spans="1:10" s="405" customFormat="1" ht="18" customHeight="1">
      <c r="A98" s="839"/>
      <c r="B98" s="836"/>
      <c r="C98" s="836"/>
      <c r="D98" s="836" t="s">
        <v>1496</v>
      </c>
      <c r="E98" s="836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829"/>
    </row>
    <row r="99" spans="1:10" s="405" customFormat="1" ht="18" customHeight="1">
      <c r="A99" s="839"/>
      <c r="B99" s="836"/>
      <c r="C99" s="836"/>
      <c r="D99" s="836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829"/>
    </row>
    <row r="100" spans="1:10" s="405" customFormat="1" ht="18" customHeight="1">
      <c r="A100" s="839"/>
      <c r="B100" s="836"/>
      <c r="C100" s="836"/>
      <c r="D100" s="836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829"/>
    </row>
    <row r="101" spans="1:10" s="405" customFormat="1" ht="18" customHeight="1">
      <c r="A101" s="839"/>
      <c r="B101" s="836"/>
      <c r="C101" s="836"/>
      <c r="D101" s="836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829"/>
    </row>
    <row r="102" spans="1:10" s="405" customFormat="1" ht="18" customHeight="1">
      <c r="A102" s="839"/>
      <c r="B102" s="836"/>
      <c r="C102" s="836"/>
      <c r="D102" s="836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29"/>
    </row>
    <row r="103" spans="1:10" s="405" customFormat="1" ht="18" customHeight="1">
      <c r="A103" s="839"/>
      <c r="B103" s="836"/>
      <c r="C103" s="836"/>
      <c r="D103" s="836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29"/>
    </row>
    <row r="104" spans="1:10" s="405" customFormat="1" ht="18" customHeight="1">
      <c r="A104" s="839"/>
      <c r="B104" s="836"/>
      <c r="C104" s="836"/>
      <c r="D104" s="836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29"/>
    </row>
    <row r="105" spans="1:10" s="405" customFormat="1" ht="18" customHeight="1">
      <c r="A105" s="839"/>
      <c r="B105" s="836"/>
      <c r="C105" s="836"/>
      <c r="D105" s="836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29"/>
    </row>
    <row r="106" spans="1:10" s="405" customFormat="1" ht="18" customHeight="1">
      <c r="A106" s="839"/>
      <c r="B106" s="836"/>
      <c r="C106" s="836"/>
      <c r="D106" s="836" t="s">
        <v>1506</v>
      </c>
      <c r="E106" s="836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829"/>
    </row>
    <row r="107" spans="1:10" s="405" customFormat="1" ht="18" customHeight="1">
      <c r="A107" s="839"/>
      <c r="B107" s="836"/>
      <c r="C107" s="836" t="s">
        <v>1507</v>
      </c>
      <c r="D107" s="836" t="s">
        <v>1508</v>
      </c>
      <c r="E107" s="836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829"/>
    </row>
    <row r="108" spans="1:10" s="405" customFormat="1" ht="18" customHeight="1">
      <c r="A108" s="839"/>
      <c r="B108" s="836"/>
      <c r="C108" s="836"/>
      <c r="D108" s="836" t="s">
        <v>1509</v>
      </c>
      <c r="E108" s="836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829"/>
    </row>
    <row r="109" spans="1:10" s="405" customFormat="1" ht="18" customHeight="1">
      <c r="A109" s="839"/>
      <c r="B109" s="836"/>
      <c r="C109" s="836"/>
      <c r="D109" s="836" t="s">
        <v>1510</v>
      </c>
      <c r="E109" s="836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829"/>
    </row>
    <row r="110" spans="1:10" s="405" customFormat="1" ht="18" customHeight="1">
      <c r="A110" s="839"/>
      <c r="B110" s="836"/>
      <c r="C110" s="836" t="s">
        <v>1511</v>
      </c>
      <c r="D110" s="839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829"/>
    </row>
    <row r="111" spans="1:10" s="405" customFormat="1" ht="18" customHeight="1">
      <c r="A111" s="839"/>
      <c r="B111" s="836"/>
      <c r="C111" s="836"/>
      <c r="D111" s="839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829"/>
    </row>
    <row r="112" spans="1:10" s="405" customFormat="1" ht="18" customHeight="1">
      <c r="A112" s="839"/>
      <c r="B112" s="836"/>
      <c r="C112" s="836"/>
      <c r="D112" s="839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829"/>
    </row>
    <row r="113" spans="1:10 16362:16362" s="405" customFormat="1" ht="18" customHeight="1">
      <c r="A113" s="839"/>
      <c r="B113" s="836"/>
      <c r="C113" s="836"/>
      <c r="D113" s="839" t="s">
        <v>1515</v>
      </c>
      <c r="E113" s="839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829"/>
    </row>
    <row r="114" spans="1:10 16362:16362" s="405" customFormat="1" ht="18" customHeight="1">
      <c r="A114" s="839"/>
      <c r="B114" s="836"/>
      <c r="C114" s="836"/>
      <c r="D114" s="839" t="s">
        <v>1516</v>
      </c>
      <c r="E114" s="839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829"/>
    </row>
    <row r="115" spans="1:10 16362:16362" s="410" customFormat="1" ht="18" customHeight="1">
      <c r="A115" s="828"/>
      <c r="B115" s="827"/>
      <c r="C115" s="827" t="s">
        <v>1424</v>
      </c>
      <c r="D115" s="827"/>
      <c r="E115" s="827"/>
      <c r="F115" s="414"/>
      <c r="G115" s="409"/>
      <c r="H115" s="409"/>
      <c r="I115" s="415">
        <f>SUM(I86:I114)</f>
        <v>469351.03</v>
      </c>
      <c r="J115" s="829"/>
      <c r="XEH115" s="416"/>
    </row>
    <row r="116" spans="1:10 16362:16362" s="405" customFormat="1" ht="18" customHeight="1">
      <c r="A116" s="839"/>
      <c r="B116" s="836"/>
      <c r="C116" s="835" t="s">
        <v>1408</v>
      </c>
      <c r="D116" s="835"/>
      <c r="E116" s="835"/>
      <c r="F116" s="836" t="s">
        <v>1376</v>
      </c>
      <c r="G116" s="837">
        <v>1</v>
      </c>
      <c r="H116" s="832">
        <f>I115*0.1</f>
        <v>46935.103000000003</v>
      </c>
      <c r="I116" s="832">
        <f>G116*H116</f>
        <v>46935.103000000003</v>
      </c>
      <c r="J116" s="829"/>
    </row>
    <row r="117" spans="1:10 16362:16362" s="405" customFormat="1" ht="18" customHeight="1">
      <c r="A117" s="839"/>
      <c r="B117" s="836"/>
      <c r="C117" s="835" t="s">
        <v>1425</v>
      </c>
      <c r="D117" s="835"/>
      <c r="E117" s="835"/>
      <c r="F117" s="836"/>
      <c r="G117" s="837"/>
      <c r="H117" s="832"/>
      <c r="I117" s="833"/>
      <c r="J117" s="829"/>
    </row>
    <row r="118" spans="1:10 16362:16362" s="405" customFormat="1" ht="18" customHeight="1">
      <c r="A118" s="839"/>
      <c r="B118" s="836"/>
      <c r="C118" s="835" t="s">
        <v>1409</v>
      </c>
      <c r="D118" s="835"/>
      <c r="E118" s="835"/>
      <c r="F118" s="836"/>
      <c r="G118" s="837"/>
      <c r="H118" s="832"/>
      <c r="I118" s="833"/>
      <c r="J118" s="829"/>
    </row>
    <row r="119" spans="1:10 16362:16362" s="405" customFormat="1" ht="18" customHeight="1">
      <c r="A119" s="839"/>
      <c r="B119" s="836"/>
      <c r="C119" s="835" t="s">
        <v>1410</v>
      </c>
      <c r="D119" s="835"/>
      <c r="E119" s="835"/>
      <c r="F119" s="836"/>
      <c r="G119" s="837"/>
      <c r="H119" s="832"/>
      <c r="I119" s="833"/>
      <c r="J119" s="829"/>
    </row>
    <row r="120" spans="1:10 16362:16362" s="405" customFormat="1" ht="18" customHeight="1">
      <c r="A120" s="839"/>
      <c r="B120" s="836"/>
      <c r="C120" s="827" t="s">
        <v>1427</v>
      </c>
      <c r="D120" s="827"/>
      <c r="E120" s="827"/>
      <c r="F120" s="411"/>
      <c r="G120" s="409"/>
      <c r="H120" s="409"/>
      <c r="I120" s="415">
        <f>SUM(I116:I119)</f>
        <v>46935.103000000003</v>
      </c>
      <c r="J120" s="829"/>
    </row>
    <row r="121" spans="1:10 16362:16362" s="405" customFormat="1" ht="18" customHeight="1">
      <c r="A121" s="407"/>
      <c r="B121" s="411"/>
      <c r="C121" s="827" t="s">
        <v>1428</v>
      </c>
      <c r="D121" s="827"/>
      <c r="E121" s="827"/>
      <c r="F121" s="411"/>
      <c r="G121" s="409"/>
      <c r="H121" s="409"/>
      <c r="I121" s="415">
        <f>I115+I120</f>
        <v>516286.13300000003</v>
      </c>
      <c r="J121" s="829"/>
    </row>
    <row r="122" spans="1:10 16362:16362" s="405" customFormat="1" ht="18" customHeight="1">
      <c r="A122" s="836">
        <v>6</v>
      </c>
      <c r="B122" s="836" t="s">
        <v>1517</v>
      </c>
      <c r="C122" s="836" t="s">
        <v>1518</v>
      </c>
      <c r="D122" s="836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28">
        <f>ROUND(I147*0.8,0)</f>
        <v>728312</v>
      </c>
    </row>
    <row r="123" spans="1:10 16362:16362" s="405" customFormat="1" ht="18" customHeight="1">
      <c r="A123" s="836"/>
      <c r="B123" s="836"/>
      <c r="C123" s="836"/>
      <c r="D123" s="836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829"/>
    </row>
    <row r="124" spans="1:10 16362:16362" s="405" customFormat="1" ht="18" customHeight="1">
      <c r="A124" s="836"/>
      <c r="B124" s="836"/>
      <c r="C124" s="836"/>
      <c r="D124" s="836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829"/>
    </row>
    <row r="125" spans="1:10 16362:16362" s="405" customFormat="1" ht="18" customHeight="1">
      <c r="A125" s="836"/>
      <c r="B125" s="836"/>
      <c r="C125" s="836"/>
      <c r="D125" s="836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829"/>
    </row>
    <row r="126" spans="1:10 16362:16362" s="405" customFormat="1" ht="18" customHeight="1">
      <c r="A126" s="836"/>
      <c r="B126" s="836"/>
      <c r="C126" s="836"/>
      <c r="D126" s="836" t="s">
        <v>1522</v>
      </c>
      <c r="E126" s="836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829"/>
    </row>
    <row r="127" spans="1:10 16362:16362" s="405" customFormat="1" ht="18" customHeight="1">
      <c r="A127" s="836"/>
      <c r="B127" s="836"/>
      <c r="C127" s="836"/>
      <c r="D127" s="836" t="s">
        <v>1523</v>
      </c>
      <c r="E127" s="836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829"/>
    </row>
    <row r="128" spans="1:10 16362:16362" s="405" customFormat="1" ht="18" customHeight="1">
      <c r="A128" s="836"/>
      <c r="B128" s="836"/>
      <c r="C128" s="836"/>
      <c r="D128" s="836" t="s">
        <v>1524</v>
      </c>
      <c r="E128" s="836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829"/>
    </row>
    <row r="129" spans="1:10 16362:16362" s="405" customFormat="1" ht="18" customHeight="1">
      <c r="A129" s="836"/>
      <c r="B129" s="836"/>
      <c r="C129" s="836" t="s">
        <v>1526</v>
      </c>
      <c r="D129" s="836" t="s">
        <v>1527</v>
      </c>
      <c r="E129" s="836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829"/>
    </row>
    <row r="130" spans="1:10 16362:16362" s="405" customFormat="1" ht="18" customHeight="1">
      <c r="A130" s="836"/>
      <c r="B130" s="836"/>
      <c r="C130" s="836"/>
      <c r="D130" s="836" t="s">
        <v>1528</v>
      </c>
      <c r="E130" s="836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829"/>
    </row>
    <row r="131" spans="1:10 16362:16362" s="405" customFormat="1" ht="18" customHeight="1">
      <c r="A131" s="836"/>
      <c r="B131" s="836"/>
      <c r="C131" s="836"/>
      <c r="D131" s="836" t="s">
        <v>1477</v>
      </c>
      <c r="E131" s="836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829"/>
    </row>
    <row r="132" spans="1:10 16362:16362" s="405" customFormat="1" ht="18" customHeight="1">
      <c r="A132" s="836"/>
      <c r="B132" s="836"/>
      <c r="C132" s="836" t="s">
        <v>281</v>
      </c>
      <c r="D132" s="836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829"/>
    </row>
    <row r="133" spans="1:10 16362:16362" s="405" customFormat="1" ht="18" customHeight="1">
      <c r="A133" s="836"/>
      <c r="B133" s="836"/>
      <c r="C133" s="836"/>
      <c r="D133" s="836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829"/>
    </row>
    <row r="134" spans="1:10 16362:16362" s="405" customFormat="1" ht="18" customHeight="1">
      <c r="A134" s="836"/>
      <c r="B134" s="836"/>
      <c r="C134" s="836"/>
      <c r="D134" s="836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829"/>
    </row>
    <row r="135" spans="1:10 16362:16362" s="405" customFormat="1" ht="18" customHeight="1">
      <c r="A135" s="836"/>
      <c r="B135" s="836"/>
      <c r="C135" s="836"/>
      <c r="D135" s="836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829"/>
    </row>
    <row r="136" spans="1:10 16362:16362" s="405" customFormat="1" ht="18" customHeight="1">
      <c r="A136" s="836"/>
      <c r="B136" s="836"/>
      <c r="C136" s="836"/>
      <c r="D136" s="836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829"/>
    </row>
    <row r="137" spans="1:10 16362:16362" s="405" customFormat="1" ht="18" customHeight="1">
      <c r="A137" s="836"/>
      <c r="B137" s="836"/>
      <c r="C137" s="836"/>
      <c r="D137" s="836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29"/>
    </row>
    <row r="138" spans="1:10 16362:16362" s="405" customFormat="1" ht="18" customHeight="1">
      <c r="A138" s="836"/>
      <c r="B138" s="836"/>
      <c r="C138" s="836"/>
      <c r="D138" s="836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829"/>
    </row>
    <row r="139" spans="1:10 16362:16362" s="405" customFormat="1" ht="18" customHeight="1">
      <c r="A139" s="836"/>
      <c r="B139" s="836"/>
      <c r="C139" s="836"/>
      <c r="D139" s="836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829"/>
    </row>
    <row r="140" spans="1:10 16362:16362" s="410" customFormat="1" ht="18" customHeight="1">
      <c r="A140" s="827"/>
      <c r="B140" s="827"/>
      <c r="C140" s="827" t="s">
        <v>1424</v>
      </c>
      <c r="D140" s="827"/>
      <c r="E140" s="827"/>
      <c r="F140" s="414"/>
      <c r="G140" s="409"/>
      <c r="H140" s="409"/>
      <c r="I140" s="415">
        <f>SUM(I122:I139)</f>
        <v>645808.98999999987</v>
      </c>
      <c r="J140" s="829"/>
      <c r="XEH140" s="416"/>
    </row>
    <row r="141" spans="1:10 16362:16362" s="405" customFormat="1" ht="18" customHeight="1">
      <c r="A141" s="836"/>
      <c r="B141" s="836"/>
      <c r="C141" s="835" t="s">
        <v>1408</v>
      </c>
      <c r="D141" s="835"/>
      <c r="E141" s="835"/>
      <c r="F141" s="836" t="s">
        <v>1376</v>
      </c>
      <c r="G141" s="837">
        <v>1</v>
      </c>
      <c r="H141" s="838">
        <f>I140*0.1</f>
        <v>64580.89899999999</v>
      </c>
      <c r="I141" s="839">
        <f>G141*H141</f>
        <v>64580.89899999999</v>
      </c>
      <c r="J141" s="829"/>
    </row>
    <row r="142" spans="1:10 16362:16362" s="405" customFormat="1" ht="18" customHeight="1">
      <c r="A142" s="836"/>
      <c r="B142" s="836"/>
      <c r="C142" s="835" t="s">
        <v>1425</v>
      </c>
      <c r="D142" s="835"/>
      <c r="E142" s="835"/>
      <c r="F142" s="836"/>
      <c r="G142" s="837"/>
      <c r="H142" s="838"/>
      <c r="I142" s="839"/>
      <c r="J142" s="829"/>
    </row>
    <row r="143" spans="1:10 16362:16362" s="405" customFormat="1" ht="18" customHeight="1">
      <c r="A143" s="836"/>
      <c r="B143" s="836"/>
      <c r="C143" s="835" t="s">
        <v>1409</v>
      </c>
      <c r="D143" s="835"/>
      <c r="E143" s="835"/>
      <c r="F143" s="836"/>
      <c r="G143" s="837"/>
      <c r="H143" s="838"/>
      <c r="I143" s="839"/>
      <c r="J143" s="829"/>
    </row>
    <row r="144" spans="1:10 16362:16362" s="405" customFormat="1" ht="18" customHeight="1">
      <c r="A144" s="836"/>
      <c r="B144" s="836"/>
      <c r="C144" s="835" t="s">
        <v>1410</v>
      </c>
      <c r="D144" s="835"/>
      <c r="E144" s="835"/>
      <c r="F144" s="836"/>
      <c r="G144" s="837"/>
      <c r="H144" s="838"/>
      <c r="I144" s="839"/>
      <c r="J144" s="829"/>
    </row>
    <row r="145" spans="1:10 16362:16362" s="405" customFormat="1" ht="18" customHeight="1">
      <c r="A145" s="836"/>
      <c r="B145" s="836"/>
      <c r="C145" s="835" t="s">
        <v>1534</v>
      </c>
      <c r="D145" s="835"/>
      <c r="E145" s="835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829"/>
    </row>
    <row r="146" spans="1:10 16362:16362" s="405" customFormat="1" ht="18" customHeight="1">
      <c r="A146" s="836"/>
      <c r="B146" s="836"/>
      <c r="C146" s="827" t="s">
        <v>1427</v>
      </c>
      <c r="D146" s="827"/>
      <c r="E146" s="827"/>
      <c r="F146" s="411"/>
      <c r="G146" s="409"/>
      <c r="H146" s="409"/>
      <c r="I146" s="409">
        <f>SUM(I141:I145)</f>
        <v>264580.89899999998</v>
      </c>
      <c r="J146" s="829"/>
    </row>
    <row r="147" spans="1:10 16362:16362" s="405" customFormat="1" ht="18" customHeight="1">
      <c r="A147" s="411"/>
      <c r="B147" s="411"/>
      <c r="C147" s="827" t="s">
        <v>1428</v>
      </c>
      <c r="D147" s="827"/>
      <c r="E147" s="827"/>
      <c r="F147" s="411"/>
      <c r="G147" s="409"/>
      <c r="H147" s="409"/>
      <c r="I147" s="409">
        <f>SUM(I146,I140)</f>
        <v>910389.88899999985</v>
      </c>
      <c r="J147" s="829"/>
    </row>
    <row r="148" spans="1:10 16362:16362" s="405" customFormat="1" ht="18" customHeight="1">
      <c r="A148" s="836">
        <v>7</v>
      </c>
      <c r="B148" s="836" t="s">
        <v>1535</v>
      </c>
      <c r="C148" s="836" t="s">
        <v>1421</v>
      </c>
      <c r="D148" s="836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828">
        <f>ROUND(I158*0.8,0)</f>
        <v>544734</v>
      </c>
      <c r="XEH148" s="406"/>
    </row>
    <row r="149" spans="1:10 16362:16362" s="405" customFormat="1" ht="18" customHeight="1">
      <c r="A149" s="836"/>
      <c r="B149" s="836"/>
      <c r="C149" s="836"/>
      <c r="D149" s="836"/>
      <c r="E149" s="422" t="s">
        <v>1538</v>
      </c>
      <c r="F149" s="411" t="s">
        <v>1372</v>
      </c>
      <c r="G149" s="832">
        <v>2006.5</v>
      </c>
      <c r="H149" s="832">
        <v>285</v>
      </c>
      <c r="I149" s="832">
        <v>571852.5</v>
      </c>
      <c r="J149" s="828"/>
      <c r="XEH149" s="406"/>
    </row>
    <row r="150" spans="1:10 16362:16362" s="405" customFormat="1" ht="18" customHeight="1">
      <c r="A150" s="836"/>
      <c r="B150" s="836"/>
      <c r="C150" s="836"/>
      <c r="D150" s="836"/>
      <c r="E150" s="422" t="s">
        <v>1539</v>
      </c>
      <c r="F150" s="411" t="s">
        <v>1372</v>
      </c>
      <c r="G150" s="833"/>
      <c r="H150" s="833"/>
      <c r="I150" s="833"/>
      <c r="J150" s="828"/>
      <c r="XEH150" s="406"/>
    </row>
    <row r="151" spans="1:10 16362:16362" s="405" customFormat="1" ht="18" customHeight="1">
      <c r="A151" s="836"/>
      <c r="B151" s="836"/>
      <c r="C151" s="827" t="s">
        <v>1424</v>
      </c>
      <c r="D151" s="827"/>
      <c r="E151" s="827"/>
      <c r="F151" s="411"/>
      <c r="G151" s="409"/>
      <c r="H151" s="409"/>
      <c r="I151" s="409">
        <f>SUM(I148:I149)</f>
        <v>591743.34</v>
      </c>
      <c r="J151" s="828"/>
      <c r="XEH151" s="406"/>
    </row>
    <row r="152" spans="1:10 16362:16362" s="405" customFormat="1" ht="18" customHeight="1">
      <c r="A152" s="836"/>
      <c r="B152" s="836"/>
      <c r="C152" s="834" t="s">
        <v>1408</v>
      </c>
      <c r="D152" s="834"/>
      <c r="E152" s="834"/>
      <c r="F152" s="411" t="s">
        <v>1376</v>
      </c>
      <c r="G152" s="832">
        <v>1</v>
      </c>
      <c r="H152" s="832">
        <f>I151*0.1</f>
        <v>59174.334000000003</v>
      </c>
      <c r="I152" s="832">
        <f>G152*H152</f>
        <v>59174.334000000003</v>
      </c>
      <c r="J152" s="828"/>
      <c r="XEH152" s="406"/>
    </row>
    <row r="153" spans="1:10 16362:16362" s="405" customFormat="1" ht="18" customHeight="1">
      <c r="A153" s="836"/>
      <c r="B153" s="836"/>
      <c r="C153" s="834" t="s">
        <v>1425</v>
      </c>
      <c r="D153" s="834"/>
      <c r="E153" s="834"/>
      <c r="F153" s="411" t="s">
        <v>1376</v>
      </c>
      <c r="G153" s="832"/>
      <c r="H153" s="832"/>
      <c r="I153" s="832"/>
      <c r="J153" s="828"/>
      <c r="XEH153" s="406"/>
    </row>
    <row r="154" spans="1:10 16362:16362" s="405" customFormat="1" ht="18" customHeight="1">
      <c r="A154" s="836"/>
      <c r="B154" s="836"/>
      <c r="C154" s="834" t="s">
        <v>1409</v>
      </c>
      <c r="D154" s="834"/>
      <c r="E154" s="834"/>
      <c r="F154" s="411" t="s">
        <v>1376</v>
      </c>
      <c r="G154" s="832"/>
      <c r="H154" s="832"/>
      <c r="I154" s="832"/>
      <c r="J154" s="828"/>
      <c r="XEH154" s="406"/>
    </row>
    <row r="155" spans="1:10 16362:16362" s="405" customFormat="1" ht="18" customHeight="1">
      <c r="A155" s="836"/>
      <c r="B155" s="836"/>
      <c r="C155" s="834" t="s">
        <v>1410</v>
      </c>
      <c r="D155" s="834"/>
      <c r="E155" s="834"/>
      <c r="F155" s="411" t="s">
        <v>1376</v>
      </c>
      <c r="G155" s="832"/>
      <c r="H155" s="832"/>
      <c r="I155" s="832"/>
      <c r="J155" s="828"/>
      <c r="XEH155" s="406"/>
    </row>
    <row r="156" spans="1:10 16362:16362" s="405" customFormat="1" ht="18" customHeight="1">
      <c r="A156" s="836"/>
      <c r="B156" s="836"/>
      <c r="C156" s="834" t="s">
        <v>1426</v>
      </c>
      <c r="D156" s="834"/>
      <c r="E156" s="834"/>
      <c r="F156" s="411" t="s">
        <v>1376</v>
      </c>
      <c r="G156" s="412">
        <v>1</v>
      </c>
      <c r="H156" s="412">
        <v>30000</v>
      </c>
      <c r="I156" s="412">
        <v>30000</v>
      </c>
      <c r="J156" s="828"/>
      <c r="XEH156" s="406"/>
    </row>
    <row r="157" spans="1:10 16362:16362" s="405" customFormat="1" ht="18" customHeight="1">
      <c r="A157" s="836"/>
      <c r="B157" s="836"/>
      <c r="C157" s="827" t="s">
        <v>1427</v>
      </c>
      <c r="D157" s="827"/>
      <c r="E157" s="827"/>
      <c r="F157" s="409"/>
      <c r="G157" s="409"/>
      <c r="H157" s="409"/>
      <c r="I157" s="409">
        <f>SUM(I152:I156)</f>
        <v>89174.334000000003</v>
      </c>
      <c r="J157" s="828"/>
      <c r="XEH157" s="406"/>
    </row>
    <row r="158" spans="1:10 16362:16362" s="405" customFormat="1" ht="18" customHeight="1">
      <c r="A158" s="411"/>
      <c r="B158" s="411"/>
      <c r="C158" s="827" t="s">
        <v>1428</v>
      </c>
      <c r="D158" s="827"/>
      <c r="E158" s="827"/>
      <c r="F158" s="409"/>
      <c r="G158" s="409"/>
      <c r="H158" s="409"/>
      <c r="I158" s="409">
        <f>I151+I157</f>
        <v>680917.674</v>
      </c>
      <c r="J158" s="828"/>
      <c r="XEH158" s="406"/>
    </row>
    <row r="159" spans="1:10 16362:16362" ht="18" customHeight="1">
      <c r="A159" s="422"/>
      <c r="B159" s="422"/>
      <c r="C159" s="824" t="s">
        <v>1540</v>
      </c>
      <c r="D159" s="824"/>
      <c r="E159" s="824"/>
      <c r="F159" s="429"/>
      <c r="G159" s="430"/>
      <c r="H159" s="430"/>
      <c r="I159" s="430"/>
      <c r="J159" s="407">
        <f>SUM(J3:J158)</f>
        <v>4719006</v>
      </c>
    </row>
  </sheetData>
  <mergeCells count="176"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25" t="s">
        <v>1585</v>
      </c>
      <c r="B1" s="825"/>
      <c r="C1" s="825"/>
      <c r="D1" s="825"/>
      <c r="E1" s="825"/>
      <c r="F1" s="825"/>
      <c r="G1" s="825"/>
      <c r="H1" s="825"/>
      <c r="I1" s="825"/>
      <c r="J1" s="840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828" t="s">
        <v>1365</v>
      </c>
      <c r="E2" s="828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836">
        <v>1</v>
      </c>
      <c r="B3" s="836" t="s">
        <v>1542</v>
      </c>
      <c r="C3" s="836" t="s">
        <v>1543</v>
      </c>
      <c r="D3" s="836" t="s">
        <v>1544</v>
      </c>
      <c r="E3" s="836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828">
        <f>ROUND(I16*0.8,0)</f>
        <v>201511</v>
      </c>
    </row>
    <row r="4" spans="1:16361" ht="18" customHeight="1">
      <c r="A4" s="836"/>
      <c r="B4" s="836"/>
      <c r="C4" s="836"/>
      <c r="D4" s="836" t="s">
        <v>1545</v>
      </c>
      <c r="E4" s="836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844"/>
    </row>
    <row r="5" spans="1:16361" ht="18" customHeight="1">
      <c r="A5" s="836"/>
      <c r="B5" s="836"/>
      <c r="C5" s="836"/>
      <c r="D5" s="836" t="s">
        <v>1546</v>
      </c>
      <c r="E5" s="836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844"/>
    </row>
    <row r="6" spans="1:16361" ht="18" customHeight="1">
      <c r="A6" s="836"/>
      <c r="B6" s="836"/>
      <c r="C6" s="836"/>
      <c r="D6" s="836" t="s">
        <v>1547</v>
      </c>
      <c r="E6" s="836"/>
      <c r="F6" s="436" t="s">
        <v>1376</v>
      </c>
      <c r="G6" s="412">
        <v>1</v>
      </c>
      <c r="H6" s="413">
        <f>I6/G6</f>
        <v>2815</v>
      </c>
      <c r="I6" s="437">
        <v>2815</v>
      </c>
      <c r="J6" s="844"/>
    </row>
    <row r="7" spans="1:16361" ht="18" customHeight="1">
      <c r="A7" s="836"/>
      <c r="B7" s="836"/>
      <c r="C7" s="836"/>
      <c r="D7" s="836" t="s">
        <v>1548</v>
      </c>
      <c r="E7" s="836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844"/>
    </row>
    <row r="8" spans="1:16361" ht="18" customHeight="1">
      <c r="A8" s="836"/>
      <c r="B8" s="836"/>
      <c r="C8" s="836"/>
      <c r="D8" s="836" t="s">
        <v>1549</v>
      </c>
      <c r="E8" s="836"/>
      <c r="F8" s="436" t="s">
        <v>1388</v>
      </c>
      <c r="G8" s="412">
        <v>0</v>
      </c>
      <c r="H8" s="412">
        <v>0</v>
      </c>
      <c r="I8" s="437">
        <v>0</v>
      </c>
      <c r="J8" s="844"/>
    </row>
    <row r="9" spans="1:16361" ht="18" customHeight="1">
      <c r="A9" s="836"/>
      <c r="B9" s="836"/>
      <c r="C9" s="836"/>
      <c r="D9" s="836" t="s">
        <v>1550</v>
      </c>
      <c r="E9" s="836"/>
      <c r="F9" s="436" t="s">
        <v>1101</v>
      </c>
      <c r="G9" s="412">
        <v>6</v>
      </c>
      <c r="H9" s="413">
        <f>I9/G9</f>
        <v>1600</v>
      </c>
      <c r="I9" s="437">
        <v>9600</v>
      </c>
      <c r="J9" s="844"/>
    </row>
    <row r="10" spans="1:16361" s="416" customFormat="1" ht="18" customHeight="1">
      <c r="A10" s="827"/>
      <c r="B10" s="827"/>
      <c r="C10" s="827" t="s">
        <v>1424</v>
      </c>
      <c r="D10" s="827"/>
      <c r="E10" s="827"/>
      <c r="F10" s="438"/>
      <c r="G10" s="409"/>
      <c r="H10" s="409"/>
      <c r="I10" s="439">
        <f>SUM(I3:I9)</f>
        <v>224081</v>
      </c>
      <c r="J10" s="844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36"/>
      <c r="B11" s="836"/>
      <c r="C11" s="834" t="s">
        <v>1408</v>
      </c>
      <c r="D11" s="834"/>
      <c r="E11" s="834"/>
      <c r="F11" s="853" t="s">
        <v>1376</v>
      </c>
      <c r="G11" s="856">
        <v>1</v>
      </c>
      <c r="H11" s="866">
        <f>I10*0.1</f>
        <v>22408.100000000002</v>
      </c>
      <c r="I11" s="867">
        <f>G11*H11</f>
        <v>22408.100000000002</v>
      </c>
      <c r="J11" s="844"/>
    </row>
    <row r="12" spans="1:16361" ht="18" customHeight="1">
      <c r="A12" s="836"/>
      <c r="B12" s="836"/>
      <c r="C12" s="834" t="s">
        <v>1409</v>
      </c>
      <c r="D12" s="834"/>
      <c r="E12" s="834"/>
      <c r="F12" s="854"/>
      <c r="G12" s="857"/>
      <c r="H12" s="866"/>
      <c r="I12" s="868"/>
      <c r="J12" s="844"/>
    </row>
    <row r="13" spans="1:16361" ht="18" customHeight="1">
      <c r="A13" s="836"/>
      <c r="B13" s="836"/>
      <c r="C13" s="834" t="s">
        <v>1410</v>
      </c>
      <c r="D13" s="834"/>
      <c r="E13" s="834"/>
      <c r="F13" s="855"/>
      <c r="G13" s="858"/>
      <c r="H13" s="866"/>
      <c r="I13" s="869"/>
      <c r="J13" s="844"/>
    </row>
    <row r="14" spans="1:16361" ht="18" customHeight="1">
      <c r="A14" s="836"/>
      <c r="B14" s="836"/>
      <c r="C14" s="834" t="s">
        <v>1415</v>
      </c>
      <c r="D14" s="834"/>
      <c r="E14" s="834"/>
      <c r="F14" s="436" t="s">
        <v>1376</v>
      </c>
      <c r="G14" s="413">
        <v>1</v>
      </c>
      <c r="H14" s="430">
        <v>5400</v>
      </c>
      <c r="I14" s="440">
        <f>H14</f>
        <v>5400</v>
      </c>
      <c r="J14" s="844"/>
    </row>
    <row r="15" spans="1:16361" ht="18" customHeight="1">
      <c r="A15" s="836"/>
      <c r="B15" s="836"/>
      <c r="C15" s="827" t="s">
        <v>1427</v>
      </c>
      <c r="D15" s="827"/>
      <c r="E15" s="827"/>
      <c r="F15" s="436"/>
      <c r="G15" s="409"/>
      <c r="H15" s="409"/>
      <c r="I15" s="439">
        <f>SUM(I11:I14)</f>
        <v>27808.100000000002</v>
      </c>
      <c r="J15" s="844"/>
    </row>
    <row r="16" spans="1:16361" ht="18" customHeight="1">
      <c r="A16" s="411"/>
      <c r="B16" s="411"/>
      <c r="C16" s="827" t="s">
        <v>1428</v>
      </c>
      <c r="D16" s="827"/>
      <c r="E16" s="827"/>
      <c r="F16" s="436"/>
      <c r="G16" s="409"/>
      <c r="H16" s="409"/>
      <c r="I16" s="439">
        <f>I10+I15</f>
        <v>251889.1</v>
      </c>
      <c r="J16" s="844"/>
    </row>
    <row r="17" spans="1:16362" ht="18" customHeight="1">
      <c r="A17" s="836">
        <v>2</v>
      </c>
      <c r="B17" s="836" t="s">
        <v>1551</v>
      </c>
      <c r="C17" s="411" t="s">
        <v>1543</v>
      </c>
      <c r="D17" s="836" t="s">
        <v>1552</v>
      </c>
      <c r="E17" s="836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828">
        <f>ROUND(I25*0.8,0)</f>
        <v>380160</v>
      </c>
    </row>
    <row r="18" spans="1:16362" ht="18" customHeight="1">
      <c r="A18" s="836"/>
      <c r="B18" s="836"/>
      <c r="C18" s="411" t="s">
        <v>1553</v>
      </c>
      <c r="D18" s="836" t="s">
        <v>1554</v>
      </c>
      <c r="E18" s="836"/>
      <c r="F18" s="436" t="s">
        <v>1376</v>
      </c>
      <c r="G18" s="412">
        <v>0</v>
      </c>
      <c r="H18" s="412">
        <v>0</v>
      </c>
      <c r="I18" s="437">
        <v>0</v>
      </c>
      <c r="J18" s="844"/>
    </row>
    <row r="19" spans="1:16362" ht="18" customHeight="1">
      <c r="A19" s="836"/>
      <c r="B19" s="836"/>
      <c r="C19" s="827" t="s">
        <v>1424</v>
      </c>
      <c r="D19" s="827"/>
      <c r="E19" s="827"/>
      <c r="F19" s="436"/>
      <c r="G19" s="412"/>
      <c r="H19" s="412"/>
      <c r="I19" s="439">
        <f>I17+I18</f>
        <v>432000</v>
      </c>
      <c r="J19" s="844"/>
    </row>
    <row r="20" spans="1:16362" ht="18" customHeight="1">
      <c r="A20" s="836"/>
      <c r="B20" s="836"/>
      <c r="C20" s="834" t="s">
        <v>1408</v>
      </c>
      <c r="D20" s="834"/>
      <c r="E20" s="834"/>
      <c r="F20" s="853" t="s">
        <v>1376</v>
      </c>
      <c r="G20" s="856">
        <v>1</v>
      </c>
      <c r="H20" s="845">
        <f>I19*0.1</f>
        <v>43200</v>
      </c>
      <c r="I20" s="848">
        <f>G20*H20</f>
        <v>43200</v>
      </c>
      <c r="J20" s="844"/>
    </row>
    <row r="21" spans="1:16362" ht="18" customHeight="1">
      <c r="A21" s="836"/>
      <c r="B21" s="836"/>
      <c r="C21" s="834" t="s">
        <v>1409</v>
      </c>
      <c r="D21" s="834"/>
      <c r="E21" s="834"/>
      <c r="F21" s="854"/>
      <c r="G21" s="857"/>
      <c r="H21" s="846"/>
      <c r="I21" s="849"/>
      <c r="J21" s="844"/>
    </row>
    <row r="22" spans="1:16362" ht="18" customHeight="1">
      <c r="A22" s="836"/>
      <c r="B22" s="836"/>
      <c r="C22" s="834" t="s">
        <v>1410</v>
      </c>
      <c r="D22" s="834"/>
      <c r="E22" s="834"/>
      <c r="F22" s="854"/>
      <c r="G22" s="857"/>
      <c r="H22" s="846"/>
      <c r="I22" s="849"/>
      <c r="J22" s="844"/>
    </row>
    <row r="23" spans="1:16362" s="420" customFormat="1" ht="18" customHeight="1">
      <c r="A23" s="836"/>
      <c r="B23" s="836"/>
      <c r="C23" s="861" t="s">
        <v>1412</v>
      </c>
      <c r="D23" s="862"/>
      <c r="E23" s="863"/>
      <c r="F23" s="855"/>
      <c r="G23" s="858"/>
      <c r="H23" s="847"/>
      <c r="I23" s="850"/>
      <c r="J23" s="844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36"/>
      <c r="B24" s="836"/>
      <c r="C24" s="827" t="s">
        <v>1427</v>
      </c>
      <c r="D24" s="827"/>
      <c r="E24" s="827"/>
      <c r="F24" s="436"/>
      <c r="G24" s="409"/>
      <c r="H24" s="409"/>
      <c r="I24" s="439">
        <f>SUM(I20:I23)</f>
        <v>43200</v>
      </c>
      <c r="J24" s="844"/>
    </row>
    <row r="25" spans="1:16362" ht="18" customHeight="1">
      <c r="A25" s="411"/>
      <c r="B25" s="411"/>
      <c r="C25" s="827" t="s">
        <v>1428</v>
      </c>
      <c r="D25" s="827"/>
      <c r="E25" s="827"/>
      <c r="F25" s="436"/>
      <c r="G25" s="409"/>
      <c r="H25" s="409"/>
      <c r="I25" s="439">
        <f>I19+I24</f>
        <v>475200</v>
      </c>
      <c r="J25" s="844"/>
    </row>
    <row r="26" spans="1:16362" ht="18" customHeight="1">
      <c r="A26" s="836">
        <v>3</v>
      </c>
      <c r="B26" s="836" t="s">
        <v>1555</v>
      </c>
      <c r="C26" s="836" t="s">
        <v>1430</v>
      </c>
      <c r="D26" s="836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828">
        <f>ROUND(I43*0.8,0)</f>
        <v>379704</v>
      </c>
    </row>
    <row r="27" spans="1:16362" ht="18" customHeight="1">
      <c r="A27" s="836"/>
      <c r="B27" s="836"/>
      <c r="C27" s="836"/>
      <c r="D27" s="836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844"/>
    </row>
    <row r="28" spans="1:16362" ht="18" customHeight="1">
      <c r="A28" s="836"/>
      <c r="B28" s="836"/>
      <c r="C28" s="836"/>
      <c r="D28" s="836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844"/>
    </row>
    <row r="29" spans="1:16362" ht="18" customHeight="1">
      <c r="A29" s="836"/>
      <c r="B29" s="836"/>
      <c r="C29" s="836"/>
      <c r="D29" s="836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844"/>
    </row>
    <row r="30" spans="1:16362" ht="18" customHeight="1">
      <c r="A30" s="836"/>
      <c r="B30" s="836"/>
      <c r="C30" s="836"/>
      <c r="D30" s="836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844"/>
    </row>
    <row r="31" spans="1:16362" ht="18" customHeight="1">
      <c r="A31" s="836"/>
      <c r="B31" s="836"/>
      <c r="C31" s="836"/>
      <c r="D31" s="836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844"/>
    </row>
    <row r="32" spans="1:16362" ht="18" customHeight="1">
      <c r="A32" s="836"/>
      <c r="B32" s="836"/>
      <c r="C32" s="836"/>
      <c r="D32" s="836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844"/>
    </row>
    <row r="33" spans="1:16361" ht="18" customHeight="1">
      <c r="A33" s="836"/>
      <c r="B33" s="836"/>
      <c r="C33" s="836"/>
      <c r="D33" s="836" t="s">
        <v>1559</v>
      </c>
      <c r="E33" s="836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844"/>
    </row>
    <row r="34" spans="1:16361" ht="18" customHeight="1">
      <c r="A34" s="836"/>
      <c r="B34" s="836"/>
      <c r="C34" s="836"/>
      <c r="D34" s="836" t="s">
        <v>1560</v>
      </c>
      <c r="E34" s="836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844"/>
    </row>
    <row r="35" spans="1:16361" ht="18" customHeight="1">
      <c r="A35" s="836"/>
      <c r="B35" s="836"/>
      <c r="C35" s="836"/>
      <c r="D35" s="836" t="s">
        <v>1561</v>
      </c>
      <c r="E35" s="836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844"/>
    </row>
    <row r="36" spans="1:16361" ht="18" customHeight="1">
      <c r="A36" s="836"/>
      <c r="B36" s="836"/>
      <c r="C36" s="836"/>
      <c r="D36" s="836" t="s">
        <v>1562</v>
      </c>
      <c r="E36" s="836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844"/>
    </row>
    <row r="37" spans="1:16361" ht="18" customHeight="1">
      <c r="A37" s="836"/>
      <c r="B37" s="836"/>
      <c r="C37" s="836"/>
      <c r="D37" s="836" t="s">
        <v>1563</v>
      </c>
      <c r="E37" s="836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844"/>
    </row>
    <row r="38" spans="1:16361" s="416" customFormat="1" ht="18" customHeight="1">
      <c r="A38" s="827"/>
      <c r="B38" s="827"/>
      <c r="C38" s="827" t="s">
        <v>1424</v>
      </c>
      <c r="D38" s="827"/>
      <c r="E38" s="827"/>
      <c r="F38" s="414"/>
      <c r="G38" s="409"/>
      <c r="H38" s="409"/>
      <c r="I38" s="439">
        <f>SUM(I26:I37)</f>
        <v>431481.98</v>
      </c>
      <c r="J38" s="844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36"/>
      <c r="B39" s="836"/>
      <c r="C39" s="834" t="s">
        <v>1408</v>
      </c>
      <c r="D39" s="834"/>
      <c r="E39" s="834"/>
      <c r="F39" s="859" t="s">
        <v>1376</v>
      </c>
      <c r="G39" s="856">
        <v>1</v>
      </c>
      <c r="H39" s="845">
        <f>I38*0.1</f>
        <v>43148.198000000004</v>
      </c>
      <c r="I39" s="848">
        <f>G39*H39</f>
        <v>43148.198000000004</v>
      </c>
      <c r="J39" s="844"/>
    </row>
    <row r="40" spans="1:16361" ht="18" customHeight="1">
      <c r="A40" s="836"/>
      <c r="B40" s="836"/>
      <c r="C40" s="834" t="s">
        <v>1409</v>
      </c>
      <c r="D40" s="834"/>
      <c r="E40" s="834"/>
      <c r="F40" s="865"/>
      <c r="G40" s="857"/>
      <c r="H40" s="846"/>
      <c r="I40" s="849"/>
      <c r="J40" s="844"/>
    </row>
    <row r="41" spans="1:16361" ht="18" customHeight="1">
      <c r="A41" s="836"/>
      <c r="B41" s="836"/>
      <c r="C41" s="834" t="s">
        <v>1410</v>
      </c>
      <c r="D41" s="834"/>
      <c r="E41" s="834"/>
      <c r="F41" s="860"/>
      <c r="G41" s="858"/>
      <c r="H41" s="847"/>
      <c r="I41" s="850"/>
      <c r="J41" s="844"/>
    </row>
    <row r="42" spans="1:16361" ht="18" customHeight="1">
      <c r="A42" s="836"/>
      <c r="B42" s="836"/>
      <c r="C42" s="827" t="s">
        <v>1427</v>
      </c>
      <c r="D42" s="827"/>
      <c r="E42" s="827"/>
      <c r="F42" s="411"/>
      <c r="G42" s="409"/>
      <c r="H42" s="409"/>
      <c r="I42" s="439">
        <f>SUM(I39:I41)</f>
        <v>43148.198000000004</v>
      </c>
      <c r="J42" s="844"/>
    </row>
    <row r="43" spans="1:16361" ht="18" customHeight="1">
      <c r="A43" s="411"/>
      <c r="B43" s="411"/>
      <c r="C43" s="827" t="s">
        <v>1428</v>
      </c>
      <c r="D43" s="827"/>
      <c r="E43" s="827"/>
      <c r="F43" s="436"/>
      <c r="G43" s="409"/>
      <c r="H43" s="409"/>
      <c r="I43" s="439">
        <f>I38+I42</f>
        <v>474630.17799999996</v>
      </c>
      <c r="J43" s="844"/>
    </row>
    <row r="44" spans="1:16361" ht="18" customHeight="1">
      <c r="A44" s="836">
        <v>4</v>
      </c>
      <c r="B44" s="864" t="s">
        <v>1564</v>
      </c>
      <c r="C44" s="836" t="s">
        <v>1565</v>
      </c>
      <c r="D44" s="836" t="s">
        <v>1566</v>
      </c>
      <c r="E44" s="836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828">
        <f>ROUND(I54*0.8,0)</f>
        <v>83561</v>
      </c>
    </row>
    <row r="45" spans="1:16361" ht="18" customHeight="1">
      <c r="A45" s="836"/>
      <c r="B45" s="864"/>
      <c r="C45" s="836"/>
      <c r="D45" s="836" t="s">
        <v>1567</v>
      </c>
      <c r="E45" s="836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844"/>
    </row>
    <row r="46" spans="1:16361" ht="18" customHeight="1">
      <c r="A46" s="836"/>
      <c r="B46" s="864"/>
      <c r="C46" s="836"/>
      <c r="D46" s="836" t="s">
        <v>1568</v>
      </c>
      <c r="E46" s="836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844"/>
    </row>
    <row r="47" spans="1:16361" ht="18" customHeight="1">
      <c r="A47" s="836"/>
      <c r="B47" s="864"/>
      <c r="C47" s="836"/>
      <c r="D47" s="836" t="s">
        <v>1569</v>
      </c>
      <c r="E47" s="836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844"/>
    </row>
    <row r="48" spans="1:16361" ht="18" customHeight="1">
      <c r="A48" s="836"/>
      <c r="B48" s="864"/>
      <c r="C48" s="836"/>
      <c r="D48" s="836" t="s">
        <v>1570</v>
      </c>
      <c r="E48" s="836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844"/>
    </row>
    <row r="49" spans="1:16361" s="416" customFormat="1" ht="18" customHeight="1">
      <c r="A49" s="827"/>
      <c r="B49" s="824"/>
      <c r="C49" s="827" t="s">
        <v>1424</v>
      </c>
      <c r="D49" s="827"/>
      <c r="E49" s="827"/>
      <c r="F49" s="438"/>
      <c r="G49" s="409"/>
      <c r="H49" s="409"/>
      <c r="I49" s="439">
        <f>SUM(I44:I48)</f>
        <v>94956.1</v>
      </c>
      <c r="J49" s="844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36"/>
      <c r="B50" s="864"/>
      <c r="C50" s="834" t="s">
        <v>1408</v>
      </c>
      <c r="D50" s="834"/>
      <c r="E50" s="834"/>
      <c r="F50" s="853" t="s">
        <v>1376</v>
      </c>
      <c r="G50" s="856">
        <v>1</v>
      </c>
      <c r="H50" s="845">
        <f>I49*0.1</f>
        <v>9495.61</v>
      </c>
      <c r="I50" s="848">
        <f>H50*G50</f>
        <v>9495.61</v>
      </c>
      <c r="J50" s="844"/>
    </row>
    <row r="51" spans="1:16361" ht="18" customHeight="1">
      <c r="A51" s="836"/>
      <c r="B51" s="864"/>
      <c r="C51" s="834" t="s">
        <v>1409</v>
      </c>
      <c r="D51" s="834"/>
      <c r="E51" s="834"/>
      <c r="F51" s="854"/>
      <c r="G51" s="857"/>
      <c r="H51" s="846"/>
      <c r="I51" s="849"/>
      <c r="J51" s="844"/>
    </row>
    <row r="52" spans="1:16361" ht="18" customHeight="1">
      <c r="A52" s="836"/>
      <c r="B52" s="864"/>
      <c r="C52" s="834" t="s">
        <v>1410</v>
      </c>
      <c r="D52" s="834"/>
      <c r="E52" s="834"/>
      <c r="F52" s="855"/>
      <c r="G52" s="858"/>
      <c r="H52" s="847"/>
      <c r="I52" s="850"/>
      <c r="J52" s="844"/>
    </row>
    <row r="53" spans="1:16361" ht="18" customHeight="1">
      <c r="A53" s="836"/>
      <c r="B53" s="864"/>
      <c r="C53" s="827" t="s">
        <v>1427</v>
      </c>
      <c r="D53" s="827"/>
      <c r="E53" s="827"/>
      <c r="F53" s="436"/>
      <c r="G53" s="409"/>
      <c r="H53" s="409"/>
      <c r="I53" s="439">
        <f>SUM(I50:I52)</f>
        <v>9495.61</v>
      </c>
      <c r="J53" s="844"/>
    </row>
    <row r="54" spans="1:16361" ht="18" customHeight="1">
      <c r="A54" s="411"/>
      <c r="B54" s="422"/>
      <c r="C54" s="827" t="s">
        <v>1428</v>
      </c>
      <c r="D54" s="827"/>
      <c r="E54" s="827"/>
      <c r="F54" s="436"/>
      <c r="G54" s="409"/>
      <c r="H54" s="409"/>
      <c r="I54" s="439">
        <f>I49+I53</f>
        <v>104451.71</v>
      </c>
      <c r="J54" s="844"/>
    </row>
    <row r="55" spans="1:16361" ht="18" customHeight="1">
      <c r="A55" s="836">
        <v>5</v>
      </c>
      <c r="B55" s="836" t="s">
        <v>1571</v>
      </c>
      <c r="C55" s="836" t="s">
        <v>1430</v>
      </c>
      <c r="D55" s="836" t="s">
        <v>1572</v>
      </c>
      <c r="E55" s="836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828">
        <f>ROUND(I65*0.8,0)</f>
        <v>312760</v>
      </c>
    </row>
    <row r="56" spans="1:16361" ht="18" customHeight="1">
      <c r="A56" s="836"/>
      <c r="B56" s="836"/>
      <c r="C56" s="836"/>
      <c r="D56" s="836" t="s">
        <v>1573</v>
      </c>
      <c r="E56" s="836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844"/>
    </row>
    <row r="57" spans="1:16361" ht="18" customHeight="1">
      <c r="A57" s="836"/>
      <c r="B57" s="836"/>
      <c r="C57" s="836"/>
      <c r="D57" s="836" t="s">
        <v>1574</v>
      </c>
      <c r="E57" s="836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844"/>
    </row>
    <row r="58" spans="1:16361" ht="18" customHeight="1">
      <c r="A58" s="836"/>
      <c r="B58" s="836"/>
      <c r="C58" s="836"/>
      <c r="D58" s="836" t="s">
        <v>1575</v>
      </c>
      <c r="E58" s="836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844"/>
    </row>
    <row r="59" spans="1:16361" s="416" customFormat="1" ht="18" customHeight="1">
      <c r="A59" s="827"/>
      <c r="B59" s="827"/>
      <c r="C59" s="827" t="s">
        <v>1424</v>
      </c>
      <c r="D59" s="827"/>
      <c r="E59" s="827"/>
      <c r="F59" s="438"/>
      <c r="G59" s="409"/>
      <c r="H59" s="409"/>
      <c r="I59" s="439">
        <f>SUM(I55:I58)</f>
        <v>350500</v>
      </c>
      <c r="J59" s="844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36"/>
      <c r="B60" s="836"/>
      <c r="C60" s="834" t="s">
        <v>1408</v>
      </c>
      <c r="D60" s="834"/>
      <c r="E60" s="834"/>
      <c r="F60" s="853" t="s">
        <v>1376</v>
      </c>
      <c r="G60" s="856">
        <v>1</v>
      </c>
      <c r="H60" s="845">
        <f>I59*0.1</f>
        <v>35050</v>
      </c>
      <c r="I60" s="848">
        <f>G60*H60</f>
        <v>35050</v>
      </c>
      <c r="J60" s="844"/>
    </row>
    <row r="61" spans="1:16361" ht="18" customHeight="1">
      <c r="A61" s="836"/>
      <c r="B61" s="836"/>
      <c r="C61" s="834" t="s">
        <v>1409</v>
      </c>
      <c r="D61" s="834"/>
      <c r="E61" s="834"/>
      <c r="F61" s="854"/>
      <c r="G61" s="857"/>
      <c r="H61" s="846"/>
      <c r="I61" s="849"/>
      <c r="J61" s="844"/>
    </row>
    <row r="62" spans="1:16361" ht="18" customHeight="1">
      <c r="A62" s="836"/>
      <c r="B62" s="836"/>
      <c r="C62" s="834" t="s">
        <v>1410</v>
      </c>
      <c r="D62" s="834"/>
      <c r="E62" s="834"/>
      <c r="F62" s="855"/>
      <c r="G62" s="858"/>
      <c r="H62" s="847"/>
      <c r="I62" s="850"/>
      <c r="J62" s="844"/>
    </row>
    <row r="63" spans="1:16361" ht="18" customHeight="1">
      <c r="A63" s="836"/>
      <c r="B63" s="836"/>
      <c r="C63" s="834" t="s">
        <v>1415</v>
      </c>
      <c r="D63" s="834"/>
      <c r="E63" s="834"/>
      <c r="F63" s="436" t="s">
        <v>1376</v>
      </c>
      <c r="G63" s="413">
        <v>1</v>
      </c>
      <c r="H63" s="413">
        <v>5400</v>
      </c>
      <c r="I63" s="442">
        <f>H63</f>
        <v>5400</v>
      </c>
      <c r="J63" s="844"/>
    </row>
    <row r="64" spans="1:16361" ht="18" customHeight="1">
      <c r="A64" s="836"/>
      <c r="B64" s="836"/>
      <c r="C64" s="827" t="s">
        <v>1427</v>
      </c>
      <c r="D64" s="827"/>
      <c r="E64" s="827"/>
      <c r="F64" s="436"/>
      <c r="G64" s="409"/>
      <c r="H64" s="409"/>
      <c r="I64" s="439">
        <f>SUM(I60:I63)</f>
        <v>40450</v>
      </c>
      <c r="J64" s="844"/>
    </row>
    <row r="65" spans="1:16362" ht="18" customHeight="1">
      <c r="A65" s="411"/>
      <c r="B65" s="411"/>
      <c r="C65" s="827" t="s">
        <v>1428</v>
      </c>
      <c r="D65" s="827"/>
      <c r="E65" s="827"/>
      <c r="F65" s="436"/>
      <c r="G65" s="409"/>
      <c r="H65" s="409"/>
      <c r="I65" s="439">
        <f>I59+I64</f>
        <v>390950</v>
      </c>
      <c r="J65" s="844"/>
    </row>
    <row r="66" spans="1:16362" ht="18" customHeight="1">
      <c r="A66" s="836">
        <v>6</v>
      </c>
      <c r="B66" s="836" t="s">
        <v>1576</v>
      </c>
      <c r="C66" s="836" t="s">
        <v>1430</v>
      </c>
      <c r="D66" s="836" t="s">
        <v>1577</v>
      </c>
      <c r="E66" s="836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828">
        <f>ROUND(I76*0.8,0)</f>
        <v>773417</v>
      </c>
    </row>
    <row r="67" spans="1:16362" ht="18" customHeight="1">
      <c r="A67" s="836"/>
      <c r="B67" s="836"/>
      <c r="C67" s="836"/>
      <c r="D67" s="836" t="s">
        <v>1578</v>
      </c>
      <c r="E67" s="836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844"/>
    </row>
    <row r="68" spans="1:16362" ht="18" customHeight="1">
      <c r="A68" s="836"/>
      <c r="B68" s="836"/>
      <c r="C68" s="411" t="s">
        <v>1421</v>
      </c>
      <c r="D68" s="836" t="s">
        <v>1579</v>
      </c>
      <c r="E68" s="836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844"/>
    </row>
    <row r="69" spans="1:16362" s="416" customFormat="1" ht="18" customHeight="1">
      <c r="A69" s="827"/>
      <c r="B69" s="827"/>
      <c r="C69" s="827" t="s">
        <v>1424</v>
      </c>
      <c r="D69" s="827"/>
      <c r="E69" s="827"/>
      <c r="F69" s="438"/>
      <c r="G69" s="409"/>
      <c r="H69" s="409"/>
      <c r="I69" s="439">
        <f>SUM(I66:I68)</f>
        <v>851610</v>
      </c>
      <c r="J69" s="844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36"/>
      <c r="B70" s="836"/>
      <c r="C70" s="834" t="s">
        <v>1408</v>
      </c>
      <c r="D70" s="834"/>
      <c r="E70" s="834"/>
      <c r="F70" s="853" t="s">
        <v>1376</v>
      </c>
      <c r="G70" s="856">
        <v>1</v>
      </c>
      <c r="H70" s="845">
        <f>I69*0.1</f>
        <v>85161</v>
      </c>
      <c r="I70" s="848">
        <f>G70*H70</f>
        <v>85161</v>
      </c>
      <c r="J70" s="844"/>
    </row>
    <row r="71" spans="1:16362" ht="18" customHeight="1">
      <c r="A71" s="836"/>
      <c r="B71" s="836"/>
      <c r="C71" s="834" t="s">
        <v>1409</v>
      </c>
      <c r="D71" s="834"/>
      <c r="E71" s="834"/>
      <c r="F71" s="854"/>
      <c r="G71" s="857"/>
      <c r="H71" s="846"/>
      <c r="I71" s="849"/>
      <c r="J71" s="844"/>
    </row>
    <row r="72" spans="1:16362" ht="18" customHeight="1">
      <c r="A72" s="836"/>
      <c r="B72" s="836"/>
      <c r="C72" s="834" t="s">
        <v>1410</v>
      </c>
      <c r="D72" s="834"/>
      <c r="E72" s="834"/>
      <c r="F72" s="854"/>
      <c r="G72" s="857"/>
      <c r="H72" s="846"/>
      <c r="I72" s="849"/>
      <c r="J72" s="844"/>
    </row>
    <row r="73" spans="1:16362" s="420" customFormat="1" ht="18" customHeight="1">
      <c r="A73" s="836"/>
      <c r="B73" s="836"/>
      <c r="C73" s="861" t="s">
        <v>1412</v>
      </c>
      <c r="D73" s="862"/>
      <c r="E73" s="863"/>
      <c r="F73" s="855"/>
      <c r="G73" s="858"/>
      <c r="H73" s="847"/>
      <c r="I73" s="850"/>
      <c r="J73" s="844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36"/>
      <c r="B74" s="836"/>
      <c r="C74" s="834" t="s">
        <v>1426</v>
      </c>
      <c r="D74" s="834"/>
      <c r="E74" s="834"/>
      <c r="F74" s="436" t="s">
        <v>1376</v>
      </c>
      <c r="G74" s="413">
        <v>1</v>
      </c>
      <c r="H74" s="430">
        <f>I74</f>
        <v>30000</v>
      </c>
      <c r="I74" s="442">
        <v>30000</v>
      </c>
      <c r="J74" s="844"/>
    </row>
    <row r="75" spans="1:16362" ht="18" customHeight="1">
      <c r="A75" s="836"/>
      <c r="B75" s="836"/>
      <c r="C75" s="827" t="s">
        <v>1427</v>
      </c>
      <c r="D75" s="827"/>
      <c r="E75" s="827"/>
      <c r="F75" s="436"/>
      <c r="G75" s="409"/>
      <c r="H75" s="409"/>
      <c r="I75" s="439">
        <f>SUM(I70:I74)</f>
        <v>115161</v>
      </c>
      <c r="J75" s="844"/>
    </row>
    <row r="76" spans="1:16362" ht="18" customHeight="1">
      <c r="A76" s="411"/>
      <c r="B76" s="411"/>
      <c r="C76" s="827" t="s">
        <v>1428</v>
      </c>
      <c r="D76" s="827"/>
      <c r="E76" s="827"/>
      <c r="F76" s="436"/>
      <c r="G76" s="409"/>
      <c r="H76" s="409"/>
      <c r="I76" s="439">
        <f>I69+I75</f>
        <v>966771</v>
      </c>
      <c r="J76" s="844"/>
    </row>
    <row r="77" spans="1:16362" ht="18" customHeight="1">
      <c r="A77" s="836">
        <v>7</v>
      </c>
      <c r="B77" s="836" t="s">
        <v>1580</v>
      </c>
      <c r="C77" s="836" t="s">
        <v>1430</v>
      </c>
      <c r="D77" s="836" t="s">
        <v>1581</v>
      </c>
      <c r="E77" s="836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828">
        <f>ROUND(I88*0.8,0)</f>
        <v>729264</v>
      </c>
    </row>
    <row r="78" spans="1:16362" ht="18" customHeight="1">
      <c r="A78" s="836"/>
      <c r="B78" s="836"/>
      <c r="C78" s="836"/>
      <c r="D78" s="836" t="s">
        <v>1582</v>
      </c>
      <c r="E78" s="836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844"/>
    </row>
    <row r="79" spans="1:16362" ht="18" customHeight="1">
      <c r="A79" s="836"/>
      <c r="B79" s="836"/>
      <c r="C79" s="836"/>
      <c r="D79" s="836" t="s">
        <v>1583</v>
      </c>
      <c r="E79" s="836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844"/>
    </row>
    <row r="80" spans="1:16362" ht="18" customHeight="1">
      <c r="A80" s="836"/>
      <c r="B80" s="836"/>
      <c r="C80" s="859" t="s">
        <v>1421</v>
      </c>
      <c r="D80" s="836" t="s">
        <v>1584</v>
      </c>
      <c r="E80" s="836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844"/>
    </row>
    <row r="81" spans="1:16361" ht="18" customHeight="1">
      <c r="A81" s="836"/>
      <c r="B81" s="836"/>
      <c r="C81" s="860"/>
      <c r="D81" s="851" t="s">
        <v>1423</v>
      </c>
      <c r="E81" s="852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844"/>
    </row>
    <row r="82" spans="1:16361" s="416" customFormat="1" ht="18" customHeight="1">
      <c r="A82" s="827"/>
      <c r="B82" s="827"/>
      <c r="C82" s="827" t="s">
        <v>1424</v>
      </c>
      <c r="D82" s="827"/>
      <c r="E82" s="827"/>
      <c r="F82" s="438"/>
      <c r="G82" s="409"/>
      <c r="H82" s="409"/>
      <c r="I82" s="439">
        <f>SUM(I77:I81)</f>
        <v>801435.82</v>
      </c>
      <c r="J82" s="844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36"/>
      <c r="B83" s="836"/>
      <c r="C83" s="834" t="s">
        <v>1408</v>
      </c>
      <c r="D83" s="834"/>
      <c r="E83" s="834"/>
      <c r="F83" s="853" t="s">
        <v>1376</v>
      </c>
      <c r="G83" s="856">
        <v>1</v>
      </c>
      <c r="H83" s="845">
        <f>I82*0.1</f>
        <v>80143.581999999995</v>
      </c>
      <c r="I83" s="848">
        <f>G83*H83</f>
        <v>80143.581999999995</v>
      </c>
      <c r="J83" s="844"/>
    </row>
    <row r="84" spans="1:16361" ht="18" customHeight="1">
      <c r="A84" s="836"/>
      <c r="B84" s="836"/>
      <c r="C84" s="834" t="s">
        <v>1409</v>
      </c>
      <c r="D84" s="834"/>
      <c r="E84" s="834"/>
      <c r="F84" s="854"/>
      <c r="G84" s="857"/>
      <c r="H84" s="846"/>
      <c r="I84" s="849"/>
      <c r="J84" s="844"/>
    </row>
    <row r="85" spans="1:16361" ht="18" customHeight="1">
      <c r="A85" s="836"/>
      <c r="B85" s="836"/>
      <c r="C85" s="834" t="s">
        <v>1410</v>
      </c>
      <c r="D85" s="834"/>
      <c r="E85" s="834"/>
      <c r="F85" s="855"/>
      <c r="G85" s="858"/>
      <c r="H85" s="847"/>
      <c r="I85" s="850"/>
      <c r="J85" s="844"/>
    </row>
    <row r="86" spans="1:16361" ht="18" customHeight="1">
      <c r="A86" s="836"/>
      <c r="B86" s="836"/>
      <c r="C86" s="834" t="s">
        <v>1426</v>
      </c>
      <c r="D86" s="834"/>
      <c r="E86" s="834"/>
      <c r="F86" s="436"/>
      <c r="G86" s="413">
        <v>1</v>
      </c>
      <c r="H86" s="430">
        <f>I86</f>
        <v>30000</v>
      </c>
      <c r="I86" s="442">
        <v>30000</v>
      </c>
      <c r="J86" s="844"/>
    </row>
    <row r="87" spans="1:16361" ht="18" customHeight="1">
      <c r="A87" s="836"/>
      <c r="B87" s="836"/>
      <c r="C87" s="827" t="s">
        <v>1427</v>
      </c>
      <c r="D87" s="827"/>
      <c r="E87" s="827"/>
      <c r="F87" s="436"/>
      <c r="G87" s="409"/>
      <c r="H87" s="409"/>
      <c r="I87" s="439">
        <f>SUM(I83:I86)</f>
        <v>110143.58199999999</v>
      </c>
      <c r="J87" s="844"/>
    </row>
    <row r="88" spans="1:16361" ht="18" customHeight="1">
      <c r="A88" s="411"/>
      <c r="B88" s="411"/>
      <c r="C88" s="841" t="s">
        <v>1428</v>
      </c>
      <c r="D88" s="842"/>
      <c r="E88" s="843"/>
      <c r="F88" s="436"/>
      <c r="G88" s="409"/>
      <c r="H88" s="409"/>
      <c r="I88" s="439">
        <f>I82+I87</f>
        <v>911579.402</v>
      </c>
      <c r="J88" s="844"/>
    </row>
    <row r="89" spans="1:16361" ht="18" customHeight="1">
      <c r="A89" s="422"/>
      <c r="B89" s="422"/>
      <c r="C89" s="824" t="s">
        <v>1586</v>
      </c>
      <c r="D89" s="824"/>
      <c r="E89" s="824"/>
      <c r="F89" s="429"/>
      <c r="G89" s="430"/>
      <c r="H89" s="430"/>
      <c r="I89" s="430"/>
      <c r="J89" s="407">
        <f>SUM(J3:J88)</f>
        <v>2860377</v>
      </c>
    </row>
  </sheetData>
  <mergeCells count="139">
    <mergeCell ref="D2:E2"/>
    <mergeCell ref="A3:A15"/>
    <mergeCell ref="B3:B15"/>
    <mergeCell ref="C3:C9"/>
    <mergeCell ref="D3:E3"/>
    <mergeCell ref="D4:E4"/>
    <mergeCell ref="D5:E5"/>
    <mergeCell ref="D6:E6"/>
    <mergeCell ref="D7:E7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870" t="s">
        <v>1587</v>
      </c>
      <c r="B1" s="870"/>
      <c r="C1" s="870"/>
      <c r="D1" s="870"/>
      <c r="E1" s="870"/>
      <c r="F1" s="870"/>
      <c r="G1" s="870"/>
      <c r="H1" s="870"/>
      <c r="I1" s="870"/>
      <c r="J1" s="871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881">
        <v>1</v>
      </c>
      <c r="B3" s="881" t="s">
        <v>1593</v>
      </c>
      <c r="C3" s="882" t="s">
        <v>1369</v>
      </c>
      <c r="D3" s="876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872">
        <f>ROUND(I12*0.8,0)</f>
        <v>639807</v>
      </c>
    </row>
    <row r="4" spans="1:10" ht="17.45" customHeight="1">
      <c r="A4" s="881"/>
      <c r="B4" s="881"/>
      <c r="C4" s="882"/>
      <c r="D4" s="877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873"/>
    </row>
    <row r="5" spans="1:10" ht="17.45" customHeight="1">
      <c r="A5" s="881"/>
      <c r="B5" s="881"/>
      <c r="C5" s="882"/>
      <c r="D5" s="876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873"/>
    </row>
    <row r="6" spans="1:10" ht="17.45" customHeight="1">
      <c r="A6" s="881"/>
      <c r="B6" s="881"/>
      <c r="C6" s="882"/>
      <c r="D6" s="877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873"/>
    </row>
    <row r="7" spans="1:10" ht="17.45" customHeight="1">
      <c r="A7" s="881"/>
      <c r="B7" s="881"/>
      <c r="C7" s="882"/>
      <c r="D7" s="876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873"/>
    </row>
    <row r="8" spans="1:10" ht="17.45" customHeight="1">
      <c r="A8" s="881"/>
      <c r="B8" s="881"/>
      <c r="C8" s="882"/>
      <c r="D8" s="888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873"/>
    </row>
    <row r="9" spans="1:10" ht="17.45" customHeight="1">
      <c r="A9" s="881"/>
      <c r="B9" s="881"/>
      <c r="C9" s="882"/>
      <c r="D9" s="877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873"/>
    </row>
    <row r="10" spans="1:10" s="455" customFormat="1" ht="17.45" customHeight="1">
      <c r="A10" s="881"/>
      <c r="B10" s="881"/>
      <c r="C10" s="878" t="s">
        <v>1424</v>
      </c>
      <c r="D10" s="879"/>
      <c r="E10" s="880"/>
      <c r="F10" s="451"/>
      <c r="G10" s="452"/>
      <c r="H10" s="453"/>
      <c r="I10" s="454">
        <f>SUM(I3:I9)</f>
        <v>685537</v>
      </c>
      <c r="J10" s="873"/>
    </row>
    <row r="11" spans="1:10" s="455" customFormat="1" ht="17.45" customHeight="1">
      <c r="A11" s="881"/>
      <c r="B11" s="881"/>
      <c r="C11" s="884" t="s">
        <v>1603</v>
      </c>
      <c r="D11" s="884"/>
      <c r="E11" s="884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873"/>
    </row>
    <row r="12" spans="1:10" s="455" customFormat="1" ht="17.45" customHeight="1">
      <c r="A12" s="881"/>
      <c r="B12" s="881"/>
      <c r="C12" s="884" t="s">
        <v>1428</v>
      </c>
      <c r="D12" s="884"/>
      <c r="E12" s="884"/>
      <c r="F12" s="451"/>
      <c r="G12" s="452"/>
      <c r="H12" s="453"/>
      <c r="I12" s="457">
        <f>I11+I10</f>
        <v>799759</v>
      </c>
      <c r="J12" s="873"/>
    </row>
    <row r="13" spans="1:10" ht="17.45" customHeight="1">
      <c r="A13" s="882">
        <v>2</v>
      </c>
      <c r="B13" s="881" t="s">
        <v>311</v>
      </c>
      <c r="C13" s="893" t="s">
        <v>1369</v>
      </c>
      <c r="D13" s="881" t="s">
        <v>1421</v>
      </c>
      <c r="E13" s="458" t="s">
        <v>1604</v>
      </c>
      <c r="F13" s="891" t="s">
        <v>1372</v>
      </c>
      <c r="G13" s="889">
        <f>2200*0.8</f>
        <v>1760</v>
      </c>
      <c r="H13" s="889">
        <v>300</v>
      </c>
      <c r="I13" s="891">
        <f t="shared" ref="I13:I17" si="1">H13*G13</f>
        <v>528000</v>
      </c>
      <c r="J13" s="872">
        <f>ROUND(I24*0.8,0)</f>
        <v>1210128</v>
      </c>
    </row>
    <row r="14" spans="1:10" ht="17.45" customHeight="1">
      <c r="A14" s="882"/>
      <c r="B14" s="881"/>
      <c r="C14" s="893"/>
      <c r="D14" s="881"/>
      <c r="E14" s="458" t="s">
        <v>1605</v>
      </c>
      <c r="F14" s="892"/>
      <c r="G14" s="890"/>
      <c r="H14" s="890"/>
      <c r="I14" s="892"/>
      <c r="J14" s="872"/>
    </row>
    <row r="15" spans="1:10" ht="17.45" customHeight="1">
      <c r="A15" s="882"/>
      <c r="B15" s="881"/>
      <c r="C15" s="893"/>
      <c r="D15" s="881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872"/>
    </row>
    <row r="16" spans="1:10" ht="17.45" customHeight="1">
      <c r="A16" s="882"/>
      <c r="B16" s="881"/>
      <c r="C16" s="893"/>
      <c r="D16" s="881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872"/>
    </row>
    <row r="17" spans="1:10" ht="17.45" customHeight="1">
      <c r="A17" s="882"/>
      <c r="B17" s="881"/>
      <c r="C17" s="893"/>
      <c r="D17" s="881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872"/>
    </row>
    <row r="18" spans="1:10" ht="17.45" customHeight="1">
      <c r="A18" s="882"/>
      <c r="B18" s="881"/>
      <c r="C18" s="893"/>
      <c r="D18" s="881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872"/>
    </row>
    <row r="19" spans="1:10" ht="17.45" customHeight="1">
      <c r="A19" s="882"/>
      <c r="B19" s="881"/>
      <c r="C19" s="893"/>
      <c r="D19" s="881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872"/>
    </row>
    <row r="20" spans="1:10" ht="17.45" customHeight="1">
      <c r="A20" s="882"/>
      <c r="B20" s="881"/>
      <c r="C20" s="893"/>
      <c r="D20" s="881"/>
      <c r="E20" s="458" t="s">
        <v>1611</v>
      </c>
      <c r="F20" s="459"/>
      <c r="G20" s="448"/>
      <c r="H20" s="448"/>
      <c r="I20" s="449"/>
      <c r="J20" s="872"/>
    </row>
    <row r="21" spans="1:10" ht="17.45" customHeight="1">
      <c r="A21" s="882"/>
      <c r="B21" s="881"/>
      <c r="C21" s="893"/>
      <c r="D21" s="881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872"/>
    </row>
    <row r="22" spans="1:10" s="462" customFormat="1" ht="17.45" customHeight="1">
      <c r="A22" s="882"/>
      <c r="B22" s="881"/>
      <c r="C22" s="878" t="s">
        <v>1424</v>
      </c>
      <c r="D22" s="879"/>
      <c r="E22" s="880"/>
      <c r="F22" s="460"/>
      <c r="G22" s="453"/>
      <c r="H22" s="453"/>
      <c r="I22" s="461">
        <f>SUM(I13:I21)</f>
        <v>1320600</v>
      </c>
      <c r="J22" s="872"/>
    </row>
    <row r="23" spans="1:10" s="455" customFormat="1" ht="17.45" customHeight="1">
      <c r="A23" s="882"/>
      <c r="B23" s="881"/>
      <c r="C23" s="878" t="s">
        <v>1603</v>
      </c>
      <c r="D23" s="879"/>
      <c r="E23" s="880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872"/>
    </row>
    <row r="24" spans="1:10" s="462" customFormat="1" ht="17.45" customHeight="1">
      <c r="A24" s="882"/>
      <c r="B24" s="881"/>
      <c r="C24" s="878" t="s">
        <v>1428</v>
      </c>
      <c r="D24" s="879"/>
      <c r="E24" s="880"/>
      <c r="F24" s="451"/>
      <c r="G24" s="452"/>
      <c r="H24" s="452"/>
      <c r="I24" s="457">
        <f>I23+I22</f>
        <v>1512660</v>
      </c>
      <c r="J24" s="872"/>
    </row>
    <row r="25" spans="1:10" ht="17.45" customHeight="1">
      <c r="A25" s="881">
        <v>3</v>
      </c>
      <c r="B25" s="881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872">
        <f>ROUND(I28*0.8,0)</f>
        <v>298999</v>
      </c>
    </row>
    <row r="26" spans="1:10" s="462" customFormat="1" ht="17.45" customHeight="1">
      <c r="A26" s="881"/>
      <c r="B26" s="881"/>
      <c r="C26" s="878" t="s">
        <v>1424</v>
      </c>
      <c r="D26" s="879"/>
      <c r="E26" s="880"/>
      <c r="F26" s="451"/>
      <c r="G26" s="452"/>
      <c r="H26" s="453"/>
      <c r="I26" s="454">
        <f>SUM(I25:I25)</f>
        <v>339772</v>
      </c>
      <c r="J26" s="872"/>
    </row>
    <row r="27" spans="1:10" s="455" customFormat="1" ht="17.45" customHeight="1">
      <c r="A27" s="881"/>
      <c r="B27" s="881"/>
      <c r="C27" s="878" t="s">
        <v>1603</v>
      </c>
      <c r="D27" s="879"/>
      <c r="E27" s="880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872"/>
    </row>
    <row r="28" spans="1:10" s="462" customFormat="1" ht="17.45" customHeight="1">
      <c r="A28" s="881"/>
      <c r="B28" s="881"/>
      <c r="C28" s="878" t="s">
        <v>1428</v>
      </c>
      <c r="D28" s="879"/>
      <c r="E28" s="880"/>
      <c r="F28" s="451"/>
      <c r="G28" s="452"/>
      <c r="H28" s="453"/>
      <c r="I28" s="457">
        <f>I27+I26</f>
        <v>373749</v>
      </c>
      <c r="J28" s="872"/>
    </row>
    <row r="29" spans="1:10" ht="17.45" customHeight="1">
      <c r="A29" s="881">
        <v>4</v>
      </c>
      <c r="B29" s="881" t="s">
        <v>315</v>
      </c>
      <c r="C29" s="882" t="s">
        <v>1616</v>
      </c>
      <c r="D29" s="881" t="s">
        <v>1614</v>
      </c>
      <c r="E29" s="463" t="s">
        <v>1617</v>
      </c>
      <c r="F29" s="876" t="s">
        <v>1372</v>
      </c>
      <c r="G29" s="874">
        <f>1150*0.8</f>
        <v>920</v>
      </c>
      <c r="H29" s="874">
        <v>330</v>
      </c>
      <c r="I29" s="876">
        <f>H29*G29</f>
        <v>303600</v>
      </c>
      <c r="J29" s="872">
        <f>ROUND(I34*0.8,0)</f>
        <v>345816</v>
      </c>
    </row>
    <row r="30" spans="1:10" ht="17.45" customHeight="1">
      <c r="A30" s="881"/>
      <c r="B30" s="881"/>
      <c r="C30" s="882"/>
      <c r="D30" s="881"/>
      <c r="E30" s="463" t="s">
        <v>1618</v>
      </c>
      <c r="F30" s="877"/>
      <c r="G30" s="875">
        <v>1150</v>
      </c>
      <c r="H30" s="875">
        <v>45</v>
      </c>
      <c r="I30" s="877"/>
      <c r="J30" s="872"/>
    </row>
    <row r="31" spans="1:10" ht="17.45" customHeight="1">
      <c r="A31" s="881"/>
      <c r="B31" s="881"/>
      <c r="C31" s="882"/>
      <c r="D31" s="881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872"/>
    </row>
    <row r="32" spans="1:10" s="462" customFormat="1" ht="17.45" customHeight="1">
      <c r="A32" s="881"/>
      <c r="B32" s="881"/>
      <c r="C32" s="878" t="s">
        <v>1424</v>
      </c>
      <c r="D32" s="879"/>
      <c r="E32" s="880"/>
      <c r="F32" s="451"/>
      <c r="G32" s="452"/>
      <c r="H32" s="453"/>
      <c r="I32" s="464">
        <f>I29+I31</f>
        <v>365700</v>
      </c>
      <c r="J32" s="872"/>
    </row>
    <row r="33" spans="1:16126" s="455" customFormat="1" ht="17.45" customHeight="1">
      <c r="A33" s="881"/>
      <c r="B33" s="881"/>
      <c r="C33" s="878" t="s">
        <v>1603</v>
      </c>
      <c r="D33" s="879"/>
      <c r="E33" s="880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872"/>
    </row>
    <row r="34" spans="1:16126" s="462" customFormat="1" ht="17.45" customHeight="1">
      <c r="A34" s="881"/>
      <c r="B34" s="881"/>
      <c r="C34" s="878" t="s">
        <v>1428</v>
      </c>
      <c r="D34" s="879"/>
      <c r="E34" s="880"/>
      <c r="F34" s="451"/>
      <c r="G34" s="452"/>
      <c r="H34" s="453"/>
      <c r="I34" s="457">
        <f>I33+I32</f>
        <v>432270</v>
      </c>
      <c r="J34" s="872"/>
    </row>
    <row r="35" spans="1:16126" ht="17.45" customHeight="1">
      <c r="A35" s="881">
        <v>5</v>
      </c>
      <c r="B35" s="881" t="s">
        <v>1620</v>
      </c>
      <c r="C35" s="882" t="s">
        <v>1369</v>
      </c>
      <c r="D35" s="876" t="s">
        <v>1421</v>
      </c>
      <c r="E35" s="446" t="s">
        <v>1621</v>
      </c>
      <c r="F35" s="876" t="s">
        <v>1372</v>
      </c>
      <c r="G35" s="874">
        <f>1434*0.2</f>
        <v>286.8</v>
      </c>
      <c r="H35" s="874">
        <v>300</v>
      </c>
      <c r="I35" s="876">
        <f>H35*G35</f>
        <v>86040</v>
      </c>
      <c r="J35" s="872">
        <f>ROUND(I40*0.8,0)</f>
        <v>342004</v>
      </c>
    </row>
    <row r="36" spans="1:16126" ht="17.45" customHeight="1">
      <c r="A36" s="881"/>
      <c r="B36" s="881"/>
      <c r="C36" s="882"/>
      <c r="D36" s="888"/>
      <c r="E36" s="446" t="s">
        <v>1622</v>
      </c>
      <c r="F36" s="877"/>
      <c r="G36" s="875"/>
      <c r="H36" s="875"/>
      <c r="I36" s="877"/>
      <c r="J36" s="872"/>
    </row>
    <row r="37" spans="1:16126" ht="17.45" customHeight="1">
      <c r="A37" s="881"/>
      <c r="B37" s="881"/>
      <c r="C37" s="882"/>
      <c r="D37" s="877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872"/>
    </row>
    <row r="38" spans="1:16126" ht="17.45" customHeight="1">
      <c r="A38" s="881"/>
      <c r="B38" s="881"/>
      <c r="C38" s="878" t="s">
        <v>1424</v>
      </c>
      <c r="D38" s="879"/>
      <c r="E38" s="880"/>
      <c r="F38" s="451"/>
      <c r="G38" s="452"/>
      <c r="H38" s="466"/>
      <c r="I38" s="464">
        <f>SUM(I35:I37)</f>
        <v>361368</v>
      </c>
      <c r="J38" s="872"/>
    </row>
    <row r="39" spans="1:16126" s="455" customFormat="1" ht="17.45" customHeight="1">
      <c r="A39" s="881"/>
      <c r="B39" s="881"/>
      <c r="C39" s="878" t="s">
        <v>1603</v>
      </c>
      <c r="D39" s="879"/>
      <c r="E39" s="880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872"/>
    </row>
    <row r="40" spans="1:16126" s="462" customFormat="1" ht="17.45" customHeight="1">
      <c r="A40" s="876"/>
      <c r="B40" s="876"/>
      <c r="C40" s="885" t="s">
        <v>1428</v>
      </c>
      <c r="D40" s="886"/>
      <c r="E40" s="887"/>
      <c r="F40" s="475"/>
      <c r="G40" s="476"/>
      <c r="H40" s="477"/>
      <c r="I40" s="478">
        <f>I39+I38</f>
        <v>427505</v>
      </c>
      <c r="J40" s="872"/>
    </row>
    <row r="41" spans="1:16126" ht="17.45" customHeight="1">
      <c r="A41" s="881">
        <v>6</v>
      </c>
      <c r="B41" s="881" t="s">
        <v>1624</v>
      </c>
      <c r="C41" s="882" t="s">
        <v>1369</v>
      </c>
      <c r="D41" s="881" t="s">
        <v>1421</v>
      </c>
      <c r="E41" s="446" t="s">
        <v>1625</v>
      </c>
      <c r="F41" s="881" t="s">
        <v>1372</v>
      </c>
      <c r="G41" s="883">
        <f>1861*0.9</f>
        <v>1674.9</v>
      </c>
      <c r="H41" s="883">
        <v>300</v>
      </c>
      <c r="I41" s="881">
        <f>H41*G41</f>
        <v>502470</v>
      </c>
      <c r="J41" s="872">
        <f>ROUND(I46*0.8,0)</f>
        <v>505478</v>
      </c>
    </row>
    <row r="42" spans="1:16126" ht="17.45" customHeight="1">
      <c r="A42" s="881"/>
      <c r="B42" s="881"/>
      <c r="C42" s="882"/>
      <c r="D42" s="881"/>
      <c r="E42" s="446" t="s">
        <v>1626</v>
      </c>
      <c r="F42" s="881"/>
      <c r="G42" s="883"/>
      <c r="H42" s="883"/>
      <c r="I42" s="881"/>
      <c r="J42" s="872"/>
    </row>
    <row r="43" spans="1:16126" ht="17.45" customHeight="1">
      <c r="A43" s="881"/>
      <c r="B43" s="881"/>
      <c r="C43" s="882"/>
      <c r="D43" s="881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872"/>
    </row>
    <row r="44" spans="1:16126" ht="17.45" customHeight="1">
      <c r="A44" s="881"/>
      <c r="B44" s="881"/>
      <c r="C44" s="884" t="s">
        <v>1424</v>
      </c>
      <c r="D44" s="884"/>
      <c r="E44" s="884"/>
      <c r="F44" s="451"/>
      <c r="G44" s="452"/>
      <c r="H44" s="466"/>
      <c r="I44" s="464">
        <f>SUM(I41:I43)</f>
        <v>547134</v>
      </c>
      <c r="J44" s="872"/>
    </row>
    <row r="45" spans="1:16126" s="455" customFormat="1" ht="17.45" customHeight="1">
      <c r="A45" s="881"/>
      <c r="B45" s="881"/>
      <c r="C45" s="884" t="s">
        <v>1603</v>
      </c>
      <c r="D45" s="884"/>
      <c r="E45" s="884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872"/>
    </row>
    <row r="46" spans="1:16126" s="462" customFormat="1" ht="17.45" customHeight="1">
      <c r="A46" s="881"/>
      <c r="B46" s="881"/>
      <c r="C46" s="884" t="s">
        <v>1428</v>
      </c>
      <c r="D46" s="884"/>
      <c r="E46" s="884"/>
      <c r="F46" s="451"/>
      <c r="G46" s="452"/>
      <c r="H46" s="453"/>
      <c r="I46" s="457">
        <f>I45+I44</f>
        <v>631847</v>
      </c>
      <c r="J46" s="872"/>
    </row>
    <row r="47" spans="1:16126" s="469" customFormat="1" ht="17.45" customHeight="1">
      <c r="A47" s="479"/>
      <c r="B47" s="479"/>
      <c r="C47" s="872" t="s">
        <v>1540</v>
      </c>
      <c r="D47" s="872"/>
      <c r="E47" s="872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3:A12"/>
    <mergeCell ref="B3:B12"/>
    <mergeCell ref="C3:C9"/>
    <mergeCell ref="D3:D4"/>
    <mergeCell ref="D5:D6"/>
    <mergeCell ref="D7:D9"/>
    <mergeCell ref="C10:E10"/>
    <mergeCell ref="C11:E11"/>
    <mergeCell ref="C12:E12"/>
    <mergeCell ref="A13:A24"/>
    <mergeCell ref="B13:B24"/>
    <mergeCell ref="C13:C21"/>
    <mergeCell ref="D13:D21"/>
    <mergeCell ref="F13:F14"/>
    <mergeCell ref="A25:A28"/>
    <mergeCell ref="B25:B28"/>
    <mergeCell ref="C26:E26"/>
    <mergeCell ref="C27:E27"/>
    <mergeCell ref="C28:E28"/>
    <mergeCell ref="H13:H14"/>
    <mergeCell ref="I13:I14"/>
    <mergeCell ref="C22:E22"/>
    <mergeCell ref="C23:E23"/>
    <mergeCell ref="C24:E24"/>
    <mergeCell ref="G13:G14"/>
    <mergeCell ref="A35:A40"/>
    <mergeCell ref="B35:B40"/>
    <mergeCell ref="C35:C37"/>
    <mergeCell ref="D35:D37"/>
    <mergeCell ref="F35:F36"/>
    <mergeCell ref="C47:E47"/>
    <mergeCell ref="A41:A46"/>
    <mergeCell ref="B41:B46"/>
    <mergeCell ref="C41:C43"/>
    <mergeCell ref="D41:D43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03" t="s">
        <v>1628</v>
      </c>
      <c r="B1" s="803"/>
      <c r="C1" s="803"/>
      <c r="D1" s="803"/>
      <c r="E1" s="803"/>
      <c r="F1" s="803"/>
      <c r="G1" s="803"/>
      <c r="H1" s="803"/>
      <c r="I1" s="803"/>
      <c r="J1" s="804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816">
        <v>1</v>
      </c>
      <c r="B3" s="816" t="s">
        <v>1629</v>
      </c>
      <c r="C3" s="816" t="s">
        <v>1630</v>
      </c>
      <c r="D3" s="816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894">
        <f>ROUND(I14*0.8,0)</f>
        <v>153887</v>
      </c>
    </row>
    <row r="4" spans="1:11" ht="17.100000000000001" customHeight="1">
      <c r="A4" s="816"/>
      <c r="B4" s="816"/>
      <c r="C4" s="816"/>
      <c r="D4" s="816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802"/>
      <c r="K4" s="376"/>
    </row>
    <row r="5" spans="1:11" ht="17.100000000000001" customHeight="1">
      <c r="A5" s="816"/>
      <c r="B5" s="816"/>
      <c r="C5" s="816"/>
      <c r="D5" s="816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802"/>
    </row>
    <row r="6" spans="1:11" s="395" customFormat="1" ht="17.100000000000001" customHeight="1">
      <c r="A6" s="813"/>
      <c r="B6" s="813"/>
      <c r="C6" s="813" t="s">
        <v>1635</v>
      </c>
      <c r="D6" s="813"/>
      <c r="E6" s="813"/>
      <c r="F6" s="374"/>
      <c r="G6" s="374"/>
      <c r="H6" s="375"/>
      <c r="I6" s="567">
        <f>SUM(I3:I5)</f>
        <v>165053.23000000001</v>
      </c>
      <c r="J6" s="802"/>
    </row>
    <row r="7" spans="1:11" s="376" customFormat="1" ht="17.100000000000001" customHeight="1">
      <c r="A7" s="816"/>
      <c r="B7" s="816"/>
      <c r="C7" s="816" t="s">
        <v>1636</v>
      </c>
      <c r="D7" s="816"/>
      <c r="E7" s="816"/>
      <c r="F7" s="397"/>
      <c r="G7" s="381"/>
      <c r="H7" s="899">
        <v>0.1</v>
      </c>
      <c r="I7" s="896">
        <f>H7*I6</f>
        <v>16505.323</v>
      </c>
      <c r="J7" s="802"/>
    </row>
    <row r="8" spans="1:11" s="376" customFormat="1" ht="17.100000000000001" customHeight="1">
      <c r="A8" s="816"/>
      <c r="B8" s="816"/>
      <c r="C8" s="816" t="s">
        <v>1408</v>
      </c>
      <c r="D8" s="816"/>
      <c r="E8" s="816"/>
      <c r="F8" s="397"/>
      <c r="G8" s="381"/>
      <c r="H8" s="895"/>
      <c r="I8" s="896" t="e">
        <f>#REF!</f>
        <v>#REF!</v>
      </c>
      <c r="J8" s="802"/>
    </row>
    <row r="9" spans="1:11" s="376" customFormat="1" ht="17.100000000000001" customHeight="1">
      <c r="A9" s="816"/>
      <c r="B9" s="816"/>
      <c r="C9" s="816" t="s">
        <v>1409</v>
      </c>
      <c r="D9" s="816"/>
      <c r="E9" s="816"/>
      <c r="F9" s="397"/>
      <c r="G9" s="381"/>
      <c r="H9" s="895"/>
      <c r="I9" s="896">
        <f>H9</f>
        <v>0</v>
      </c>
      <c r="J9" s="802"/>
    </row>
    <row r="10" spans="1:11" s="376" customFormat="1" ht="17.100000000000001" customHeight="1">
      <c r="A10" s="816"/>
      <c r="B10" s="816"/>
      <c r="C10" s="816" t="s">
        <v>1410</v>
      </c>
      <c r="D10" s="816"/>
      <c r="E10" s="816"/>
      <c r="F10" s="397"/>
      <c r="G10" s="381"/>
      <c r="H10" s="895"/>
      <c r="I10" s="896">
        <f>H10</f>
        <v>0</v>
      </c>
      <c r="J10" s="802"/>
    </row>
    <row r="11" spans="1:11" s="376" customFormat="1" ht="17.100000000000001" customHeight="1">
      <c r="A11" s="816"/>
      <c r="B11" s="816"/>
      <c r="C11" s="816" t="s">
        <v>1637</v>
      </c>
      <c r="D11" s="816"/>
      <c r="E11" s="816"/>
      <c r="F11" s="397" t="s">
        <v>1638</v>
      </c>
      <c r="G11" s="816">
        <v>6</v>
      </c>
      <c r="H11" s="897">
        <v>1800</v>
      </c>
      <c r="I11" s="898">
        <f>G11*H11</f>
        <v>10800</v>
      </c>
      <c r="J11" s="802"/>
    </row>
    <row r="12" spans="1:11" s="376" customFormat="1" ht="17.100000000000001" customHeight="1">
      <c r="A12" s="816"/>
      <c r="B12" s="816"/>
      <c r="C12" s="816" t="s">
        <v>1637</v>
      </c>
      <c r="D12" s="816"/>
      <c r="E12" s="816"/>
      <c r="F12" s="397" t="s">
        <v>1638</v>
      </c>
      <c r="G12" s="816"/>
      <c r="H12" s="897"/>
      <c r="I12" s="898"/>
      <c r="J12" s="802"/>
    </row>
    <row r="13" spans="1:11" s="376" customFormat="1" ht="17.100000000000001" customHeight="1">
      <c r="A13" s="816"/>
      <c r="B13" s="816"/>
      <c r="C13" s="813" t="s">
        <v>1639</v>
      </c>
      <c r="D13" s="813"/>
      <c r="E13" s="813"/>
      <c r="F13" s="397"/>
      <c r="G13" s="397"/>
      <c r="H13" s="381"/>
      <c r="I13" s="561">
        <f>I7+I11</f>
        <v>27305.323</v>
      </c>
      <c r="J13" s="802"/>
    </row>
    <row r="14" spans="1:11" s="482" customFormat="1" ht="17.100000000000001" customHeight="1">
      <c r="A14" s="813"/>
      <c r="B14" s="813"/>
      <c r="C14" s="813" t="s">
        <v>24</v>
      </c>
      <c r="D14" s="813"/>
      <c r="E14" s="813"/>
      <c r="F14" s="374"/>
      <c r="G14" s="374"/>
      <c r="H14" s="375"/>
      <c r="I14" s="567">
        <f>I6+I13</f>
        <v>192358.55300000001</v>
      </c>
      <c r="J14" s="802"/>
    </row>
    <row r="15" spans="1:11" ht="17.100000000000001" customHeight="1">
      <c r="A15" s="816">
        <v>2</v>
      </c>
      <c r="B15" s="816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801">
        <f>ROUND(I23*0.8,0)</f>
        <v>259801</v>
      </c>
    </row>
    <row r="16" spans="1:11" ht="17.100000000000001" customHeight="1">
      <c r="A16" s="816"/>
      <c r="B16" s="816"/>
      <c r="C16" s="813" t="s">
        <v>1635</v>
      </c>
      <c r="D16" s="813"/>
      <c r="E16" s="813"/>
      <c r="F16" s="397"/>
      <c r="G16" s="397"/>
      <c r="H16" s="483"/>
      <c r="I16" s="567">
        <f>I15</f>
        <v>281170</v>
      </c>
      <c r="J16" s="801"/>
    </row>
    <row r="17" spans="1:10" ht="17.100000000000001" customHeight="1">
      <c r="A17" s="816"/>
      <c r="B17" s="816"/>
      <c r="C17" s="816" t="s">
        <v>1636</v>
      </c>
      <c r="D17" s="816"/>
      <c r="E17" s="816"/>
      <c r="F17" s="397"/>
      <c r="G17" s="397"/>
      <c r="H17" s="899">
        <v>0.1</v>
      </c>
      <c r="I17" s="896">
        <f>H17*I16</f>
        <v>28117</v>
      </c>
      <c r="J17" s="801"/>
    </row>
    <row r="18" spans="1:10" ht="17.100000000000001" customHeight="1">
      <c r="A18" s="816"/>
      <c r="B18" s="816"/>
      <c r="C18" s="816" t="s">
        <v>1408</v>
      </c>
      <c r="D18" s="816"/>
      <c r="E18" s="816"/>
      <c r="F18" s="397"/>
      <c r="G18" s="397"/>
      <c r="H18" s="895"/>
      <c r="I18" s="896"/>
      <c r="J18" s="801"/>
    </row>
    <row r="19" spans="1:10" ht="17.100000000000001" customHeight="1">
      <c r="A19" s="816"/>
      <c r="B19" s="816"/>
      <c r="C19" s="816" t="s">
        <v>1409</v>
      </c>
      <c r="D19" s="816"/>
      <c r="E19" s="816"/>
      <c r="F19" s="397"/>
      <c r="G19" s="397"/>
      <c r="H19" s="895"/>
      <c r="I19" s="896"/>
      <c r="J19" s="801"/>
    </row>
    <row r="20" spans="1:10" ht="17.100000000000001" customHeight="1">
      <c r="A20" s="816"/>
      <c r="B20" s="816"/>
      <c r="C20" s="816" t="s">
        <v>1410</v>
      </c>
      <c r="D20" s="816"/>
      <c r="E20" s="816"/>
      <c r="F20" s="397"/>
      <c r="G20" s="397"/>
      <c r="H20" s="895"/>
      <c r="I20" s="896"/>
      <c r="J20" s="801"/>
    </row>
    <row r="21" spans="1:10" ht="17.100000000000001" customHeight="1">
      <c r="A21" s="816"/>
      <c r="B21" s="816"/>
      <c r="C21" s="813" t="s">
        <v>1639</v>
      </c>
      <c r="D21" s="813"/>
      <c r="E21" s="813"/>
      <c r="F21" s="397"/>
      <c r="G21" s="397"/>
      <c r="H21" s="381"/>
      <c r="I21" s="567">
        <f>SUM(I17:I20)</f>
        <v>28117</v>
      </c>
      <c r="J21" s="801"/>
    </row>
    <row r="22" spans="1:10" ht="17.100000000000001" customHeight="1">
      <c r="A22" s="816"/>
      <c r="B22" s="816"/>
      <c r="C22" s="813" t="s">
        <v>1641</v>
      </c>
      <c r="D22" s="813"/>
      <c r="E22" s="813"/>
      <c r="F22" s="397"/>
      <c r="G22" s="397"/>
      <c r="H22" s="484">
        <v>0.05</v>
      </c>
      <c r="I22" s="567">
        <f>(I16+I21)*5%</f>
        <v>15464.35</v>
      </c>
      <c r="J22" s="801"/>
    </row>
    <row r="23" spans="1:10" s="395" customFormat="1" ht="17.100000000000001" customHeight="1">
      <c r="A23" s="813"/>
      <c r="B23" s="813"/>
      <c r="C23" s="813" t="s">
        <v>24</v>
      </c>
      <c r="D23" s="813"/>
      <c r="E23" s="813"/>
      <c r="F23" s="374"/>
      <c r="G23" s="374"/>
      <c r="H23" s="375"/>
      <c r="I23" s="567">
        <f>SUM(I16,I21,I22)</f>
        <v>324751.34999999998</v>
      </c>
      <c r="J23" s="801"/>
    </row>
    <row r="24" spans="1:10" ht="17.100000000000001" customHeight="1">
      <c r="A24" s="816">
        <v>3</v>
      </c>
      <c r="B24" s="816" t="s">
        <v>1642</v>
      </c>
      <c r="C24" s="816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894">
        <f>ROUND(I77*0.8,0)</f>
        <v>1100090</v>
      </c>
    </row>
    <row r="25" spans="1:10" ht="17.100000000000001" customHeight="1">
      <c r="A25" s="816"/>
      <c r="B25" s="816"/>
      <c r="C25" s="816"/>
      <c r="D25" s="816" t="s">
        <v>1646</v>
      </c>
      <c r="E25" s="816" t="s">
        <v>1647</v>
      </c>
      <c r="F25" s="816" t="s">
        <v>1479</v>
      </c>
      <c r="G25" s="397">
        <v>14</v>
      </c>
      <c r="H25" s="381">
        <v>220</v>
      </c>
      <c r="I25" s="561">
        <f t="shared" si="0"/>
        <v>3080</v>
      </c>
      <c r="J25" s="766"/>
    </row>
    <row r="26" spans="1:10" ht="17.100000000000001" customHeight="1">
      <c r="A26" s="816"/>
      <c r="B26" s="816"/>
      <c r="C26" s="816"/>
      <c r="D26" s="816"/>
      <c r="E26" s="816"/>
      <c r="F26" s="816"/>
      <c r="G26" s="397">
        <v>15</v>
      </c>
      <c r="H26" s="381">
        <v>70</v>
      </c>
      <c r="I26" s="561">
        <f t="shared" si="0"/>
        <v>1050</v>
      </c>
      <c r="J26" s="766"/>
    </row>
    <row r="27" spans="1:10" ht="17.100000000000001" customHeight="1">
      <c r="A27" s="816"/>
      <c r="B27" s="816"/>
      <c r="C27" s="816"/>
      <c r="D27" s="816"/>
      <c r="E27" s="816"/>
      <c r="F27" s="816"/>
      <c r="G27" s="397">
        <v>62.5</v>
      </c>
      <c r="H27" s="381">
        <v>45</v>
      </c>
      <c r="I27" s="561">
        <f t="shared" si="0"/>
        <v>2812.5</v>
      </c>
      <c r="J27" s="766"/>
    </row>
    <row r="28" spans="1:10" ht="17.100000000000001" customHeight="1">
      <c r="A28" s="816"/>
      <c r="B28" s="816"/>
      <c r="C28" s="816"/>
      <c r="D28" s="816"/>
      <c r="E28" s="816"/>
      <c r="F28" s="816"/>
      <c r="G28" s="397">
        <v>0</v>
      </c>
      <c r="H28" s="381">
        <v>150</v>
      </c>
      <c r="I28" s="561">
        <f t="shared" si="0"/>
        <v>0</v>
      </c>
      <c r="J28" s="766"/>
    </row>
    <row r="29" spans="1:10" ht="17.100000000000001" customHeight="1">
      <c r="A29" s="816"/>
      <c r="B29" s="816"/>
      <c r="C29" s="816"/>
      <c r="D29" s="816"/>
      <c r="E29" s="816" t="s">
        <v>1648</v>
      </c>
      <c r="F29" s="816"/>
      <c r="G29" s="397">
        <v>200</v>
      </c>
      <c r="H29" s="381">
        <v>225</v>
      </c>
      <c r="I29" s="561">
        <f t="shared" si="0"/>
        <v>45000</v>
      </c>
      <c r="J29" s="766"/>
    </row>
    <row r="30" spans="1:10" ht="17.100000000000001" customHeight="1">
      <c r="A30" s="816"/>
      <c r="B30" s="816"/>
      <c r="C30" s="816"/>
      <c r="D30" s="816"/>
      <c r="E30" s="816"/>
      <c r="F30" s="816"/>
      <c r="G30" s="397">
        <v>275</v>
      </c>
      <c r="H30" s="381">
        <v>45</v>
      </c>
      <c r="I30" s="561">
        <f t="shared" si="0"/>
        <v>12375</v>
      </c>
      <c r="J30" s="766"/>
    </row>
    <row r="31" spans="1:10" ht="17.100000000000001" customHeight="1">
      <c r="A31" s="816"/>
      <c r="B31" s="816"/>
      <c r="C31" s="816"/>
      <c r="D31" s="816"/>
      <c r="E31" s="816"/>
      <c r="F31" s="816"/>
      <c r="G31" s="397">
        <v>200</v>
      </c>
      <c r="H31" s="381">
        <v>200</v>
      </c>
      <c r="I31" s="561">
        <f t="shared" si="0"/>
        <v>40000</v>
      </c>
      <c r="J31" s="766"/>
    </row>
    <row r="32" spans="1:10" ht="17.100000000000001" customHeight="1">
      <c r="A32" s="816"/>
      <c r="B32" s="816"/>
      <c r="C32" s="816"/>
      <c r="D32" s="816"/>
      <c r="E32" s="816"/>
      <c r="F32" s="816"/>
      <c r="G32" s="397">
        <v>200</v>
      </c>
      <c r="H32" s="381">
        <v>190</v>
      </c>
      <c r="I32" s="561">
        <f t="shared" si="0"/>
        <v>38000</v>
      </c>
      <c r="J32" s="766"/>
    </row>
    <row r="33" spans="1:10" ht="17.100000000000001" customHeight="1">
      <c r="A33" s="816"/>
      <c r="B33" s="816"/>
      <c r="C33" s="816"/>
      <c r="D33" s="816" t="s">
        <v>1649</v>
      </c>
      <c r="E33" s="816" t="s">
        <v>1650</v>
      </c>
      <c r="F33" s="816" t="s">
        <v>1479</v>
      </c>
      <c r="G33" s="397">
        <v>0</v>
      </c>
      <c r="H33" s="381">
        <v>200</v>
      </c>
      <c r="I33" s="561">
        <f t="shared" si="0"/>
        <v>0</v>
      </c>
      <c r="J33" s="766"/>
    </row>
    <row r="34" spans="1:10" ht="17.100000000000001" customHeight="1">
      <c r="A34" s="816"/>
      <c r="B34" s="816"/>
      <c r="C34" s="816"/>
      <c r="D34" s="816"/>
      <c r="E34" s="816"/>
      <c r="F34" s="816"/>
      <c r="G34" s="397">
        <v>110</v>
      </c>
      <c r="H34" s="381">
        <v>200</v>
      </c>
      <c r="I34" s="561">
        <f t="shared" si="0"/>
        <v>22000</v>
      </c>
      <c r="J34" s="766"/>
    </row>
    <row r="35" spans="1:10" ht="17.100000000000001" customHeight="1">
      <c r="A35" s="816"/>
      <c r="B35" s="816"/>
      <c r="C35" s="816"/>
      <c r="D35" s="816"/>
      <c r="E35" s="816"/>
      <c r="F35" s="816"/>
      <c r="G35" s="397">
        <v>0</v>
      </c>
      <c r="H35" s="381">
        <v>45</v>
      </c>
      <c r="I35" s="561">
        <f t="shared" si="0"/>
        <v>0</v>
      </c>
      <c r="J35" s="766"/>
    </row>
    <row r="36" spans="1:10" ht="17.100000000000001" customHeight="1">
      <c r="A36" s="816"/>
      <c r="B36" s="816"/>
      <c r="C36" s="816"/>
      <c r="D36" s="816"/>
      <c r="E36" s="816"/>
      <c r="F36" s="816"/>
      <c r="G36" s="397">
        <v>0</v>
      </c>
      <c r="H36" s="381">
        <v>150</v>
      </c>
      <c r="I36" s="561">
        <f t="shared" si="0"/>
        <v>0</v>
      </c>
      <c r="J36" s="766"/>
    </row>
    <row r="37" spans="1:10" ht="17.100000000000001" customHeight="1">
      <c r="A37" s="816"/>
      <c r="B37" s="816"/>
      <c r="C37" s="816"/>
      <c r="D37" s="816"/>
      <c r="E37" s="816" t="s">
        <v>1651</v>
      </c>
      <c r="F37" s="816" t="s">
        <v>1479</v>
      </c>
      <c r="G37" s="397">
        <v>0</v>
      </c>
      <c r="H37" s="381">
        <v>230</v>
      </c>
      <c r="I37" s="561">
        <f t="shared" si="0"/>
        <v>0</v>
      </c>
      <c r="J37" s="766"/>
    </row>
    <row r="38" spans="1:10" ht="17.100000000000001" customHeight="1">
      <c r="A38" s="816"/>
      <c r="B38" s="816"/>
      <c r="C38" s="816"/>
      <c r="D38" s="816"/>
      <c r="E38" s="816"/>
      <c r="F38" s="816"/>
      <c r="G38" s="397">
        <v>340</v>
      </c>
      <c r="H38" s="381">
        <v>250</v>
      </c>
      <c r="I38" s="561">
        <f t="shared" si="0"/>
        <v>85000</v>
      </c>
      <c r="J38" s="766"/>
    </row>
    <row r="39" spans="1:10" ht="17.100000000000001" customHeight="1">
      <c r="A39" s="816"/>
      <c r="B39" s="816"/>
      <c r="C39" s="816"/>
      <c r="D39" s="816"/>
      <c r="E39" s="816"/>
      <c r="F39" s="816"/>
      <c r="G39" s="397">
        <v>75</v>
      </c>
      <c r="H39" s="381">
        <v>45</v>
      </c>
      <c r="I39" s="561">
        <f t="shared" si="0"/>
        <v>3375</v>
      </c>
      <c r="J39" s="766"/>
    </row>
    <row r="40" spans="1:10" ht="17.100000000000001" customHeight="1">
      <c r="A40" s="816"/>
      <c r="B40" s="816"/>
      <c r="C40" s="816"/>
      <c r="D40" s="816"/>
      <c r="E40" s="816"/>
      <c r="F40" s="816"/>
      <c r="G40" s="397">
        <v>0</v>
      </c>
      <c r="H40" s="381">
        <v>180</v>
      </c>
      <c r="I40" s="561">
        <f t="shared" si="0"/>
        <v>0</v>
      </c>
      <c r="J40" s="766"/>
    </row>
    <row r="41" spans="1:10" ht="17.100000000000001" customHeight="1">
      <c r="A41" s="816"/>
      <c r="B41" s="816"/>
      <c r="C41" s="816"/>
      <c r="D41" s="816"/>
      <c r="E41" s="816"/>
      <c r="F41" s="816"/>
      <c r="G41" s="397">
        <v>0</v>
      </c>
      <c r="H41" s="381">
        <v>200</v>
      </c>
      <c r="I41" s="561">
        <f t="shared" si="0"/>
        <v>0</v>
      </c>
      <c r="J41" s="766"/>
    </row>
    <row r="42" spans="1:10" ht="17.100000000000001" customHeight="1">
      <c r="A42" s="816"/>
      <c r="B42" s="816"/>
      <c r="C42" s="816"/>
      <c r="D42" s="816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766"/>
    </row>
    <row r="43" spans="1:10" ht="17.100000000000001" customHeight="1">
      <c r="A43" s="816"/>
      <c r="B43" s="816"/>
      <c r="C43" s="816"/>
      <c r="D43" s="816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766"/>
    </row>
    <row r="44" spans="1:10" s="376" customFormat="1" ht="17.100000000000001" customHeight="1">
      <c r="A44" s="816"/>
      <c r="B44" s="816"/>
      <c r="C44" s="816"/>
      <c r="D44" s="816" t="s">
        <v>1655</v>
      </c>
      <c r="E44" s="816" t="s">
        <v>1656</v>
      </c>
      <c r="F44" s="816" t="s">
        <v>1479</v>
      </c>
      <c r="G44" s="397">
        <v>120</v>
      </c>
      <c r="H44" s="381">
        <v>250</v>
      </c>
      <c r="I44" s="561">
        <f t="shared" si="0"/>
        <v>30000</v>
      </c>
      <c r="J44" s="766"/>
    </row>
    <row r="45" spans="1:10" ht="17.100000000000001" customHeight="1">
      <c r="A45" s="816"/>
      <c r="B45" s="816"/>
      <c r="C45" s="816"/>
      <c r="D45" s="816"/>
      <c r="E45" s="816"/>
      <c r="F45" s="816"/>
      <c r="G45" s="379">
        <v>200</v>
      </c>
      <c r="H45" s="381">
        <v>60</v>
      </c>
      <c r="I45" s="561">
        <f t="shared" si="0"/>
        <v>12000</v>
      </c>
      <c r="J45" s="766"/>
    </row>
    <row r="46" spans="1:10" ht="17.100000000000001" customHeight="1">
      <c r="A46" s="816"/>
      <c r="B46" s="816"/>
      <c r="C46" s="816"/>
      <c r="D46" s="816"/>
      <c r="E46" s="816"/>
      <c r="F46" s="816"/>
      <c r="G46" s="379">
        <v>238</v>
      </c>
      <c r="H46" s="381">
        <v>200</v>
      </c>
      <c r="I46" s="561">
        <f t="shared" si="0"/>
        <v>47600</v>
      </c>
      <c r="J46" s="766"/>
    </row>
    <row r="47" spans="1:10" ht="17.100000000000001" customHeight="1">
      <c r="A47" s="816"/>
      <c r="B47" s="816"/>
      <c r="C47" s="816"/>
      <c r="D47" s="816"/>
      <c r="E47" s="816"/>
      <c r="F47" s="816"/>
      <c r="G47" s="379">
        <v>6</v>
      </c>
      <c r="H47" s="397">
        <v>1600</v>
      </c>
      <c r="I47" s="561">
        <f t="shared" si="0"/>
        <v>9600</v>
      </c>
      <c r="J47" s="766"/>
    </row>
    <row r="48" spans="1:10" ht="17.100000000000001" customHeight="1">
      <c r="A48" s="816"/>
      <c r="B48" s="816"/>
      <c r="C48" s="816"/>
      <c r="D48" s="816"/>
      <c r="E48" s="816"/>
      <c r="F48" s="816"/>
      <c r="G48" s="379">
        <v>114</v>
      </c>
      <c r="H48" s="397">
        <v>280</v>
      </c>
      <c r="I48" s="561">
        <f t="shared" si="0"/>
        <v>31920</v>
      </c>
      <c r="J48" s="766"/>
    </row>
    <row r="49" spans="1:10" ht="17.100000000000001" customHeight="1">
      <c r="A49" s="816"/>
      <c r="B49" s="816"/>
      <c r="C49" s="816"/>
      <c r="D49" s="816"/>
      <c r="E49" s="816"/>
      <c r="F49" s="816"/>
      <c r="G49" s="379">
        <v>442</v>
      </c>
      <c r="H49" s="397">
        <v>56.5</v>
      </c>
      <c r="I49" s="561">
        <f t="shared" si="0"/>
        <v>24973</v>
      </c>
      <c r="J49" s="766"/>
    </row>
    <row r="50" spans="1:10" ht="17.100000000000001" customHeight="1">
      <c r="A50" s="816"/>
      <c r="B50" s="816"/>
      <c r="C50" s="816"/>
      <c r="D50" s="816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766"/>
    </row>
    <row r="51" spans="1:10" ht="17.100000000000001" customHeight="1">
      <c r="A51" s="816"/>
      <c r="B51" s="816"/>
      <c r="C51" s="816"/>
      <c r="D51" s="816"/>
      <c r="E51" s="816" t="s">
        <v>1658</v>
      </c>
      <c r="F51" s="816" t="s">
        <v>1479</v>
      </c>
      <c r="G51" s="381">
        <v>50</v>
      </c>
      <c r="H51" s="381">
        <v>50</v>
      </c>
      <c r="I51" s="561">
        <f t="shared" si="0"/>
        <v>2500</v>
      </c>
      <c r="J51" s="766"/>
    </row>
    <row r="52" spans="1:10" ht="17.100000000000001" customHeight="1">
      <c r="A52" s="816"/>
      <c r="B52" s="816"/>
      <c r="C52" s="816"/>
      <c r="D52" s="816"/>
      <c r="E52" s="816"/>
      <c r="F52" s="816"/>
      <c r="G52" s="381">
        <v>83.5</v>
      </c>
      <c r="H52" s="381">
        <v>200</v>
      </c>
      <c r="I52" s="561">
        <f t="shared" si="0"/>
        <v>16700</v>
      </c>
      <c r="J52" s="766"/>
    </row>
    <row r="53" spans="1:10" ht="17.100000000000001" customHeight="1">
      <c r="A53" s="816"/>
      <c r="B53" s="816"/>
      <c r="C53" s="816"/>
      <c r="D53" s="816"/>
      <c r="E53" s="816"/>
      <c r="F53" s="816"/>
      <c r="G53" s="381">
        <v>10</v>
      </c>
      <c r="H53" s="381">
        <v>150</v>
      </c>
      <c r="I53" s="561">
        <f t="shared" si="0"/>
        <v>1500</v>
      </c>
      <c r="J53" s="766"/>
    </row>
    <row r="54" spans="1:10" ht="17.100000000000001" customHeight="1">
      <c r="A54" s="816"/>
      <c r="B54" s="816"/>
      <c r="C54" s="816"/>
      <c r="D54" s="816"/>
      <c r="E54" s="816"/>
      <c r="F54" s="816"/>
      <c r="G54" s="381">
        <v>100</v>
      </c>
      <c r="H54" s="381">
        <v>45</v>
      </c>
      <c r="I54" s="561">
        <f t="shared" si="0"/>
        <v>4500</v>
      </c>
      <c r="J54" s="766"/>
    </row>
    <row r="55" spans="1:10" ht="17.100000000000001" customHeight="1">
      <c r="A55" s="816"/>
      <c r="B55" s="816"/>
      <c r="C55" s="816"/>
      <c r="D55" s="816"/>
      <c r="E55" s="816"/>
      <c r="F55" s="816"/>
      <c r="G55" s="381">
        <v>20</v>
      </c>
      <c r="H55" s="381">
        <v>200</v>
      </c>
      <c r="I55" s="561">
        <f t="shared" si="0"/>
        <v>4000</v>
      </c>
      <c r="J55" s="766"/>
    </row>
    <row r="56" spans="1:10" ht="17.100000000000001" customHeight="1">
      <c r="A56" s="816"/>
      <c r="B56" s="816"/>
      <c r="C56" s="816"/>
      <c r="D56" s="816"/>
      <c r="E56" s="816"/>
      <c r="F56" s="816"/>
      <c r="G56" s="381">
        <v>82</v>
      </c>
      <c r="H56" s="379">
        <v>200</v>
      </c>
      <c r="I56" s="561">
        <f t="shared" si="0"/>
        <v>16400</v>
      </c>
      <c r="J56" s="766"/>
    </row>
    <row r="57" spans="1:10" ht="17.100000000000001" customHeight="1">
      <c r="A57" s="816"/>
      <c r="B57" s="816"/>
      <c r="C57" s="816"/>
      <c r="D57" s="816"/>
      <c r="E57" s="816"/>
      <c r="F57" s="816"/>
      <c r="G57" s="381">
        <v>150</v>
      </c>
      <c r="H57" s="381">
        <v>45</v>
      </c>
      <c r="I57" s="561">
        <f t="shared" si="0"/>
        <v>6750</v>
      </c>
      <c r="J57" s="766"/>
    </row>
    <row r="58" spans="1:10" ht="17.100000000000001" customHeight="1">
      <c r="A58" s="816"/>
      <c r="B58" s="816"/>
      <c r="C58" s="816"/>
      <c r="D58" s="816"/>
      <c r="E58" s="816"/>
      <c r="F58" s="816"/>
      <c r="G58" s="381">
        <v>65</v>
      </c>
      <c r="H58" s="381">
        <v>260</v>
      </c>
      <c r="I58" s="561">
        <f t="shared" si="0"/>
        <v>16900</v>
      </c>
      <c r="J58" s="766"/>
    </row>
    <row r="59" spans="1:10" ht="17.100000000000001" customHeight="1">
      <c r="A59" s="816"/>
      <c r="B59" s="816"/>
      <c r="C59" s="816"/>
      <c r="D59" s="816"/>
      <c r="E59" s="816"/>
      <c r="F59" s="816"/>
      <c r="G59" s="381">
        <v>50</v>
      </c>
      <c r="H59" s="381">
        <v>280</v>
      </c>
      <c r="I59" s="561">
        <f t="shared" si="0"/>
        <v>14000</v>
      </c>
      <c r="J59" s="766"/>
    </row>
    <row r="60" spans="1:10" ht="17.100000000000001" customHeight="1">
      <c r="A60" s="816"/>
      <c r="B60" s="816"/>
      <c r="C60" s="816"/>
      <c r="D60" s="816"/>
      <c r="E60" s="816" t="s">
        <v>1659</v>
      </c>
      <c r="F60" s="816" t="s">
        <v>1479</v>
      </c>
      <c r="G60" s="381">
        <v>25</v>
      </c>
      <c r="H60" s="381">
        <v>200</v>
      </c>
      <c r="I60" s="561">
        <f t="shared" si="0"/>
        <v>5000</v>
      </c>
      <c r="J60" s="766"/>
    </row>
    <row r="61" spans="1:10" ht="17.100000000000001" customHeight="1">
      <c r="A61" s="816"/>
      <c r="B61" s="816"/>
      <c r="C61" s="816"/>
      <c r="D61" s="816"/>
      <c r="E61" s="816"/>
      <c r="F61" s="816"/>
      <c r="G61" s="381">
        <v>0</v>
      </c>
      <c r="H61" s="381">
        <v>200</v>
      </c>
      <c r="I61" s="561">
        <f t="shared" si="0"/>
        <v>0</v>
      </c>
      <c r="J61" s="766"/>
    </row>
    <row r="62" spans="1:10" ht="17.100000000000001" customHeight="1">
      <c r="A62" s="816"/>
      <c r="B62" s="816"/>
      <c r="C62" s="816"/>
      <c r="D62" s="816"/>
      <c r="E62" s="816"/>
      <c r="F62" s="816"/>
      <c r="G62" s="381">
        <v>0</v>
      </c>
      <c r="H62" s="381">
        <v>220</v>
      </c>
      <c r="I62" s="561">
        <f t="shared" si="0"/>
        <v>0</v>
      </c>
      <c r="J62" s="766"/>
    </row>
    <row r="63" spans="1:10" ht="17.100000000000001" customHeight="1">
      <c r="A63" s="816"/>
      <c r="B63" s="816"/>
      <c r="C63" s="816"/>
      <c r="D63" s="816"/>
      <c r="E63" s="816"/>
      <c r="F63" s="816"/>
      <c r="G63" s="381">
        <v>0</v>
      </c>
      <c r="H63" s="381">
        <v>45</v>
      </c>
      <c r="I63" s="561">
        <f t="shared" si="0"/>
        <v>0</v>
      </c>
      <c r="J63" s="766"/>
    </row>
    <row r="64" spans="1:10" ht="17.100000000000001" customHeight="1">
      <c r="A64" s="816"/>
      <c r="B64" s="816"/>
      <c r="C64" s="816"/>
      <c r="D64" s="816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766"/>
    </row>
    <row r="65" spans="1:10" ht="17.100000000000001" customHeight="1">
      <c r="A65" s="816"/>
      <c r="B65" s="816"/>
      <c r="C65" s="816"/>
      <c r="D65" s="816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766"/>
    </row>
    <row r="66" spans="1:10" ht="17.100000000000001" customHeight="1">
      <c r="A66" s="816"/>
      <c r="B66" s="816"/>
      <c r="C66" s="816"/>
      <c r="D66" s="816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766"/>
    </row>
    <row r="67" spans="1:10" ht="17.100000000000001" customHeight="1">
      <c r="A67" s="816"/>
      <c r="B67" s="816"/>
      <c r="C67" s="816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766"/>
    </row>
    <row r="68" spans="1:10" s="395" customFormat="1" ht="17.100000000000001" customHeight="1">
      <c r="A68" s="813"/>
      <c r="B68" s="813"/>
      <c r="C68" s="813" t="s">
        <v>1635</v>
      </c>
      <c r="D68" s="813"/>
      <c r="E68" s="813"/>
      <c r="F68" s="374"/>
      <c r="G68" s="374"/>
      <c r="H68" s="375"/>
      <c r="I68" s="567">
        <f>SUM(I24:I67)</f>
        <v>1184647.22</v>
      </c>
      <c r="J68" s="766"/>
    </row>
    <row r="69" spans="1:10" ht="17.100000000000001" customHeight="1">
      <c r="A69" s="816"/>
      <c r="B69" s="816"/>
      <c r="C69" s="816" t="s">
        <v>1407</v>
      </c>
      <c r="D69" s="816"/>
      <c r="E69" s="816"/>
      <c r="F69" s="397"/>
      <c r="G69" s="397">
        <v>0</v>
      </c>
      <c r="H69" s="895">
        <v>0.1</v>
      </c>
      <c r="I69" s="896">
        <f>H69*I68</f>
        <v>118464.72200000001</v>
      </c>
      <c r="J69" s="766"/>
    </row>
    <row r="70" spans="1:10" ht="17.100000000000001" customHeight="1">
      <c r="A70" s="816"/>
      <c r="B70" s="816"/>
      <c r="C70" s="816" t="s">
        <v>1636</v>
      </c>
      <c r="D70" s="816"/>
      <c r="E70" s="816"/>
      <c r="F70" s="397"/>
      <c r="G70" s="397">
        <v>0</v>
      </c>
      <c r="H70" s="895"/>
      <c r="I70" s="896">
        <f>H70*G70</f>
        <v>0</v>
      </c>
      <c r="J70" s="766"/>
    </row>
    <row r="71" spans="1:10" ht="17.100000000000001" customHeight="1">
      <c r="A71" s="816"/>
      <c r="B71" s="816"/>
      <c r="C71" s="816" t="s">
        <v>1408</v>
      </c>
      <c r="D71" s="816"/>
      <c r="E71" s="816"/>
      <c r="F71" s="397"/>
      <c r="G71" s="397">
        <v>0</v>
      </c>
      <c r="H71" s="895"/>
      <c r="I71" s="896" t="e">
        <f>#REF!</f>
        <v>#REF!</v>
      </c>
      <c r="J71" s="766"/>
    </row>
    <row r="72" spans="1:10" ht="17.100000000000001" customHeight="1">
      <c r="A72" s="816"/>
      <c r="B72" s="816"/>
      <c r="C72" s="816" t="s">
        <v>1409</v>
      </c>
      <c r="D72" s="816"/>
      <c r="E72" s="816"/>
      <c r="F72" s="397"/>
      <c r="G72" s="397"/>
      <c r="H72" s="895"/>
      <c r="I72" s="896">
        <f>H72</f>
        <v>0</v>
      </c>
      <c r="J72" s="766"/>
    </row>
    <row r="73" spans="1:10" ht="17.100000000000001" customHeight="1">
      <c r="A73" s="816"/>
      <c r="B73" s="816"/>
      <c r="C73" s="816" t="s">
        <v>1410</v>
      </c>
      <c r="D73" s="816"/>
      <c r="E73" s="816"/>
      <c r="F73" s="397"/>
      <c r="G73" s="397"/>
      <c r="H73" s="895"/>
      <c r="I73" s="896">
        <f>H73</f>
        <v>0</v>
      </c>
      <c r="J73" s="766"/>
    </row>
    <row r="74" spans="1:10" ht="17.100000000000001" customHeight="1">
      <c r="A74" s="816"/>
      <c r="B74" s="816"/>
      <c r="C74" s="816" t="s">
        <v>1637</v>
      </c>
      <c r="D74" s="816"/>
      <c r="E74" s="816"/>
      <c r="F74" s="397" t="s">
        <v>1638</v>
      </c>
      <c r="G74" s="816">
        <v>40</v>
      </c>
      <c r="H74" s="897">
        <v>1800</v>
      </c>
      <c r="I74" s="898">
        <f t="shared" ref="I74:I86" si="1">G74*H74</f>
        <v>72000</v>
      </c>
      <c r="J74" s="766"/>
    </row>
    <row r="75" spans="1:10" ht="17.100000000000001" customHeight="1">
      <c r="A75" s="816"/>
      <c r="B75" s="816"/>
      <c r="C75" s="816" t="s">
        <v>1637</v>
      </c>
      <c r="D75" s="816"/>
      <c r="E75" s="816"/>
      <c r="F75" s="397" t="s">
        <v>1638</v>
      </c>
      <c r="G75" s="816"/>
      <c r="H75" s="897"/>
      <c r="I75" s="898"/>
      <c r="J75" s="766"/>
    </row>
    <row r="76" spans="1:10" ht="17.100000000000001" customHeight="1">
      <c r="A76" s="816"/>
      <c r="B76" s="816"/>
      <c r="C76" s="813" t="s">
        <v>1639</v>
      </c>
      <c r="D76" s="813"/>
      <c r="E76" s="813"/>
      <c r="F76" s="397"/>
      <c r="G76" s="397"/>
      <c r="H76" s="381"/>
      <c r="I76" s="561">
        <f>I69+I74</f>
        <v>190464.72200000001</v>
      </c>
      <c r="J76" s="766"/>
    </row>
    <row r="77" spans="1:10" s="482" customFormat="1" ht="17.100000000000001" customHeight="1">
      <c r="A77" s="813"/>
      <c r="B77" s="813"/>
      <c r="C77" s="813" t="s">
        <v>24</v>
      </c>
      <c r="D77" s="813"/>
      <c r="E77" s="813"/>
      <c r="F77" s="374"/>
      <c r="G77" s="374"/>
      <c r="H77" s="375"/>
      <c r="I77" s="567">
        <f>I68+I76</f>
        <v>1375111.942</v>
      </c>
      <c r="J77" s="766"/>
    </row>
    <row r="78" spans="1:10" ht="17.100000000000001" customHeight="1">
      <c r="A78" s="816">
        <v>4</v>
      </c>
      <c r="B78" s="816" t="s">
        <v>1666</v>
      </c>
      <c r="C78" s="816" t="s">
        <v>1369</v>
      </c>
      <c r="D78" s="816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801">
        <f>ROUND(I95*0.8,0)</f>
        <v>165538</v>
      </c>
    </row>
    <row r="79" spans="1:10" ht="17.100000000000001" customHeight="1">
      <c r="A79" s="816"/>
      <c r="B79" s="816"/>
      <c r="C79" s="816"/>
      <c r="D79" s="816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766"/>
    </row>
    <row r="80" spans="1:10" ht="17.100000000000001" customHeight="1">
      <c r="A80" s="816"/>
      <c r="B80" s="816"/>
      <c r="C80" s="816"/>
      <c r="D80" s="816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766"/>
    </row>
    <row r="81" spans="1:17" ht="17.100000000000001" customHeight="1">
      <c r="A81" s="816"/>
      <c r="B81" s="816"/>
      <c r="C81" s="816"/>
      <c r="D81" s="816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766"/>
    </row>
    <row r="82" spans="1:17" ht="17.100000000000001" customHeight="1">
      <c r="A82" s="816"/>
      <c r="B82" s="816"/>
      <c r="C82" s="816"/>
      <c r="D82" s="816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766"/>
    </row>
    <row r="83" spans="1:17" ht="17.100000000000001" customHeight="1">
      <c r="A83" s="816"/>
      <c r="B83" s="816"/>
      <c r="C83" s="816"/>
      <c r="D83" s="816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766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16"/>
      <c r="B84" s="816"/>
      <c r="C84" s="816"/>
      <c r="D84" s="816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766"/>
    </row>
    <row r="85" spans="1:17" ht="17.100000000000001" customHeight="1">
      <c r="A85" s="816"/>
      <c r="B85" s="816"/>
      <c r="C85" s="816"/>
      <c r="D85" s="816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766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16"/>
      <c r="B86" s="816"/>
      <c r="C86" s="816"/>
      <c r="D86" s="816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766"/>
    </row>
    <row r="87" spans="1:17" s="395" customFormat="1" ht="17.100000000000001" customHeight="1">
      <c r="A87" s="813"/>
      <c r="B87" s="813"/>
      <c r="C87" s="813" t="s">
        <v>1635</v>
      </c>
      <c r="D87" s="813"/>
      <c r="E87" s="813"/>
      <c r="F87" s="374"/>
      <c r="G87" s="374"/>
      <c r="H87" s="375"/>
      <c r="I87" s="567">
        <f>SUM(I78:I86)</f>
        <v>180475</v>
      </c>
      <c r="J87" s="766"/>
    </row>
    <row r="88" spans="1:17" ht="17.100000000000001" customHeight="1">
      <c r="A88" s="816"/>
      <c r="B88" s="816"/>
      <c r="C88" s="816" t="s">
        <v>1636</v>
      </c>
      <c r="D88" s="816"/>
      <c r="E88" s="816"/>
      <c r="F88" s="397"/>
      <c r="G88" s="397">
        <v>0</v>
      </c>
      <c r="H88" s="895">
        <v>0.1</v>
      </c>
      <c r="I88" s="896">
        <f>H88*I87</f>
        <v>18047.5</v>
      </c>
      <c r="J88" s="766"/>
    </row>
    <row r="89" spans="1:17" ht="17.100000000000001" customHeight="1">
      <c r="A89" s="816"/>
      <c r="B89" s="816"/>
      <c r="C89" s="816" t="s">
        <v>1408</v>
      </c>
      <c r="D89" s="816"/>
      <c r="E89" s="816"/>
      <c r="F89" s="397"/>
      <c r="G89" s="397">
        <v>0</v>
      </c>
      <c r="H89" s="895"/>
      <c r="I89" s="896"/>
      <c r="J89" s="766"/>
    </row>
    <row r="90" spans="1:17" ht="17.100000000000001" customHeight="1">
      <c r="A90" s="816"/>
      <c r="B90" s="816"/>
      <c r="C90" s="816" t="s">
        <v>1409</v>
      </c>
      <c r="D90" s="816"/>
      <c r="E90" s="816"/>
      <c r="F90" s="397"/>
      <c r="G90" s="397"/>
      <c r="H90" s="895"/>
      <c r="I90" s="896"/>
      <c r="J90" s="766"/>
    </row>
    <row r="91" spans="1:17" ht="17.100000000000001" customHeight="1">
      <c r="A91" s="816"/>
      <c r="B91" s="816"/>
      <c r="C91" s="816" t="s">
        <v>1410</v>
      </c>
      <c r="D91" s="816"/>
      <c r="E91" s="816"/>
      <c r="F91" s="397"/>
      <c r="G91" s="397"/>
      <c r="H91" s="895"/>
      <c r="I91" s="896"/>
      <c r="J91" s="766"/>
    </row>
    <row r="92" spans="1:17" ht="17.100000000000001" customHeight="1">
      <c r="A92" s="816"/>
      <c r="B92" s="816"/>
      <c r="C92" s="816" t="s">
        <v>1637</v>
      </c>
      <c r="D92" s="816"/>
      <c r="E92" s="816"/>
      <c r="F92" s="397" t="s">
        <v>1638</v>
      </c>
      <c r="G92" s="816">
        <v>4</v>
      </c>
      <c r="H92" s="897">
        <v>2100</v>
      </c>
      <c r="I92" s="898">
        <f t="shared" ref="I92:I98" si="2">G92*H92</f>
        <v>8400</v>
      </c>
      <c r="J92" s="766"/>
    </row>
    <row r="93" spans="1:17" ht="17.100000000000001" customHeight="1">
      <c r="A93" s="816"/>
      <c r="B93" s="816"/>
      <c r="C93" s="816" t="s">
        <v>1637</v>
      </c>
      <c r="D93" s="816"/>
      <c r="E93" s="816"/>
      <c r="F93" s="397" t="s">
        <v>1638</v>
      </c>
      <c r="G93" s="816"/>
      <c r="H93" s="897"/>
      <c r="I93" s="898"/>
      <c r="J93" s="766"/>
    </row>
    <row r="94" spans="1:17" s="395" customFormat="1" ht="17.100000000000001" customHeight="1">
      <c r="A94" s="813"/>
      <c r="B94" s="813"/>
      <c r="C94" s="813" t="s">
        <v>1639</v>
      </c>
      <c r="D94" s="813"/>
      <c r="E94" s="813"/>
      <c r="F94" s="374"/>
      <c r="G94" s="374"/>
      <c r="H94" s="375"/>
      <c r="I94" s="567">
        <f>SUM(I88:I93)</f>
        <v>26447.5</v>
      </c>
      <c r="J94" s="766"/>
    </row>
    <row r="95" spans="1:17" s="395" customFormat="1" ht="17.100000000000001" customHeight="1">
      <c r="A95" s="813"/>
      <c r="B95" s="813"/>
      <c r="C95" s="813" t="s">
        <v>24</v>
      </c>
      <c r="D95" s="813"/>
      <c r="E95" s="813"/>
      <c r="F95" s="374"/>
      <c r="G95" s="374"/>
      <c r="H95" s="375"/>
      <c r="I95" s="567">
        <f>I87+I94</f>
        <v>206922.5</v>
      </c>
      <c r="J95" s="766"/>
    </row>
    <row r="96" spans="1:17" ht="17.100000000000001" customHeight="1">
      <c r="A96" s="816">
        <v>5</v>
      </c>
      <c r="B96" s="816" t="s">
        <v>887</v>
      </c>
      <c r="C96" s="816" t="s">
        <v>1369</v>
      </c>
      <c r="D96" s="816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801">
        <f>ROUND(I107*0.8,0)</f>
        <v>261056</v>
      </c>
    </row>
    <row r="97" spans="1:10" ht="17.100000000000001" customHeight="1">
      <c r="A97" s="816"/>
      <c r="B97" s="816"/>
      <c r="C97" s="816"/>
      <c r="D97" s="816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801"/>
    </row>
    <row r="98" spans="1:10" ht="17.100000000000001" customHeight="1">
      <c r="A98" s="816"/>
      <c r="B98" s="816"/>
      <c r="C98" s="816"/>
      <c r="D98" s="816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801"/>
    </row>
    <row r="99" spans="1:10" s="395" customFormat="1" ht="17.100000000000001" customHeight="1">
      <c r="A99" s="813"/>
      <c r="B99" s="813"/>
      <c r="C99" s="813" t="s">
        <v>1635</v>
      </c>
      <c r="D99" s="813"/>
      <c r="E99" s="813"/>
      <c r="F99" s="374"/>
      <c r="G99" s="374"/>
      <c r="H99" s="375"/>
      <c r="I99" s="567">
        <f>SUM(I96:I98)</f>
        <v>285200</v>
      </c>
      <c r="J99" s="801"/>
    </row>
    <row r="100" spans="1:10" ht="17.100000000000001" customHeight="1">
      <c r="A100" s="816"/>
      <c r="B100" s="816"/>
      <c r="C100" s="816" t="s">
        <v>1636</v>
      </c>
      <c r="D100" s="816"/>
      <c r="E100" s="816"/>
      <c r="F100" s="397"/>
      <c r="G100" s="379">
        <v>0</v>
      </c>
      <c r="H100" s="895">
        <v>0.1</v>
      </c>
      <c r="I100" s="896">
        <f>H100*I99</f>
        <v>28520</v>
      </c>
      <c r="J100" s="801"/>
    </row>
    <row r="101" spans="1:10" ht="17.100000000000001" customHeight="1">
      <c r="A101" s="816"/>
      <c r="B101" s="816"/>
      <c r="C101" s="816" t="s">
        <v>1408</v>
      </c>
      <c r="D101" s="816"/>
      <c r="E101" s="816"/>
      <c r="F101" s="397"/>
      <c r="G101" s="379">
        <v>0</v>
      </c>
      <c r="H101" s="895"/>
      <c r="I101" s="896"/>
      <c r="J101" s="801"/>
    </row>
    <row r="102" spans="1:10" ht="17.100000000000001" customHeight="1">
      <c r="A102" s="816"/>
      <c r="B102" s="816"/>
      <c r="C102" s="816" t="s">
        <v>1409</v>
      </c>
      <c r="D102" s="816"/>
      <c r="E102" s="816"/>
      <c r="F102" s="397"/>
      <c r="G102" s="379"/>
      <c r="H102" s="895"/>
      <c r="I102" s="896"/>
      <c r="J102" s="801"/>
    </row>
    <row r="103" spans="1:10" ht="17.100000000000001" customHeight="1">
      <c r="A103" s="816"/>
      <c r="B103" s="816"/>
      <c r="C103" s="816" t="s">
        <v>1410</v>
      </c>
      <c r="D103" s="816"/>
      <c r="E103" s="816"/>
      <c r="F103" s="397"/>
      <c r="G103" s="379"/>
      <c r="H103" s="895"/>
      <c r="I103" s="896"/>
      <c r="J103" s="801"/>
    </row>
    <row r="104" spans="1:10" ht="17.100000000000001" customHeight="1">
      <c r="A104" s="816"/>
      <c r="B104" s="816"/>
      <c r="C104" s="816" t="s">
        <v>1637</v>
      </c>
      <c r="D104" s="816"/>
      <c r="E104" s="816"/>
      <c r="F104" s="397" t="s">
        <v>1638</v>
      </c>
      <c r="G104" s="816">
        <v>7</v>
      </c>
      <c r="H104" s="897">
        <v>1800</v>
      </c>
      <c r="I104" s="898">
        <f>G104*H104</f>
        <v>12600</v>
      </c>
      <c r="J104" s="801"/>
    </row>
    <row r="105" spans="1:10" ht="17.100000000000001" customHeight="1">
      <c r="A105" s="816"/>
      <c r="B105" s="816"/>
      <c r="C105" s="816" t="s">
        <v>1637</v>
      </c>
      <c r="D105" s="816"/>
      <c r="E105" s="816"/>
      <c r="F105" s="397" t="s">
        <v>1638</v>
      </c>
      <c r="G105" s="816"/>
      <c r="H105" s="897"/>
      <c r="I105" s="898"/>
      <c r="J105" s="801"/>
    </row>
    <row r="106" spans="1:10" ht="17.100000000000001" customHeight="1">
      <c r="A106" s="816"/>
      <c r="B106" s="816"/>
      <c r="C106" s="813" t="s">
        <v>1639</v>
      </c>
      <c r="D106" s="813"/>
      <c r="E106" s="813"/>
      <c r="F106" s="397"/>
      <c r="G106" s="397"/>
      <c r="H106" s="381"/>
      <c r="I106" s="561">
        <f>SUM(I100:I105)</f>
        <v>41120</v>
      </c>
      <c r="J106" s="801"/>
    </row>
    <row r="107" spans="1:10" s="395" customFormat="1" ht="17.100000000000001" customHeight="1">
      <c r="A107" s="813"/>
      <c r="B107" s="813"/>
      <c r="C107" s="813" t="s">
        <v>24</v>
      </c>
      <c r="D107" s="813"/>
      <c r="E107" s="813"/>
      <c r="F107" s="374"/>
      <c r="G107" s="374"/>
      <c r="H107" s="375"/>
      <c r="I107" s="567">
        <f>I99+I106</f>
        <v>326320</v>
      </c>
      <c r="J107" s="801"/>
    </row>
    <row r="108" spans="1:10" ht="17.100000000000001" customHeight="1">
      <c r="A108" s="379"/>
      <c r="B108" s="397"/>
      <c r="C108" s="798" t="s">
        <v>1540</v>
      </c>
      <c r="D108" s="798"/>
      <c r="E108" s="798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870" t="s">
        <v>1678</v>
      </c>
      <c r="B1" s="870"/>
      <c r="C1" s="870"/>
      <c r="D1" s="870"/>
      <c r="E1" s="870"/>
      <c r="F1" s="870"/>
      <c r="G1" s="870"/>
      <c r="H1" s="870"/>
      <c r="I1" s="870"/>
      <c r="J1" s="870"/>
      <c r="K1" s="871"/>
    </row>
    <row r="2" spans="1:11" ht="30" customHeight="1">
      <c r="A2" s="907" t="s">
        <v>1</v>
      </c>
      <c r="B2" s="907" t="s">
        <v>1588</v>
      </c>
      <c r="C2" s="907" t="s">
        <v>1679</v>
      </c>
      <c r="D2" s="907" t="s">
        <v>1589</v>
      </c>
      <c r="E2" s="907" t="s">
        <v>1419</v>
      </c>
      <c r="F2" s="907" t="s">
        <v>1680</v>
      </c>
      <c r="G2" s="900" t="s">
        <v>1681</v>
      </c>
      <c r="H2" s="900"/>
      <c r="I2" s="900"/>
      <c r="J2" s="900"/>
      <c r="K2" s="900" t="s">
        <v>1805</v>
      </c>
    </row>
    <row r="3" spans="1:11" s="474" customFormat="1" ht="42.95" customHeight="1">
      <c r="A3" s="907"/>
      <c r="B3" s="907"/>
      <c r="C3" s="907"/>
      <c r="D3" s="907"/>
      <c r="E3" s="907"/>
      <c r="F3" s="907"/>
      <c r="G3" s="488" t="s">
        <v>533</v>
      </c>
      <c r="H3" s="489" t="s">
        <v>1366</v>
      </c>
      <c r="I3" s="489" t="s">
        <v>1591</v>
      </c>
      <c r="J3" s="490" t="s">
        <v>1592</v>
      </c>
      <c r="K3" s="901"/>
    </row>
    <row r="4" spans="1:11" ht="18" customHeight="1">
      <c r="A4" s="902">
        <v>1</v>
      </c>
      <c r="B4" s="902" t="s">
        <v>395</v>
      </c>
      <c r="C4" s="902" t="s">
        <v>1682</v>
      </c>
      <c r="D4" s="903" t="s">
        <v>1369</v>
      </c>
      <c r="E4" s="902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900">
        <f>ROUND(J12*0.8,0)</f>
        <v>321693</v>
      </c>
    </row>
    <row r="5" spans="1:11" ht="18" customHeight="1">
      <c r="A5" s="902"/>
      <c r="B5" s="902"/>
      <c r="C5" s="902"/>
      <c r="D5" s="903"/>
      <c r="E5" s="902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900"/>
    </row>
    <row r="6" spans="1:11" ht="18" customHeight="1">
      <c r="A6" s="902"/>
      <c r="B6" s="902"/>
      <c r="C6" s="902"/>
      <c r="D6" s="903"/>
      <c r="E6" s="902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900"/>
    </row>
    <row r="7" spans="1:11" ht="18" customHeight="1">
      <c r="A7" s="902"/>
      <c r="B7" s="902"/>
      <c r="C7" s="902"/>
      <c r="D7" s="903"/>
      <c r="E7" s="902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900"/>
    </row>
    <row r="8" spans="1:11" ht="18" customHeight="1">
      <c r="A8" s="902"/>
      <c r="B8" s="902"/>
      <c r="C8" s="902"/>
      <c r="D8" s="903"/>
      <c r="E8" s="902" t="s">
        <v>1688</v>
      </c>
      <c r="F8" s="491" t="s">
        <v>1689</v>
      </c>
      <c r="G8" s="905" t="s">
        <v>1372</v>
      </c>
      <c r="H8" s="903">
        <v>720</v>
      </c>
      <c r="I8" s="903">
        <v>400</v>
      </c>
      <c r="J8" s="903">
        <f t="shared" si="0"/>
        <v>288000</v>
      </c>
      <c r="K8" s="900"/>
    </row>
    <row r="9" spans="1:11" ht="18" customHeight="1">
      <c r="A9" s="902"/>
      <c r="B9" s="902"/>
      <c r="C9" s="902"/>
      <c r="D9" s="903"/>
      <c r="E9" s="902"/>
      <c r="F9" s="491" t="s">
        <v>1690</v>
      </c>
      <c r="G9" s="905"/>
      <c r="H9" s="903"/>
      <c r="I9" s="903"/>
      <c r="J9" s="903"/>
      <c r="K9" s="900"/>
    </row>
    <row r="10" spans="1:11" ht="18" customHeight="1">
      <c r="A10" s="902"/>
      <c r="B10" s="902"/>
      <c r="C10" s="902"/>
      <c r="D10" s="903"/>
      <c r="E10" s="904" t="s">
        <v>1424</v>
      </c>
      <c r="F10" s="904"/>
      <c r="G10" s="495"/>
      <c r="H10" s="496"/>
      <c r="I10" s="496"/>
      <c r="J10" s="495">
        <f>SUM(J4:J9)</f>
        <v>360651</v>
      </c>
      <c r="K10" s="900"/>
    </row>
    <row r="11" spans="1:11" ht="18" customHeight="1">
      <c r="A11" s="902"/>
      <c r="B11" s="902"/>
      <c r="C11" s="902"/>
      <c r="D11" s="903"/>
      <c r="E11" s="900" t="s">
        <v>1603</v>
      </c>
      <c r="F11" s="900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00"/>
    </row>
    <row r="12" spans="1:11" ht="18" customHeight="1">
      <c r="A12" s="902"/>
      <c r="B12" s="902"/>
      <c r="C12" s="902"/>
      <c r="D12" s="903"/>
      <c r="E12" s="906" t="s">
        <v>1428</v>
      </c>
      <c r="F12" s="906"/>
      <c r="G12" s="498"/>
      <c r="H12" s="496"/>
      <c r="I12" s="496"/>
      <c r="J12" s="498">
        <f>J10+J11</f>
        <v>402116</v>
      </c>
      <c r="K12" s="900"/>
    </row>
    <row r="13" spans="1:11" ht="18" customHeight="1">
      <c r="A13" s="902">
        <v>2</v>
      </c>
      <c r="B13" s="902" t="s">
        <v>1691</v>
      </c>
      <c r="C13" s="902" t="s">
        <v>1692</v>
      </c>
      <c r="D13" s="903" t="s">
        <v>1616</v>
      </c>
      <c r="E13" s="902" t="s">
        <v>1693</v>
      </c>
      <c r="F13" s="902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900">
        <f>ROUND(J18*0.8,0)</f>
        <v>353982</v>
      </c>
    </row>
    <row r="14" spans="1:11" ht="18" customHeight="1">
      <c r="A14" s="902"/>
      <c r="B14" s="902"/>
      <c r="C14" s="902"/>
      <c r="D14" s="903"/>
      <c r="E14" s="902"/>
      <c r="F14" s="902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900"/>
    </row>
    <row r="15" spans="1:11" ht="18" customHeight="1">
      <c r="A15" s="902"/>
      <c r="B15" s="902"/>
      <c r="C15" s="902"/>
      <c r="D15" s="903"/>
      <c r="E15" s="902" t="s">
        <v>1694</v>
      </c>
      <c r="F15" s="902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900"/>
    </row>
    <row r="16" spans="1:11" ht="18" customHeight="1">
      <c r="A16" s="902"/>
      <c r="B16" s="902"/>
      <c r="C16" s="902"/>
      <c r="D16" s="903"/>
      <c r="E16" s="904" t="s">
        <v>1424</v>
      </c>
      <c r="F16" s="904"/>
      <c r="G16" s="495"/>
      <c r="H16" s="500"/>
      <c r="I16" s="500"/>
      <c r="J16" s="495">
        <f>SUM(J13:J15)</f>
        <v>374980</v>
      </c>
      <c r="K16" s="900"/>
    </row>
    <row r="17" spans="1:11" ht="18" customHeight="1">
      <c r="A17" s="902"/>
      <c r="B17" s="902"/>
      <c r="C17" s="902"/>
      <c r="D17" s="903"/>
      <c r="E17" s="904" t="s">
        <v>1603</v>
      </c>
      <c r="F17" s="904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00"/>
    </row>
    <row r="18" spans="1:11" ht="18" customHeight="1">
      <c r="A18" s="902"/>
      <c r="B18" s="902"/>
      <c r="C18" s="902"/>
      <c r="D18" s="903"/>
      <c r="E18" s="904" t="s">
        <v>1428</v>
      </c>
      <c r="F18" s="904"/>
      <c r="G18" s="498"/>
      <c r="H18" s="496"/>
      <c r="I18" s="496"/>
      <c r="J18" s="498">
        <f>SUM(J16,J17)</f>
        <v>442478</v>
      </c>
      <c r="K18" s="900"/>
    </row>
    <row r="19" spans="1:11" ht="18" customHeight="1">
      <c r="A19" s="500"/>
      <c r="B19" s="500"/>
      <c r="C19" s="500"/>
      <c r="D19" s="500"/>
      <c r="E19" s="900" t="s">
        <v>1540</v>
      </c>
      <c r="F19" s="901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F2:F3"/>
    <mergeCell ref="G2:J2"/>
    <mergeCell ref="A2:A3"/>
    <mergeCell ref="B2:B3"/>
    <mergeCell ref="C2:C3"/>
    <mergeCell ref="D2:D3"/>
    <mergeCell ref="E2:E3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03" t="s">
        <v>1695</v>
      </c>
      <c r="B1" s="803"/>
      <c r="C1" s="803"/>
      <c r="D1" s="803"/>
      <c r="E1" s="803"/>
      <c r="F1" s="803"/>
      <c r="G1" s="803"/>
      <c r="H1" s="803"/>
      <c r="I1" s="803"/>
      <c r="J1" s="804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814">
        <v>1</v>
      </c>
      <c r="B3" s="922" t="s">
        <v>1696</v>
      </c>
      <c r="C3" s="816" t="s">
        <v>1697</v>
      </c>
      <c r="D3" s="923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894">
        <f>ROUND(I13*0.8,0)</f>
        <v>80566</v>
      </c>
    </row>
    <row r="4" spans="1:10" s="507" customFormat="1" ht="18" customHeight="1">
      <c r="A4" s="814"/>
      <c r="B4" s="922"/>
      <c r="C4" s="816"/>
      <c r="D4" s="923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894"/>
    </row>
    <row r="5" spans="1:10" s="507" customFormat="1" ht="18" customHeight="1">
      <c r="A5" s="814"/>
      <c r="B5" s="922"/>
      <c r="C5" s="816"/>
      <c r="D5" s="923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894"/>
    </row>
    <row r="6" spans="1:10" s="507" customFormat="1" ht="18" customHeight="1">
      <c r="A6" s="814"/>
      <c r="B6" s="922"/>
      <c r="C6" s="816"/>
      <c r="D6" s="923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894"/>
    </row>
    <row r="7" spans="1:10" s="507" customFormat="1" ht="18" customHeight="1">
      <c r="A7" s="814"/>
      <c r="B7" s="922"/>
      <c r="C7" s="800" t="s">
        <v>1406</v>
      </c>
      <c r="D7" s="800"/>
      <c r="E7" s="800"/>
      <c r="F7" s="379"/>
      <c r="G7" s="394"/>
      <c r="H7" s="562"/>
      <c r="I7" s="580">
        <f>SUM(I3:I6)</f>
        <v>91552.4</v>
      </c>
      <c r="J7" s="894"/>
    </row>
    <row r="8" spans="1:10" s="507" customFormat="1" ht="18" customHeight="1">
      <c r="A8" s="814"/>
      <c r="B8" s="922"/>
      <c r="C8" s="799" t="s">
        <v>1704</v>
      </c>
      <c r="D8" s="799"/>
      <c r="E8" s="915"/>
      <c r="F8" s="379"/>
      <c r="G8" s="508"/>
      <c r="H8" s="909">
        <v>0.1</v>
      </c>
      <c r="I8" s="919">
        <f>I7*H8</f>
        <v>9155.24</v>
      </c>
      <c r="J8" s="894"/>
    </row>
    <row r="9" spans="1:10" s="507" customFormat="1" ht="18" customHeight="1">
      <c r="A9" s="814"/>
      <c r="B9" s="922"/>
      <c r="C9" s="799" t="s">
        <v>1408</v>
      </c>
      <c r="D9" s="799"/>
      <c r="E9" s="915"/>
      <c r="F9" s="379"/>
      <c r="G9" s="508"/>
      <c r="H9" s="910"/>
      <c r="I9" s="920"/>
      <c r="J9" s="894"/>
    </row>
    <row r="10" spans="1:10" s="507" customFormat="1" ht="18" customHeight="1">
      <c r="A10" s="814"/>
      <c r="B10" s="922"/>
      <c r="C10" s="799" t="s">
        <v>1409</v>
      </c>
      <c r="D10" s="799"/>
      <c r="E10" s="915"/>
      <c r="F10" s="379"/>
      <c r="G10" s="508"/>
      <c r="H10" s="910"/>
      <c r="I10" s="920"/>
      <c r="J10" s="894"/>
    </row>
    <row r="11" spans="1:10" s="507" customFormat="1" ht="18" customHeight="1">
      <c r="A11" s="814"/>
      <c r="B11" s="922"/>
      <c r="C11" s="799" t="s">
        <v>1410</v>
      </c>
      <c r="D11" s="799"/>
      <c r="E11" s="915"/>
      <c r="F11" s="379"/>
      <c r="G11" s="508"/>
      <c r="H11" s="911"/>
      <c r="I11" s="921"/>
      <c r="J11" s="894"/>
    </row>
    <row r="12" spans="1:10" s="507" customFormat="1" ht="18" customHeight="1">
      <c r="A12" s="814"/>
      <c r="B12" s="922"/>
      <c r="C12" s="800" t="s">
        <v>1418</v>
      </c>
      <c r="D12" s="800"/>
      <c r="E12" s="800"/>
      <c r="F12" s="379"/>
      <c r="G12" s="394"/>
      <c r="H12" s="562"/>
      <c r="I12" s="565">
        <f>I10+I11+I9+I8</f>
        <v>9155.24</v>
      </c>
      <c r="J12" s="894"/>
    </row>
    <row r="13" spans="1:10" s="507" customFormat="1" ht="18" customHeight="1">
      <c r="A13" s="814"/>
      <c r="B13" s="922"/>
      <c r="C13" s="800" t="s">
        <v>24</v>
      </c>
      <c r="D13" s="800"/>
      <c r="E13" s="800"/>
      <c r="F13" s="379"/>
      <c r="G13" s="394"/>
      <c r="H13" s="562"/>
      <c r="I13" s="565">
        <f>I12+I7</f>
        <v>100707.64</v>
      </c>
      <c r="J13" s="894"/>
    </row>
    <row r="14" spans="1:10" s="507" customFormat="1" ht="18" customHeight="1">
      <c r="A14" s="814">
        <v>2</v>
      </c>
      <c r="B14" s="922" t="s">
        <v>474</v>
      </c>
      <c r="C14" s="816" t="s">
        <v>1705</v>
      </c>
      <c r="D14" s="812" t="s">
        <v>1706</v>
      </c>
      <c r="E14" s="821" t="s">
        <v>1707</v>
      </c>
      <c r="F14" s="821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894">
        <f>ROUND(I35*0.8,0)</f>
        <v>2477934</v>
      </c>
    </row>
    <row r="15" spans="1:10" s="507" customFormat="1" ht="18" customHeight="1">
      <c r="A15" s="814"/>
      <c r="B15" s="922"/>
      <c r="C15" s="816"/>
      <c r="D15" s="812"/>
      <c r="E15" s="822"/>
      <c r="F15" s="822"/>
      <c r="G15" s="378">
        <v>1</v>
      </c>
      <c r="H15" s="571">
        <v>1600</v>
      </c>
      <c r="I15" s="564">
        <f t="shared" si="1"/>
        <v>1600</v>
      </c>
      <c r="J15" s="894"/>
    </row>
    <row r="16" spans="1:10" s="507" customFormat="1" ht="18" customHeight="1">
      <c r="A16" s="814"/>
      <c r="B16" s="922"/>
      <c r="C16" s="816"/>
      <c r="D16" s="812"/>
      <c r="E16" s="822"/>
      <c r="F16" s="822"/>
      <c r="G16" s="378">
        <v>30</v>
      </c>
      <c r="H16" s="571">
        <v>800</v>
      </c>
      <c r="I16" s="564">
        <f t="shared" si="1"/>
        <v>24000</v>
      </c>
      <c r="J16" s="894"/>
    </row>
    <row r="17" spans="1:10" s="507" customFormat="1" ht="18" customHeight="1">
      <c r="A17" s="814"/>
      <c r="B17" s="922"/>
      <c r="C17" s="816"/>
      <c r="D17" s="812"/>
      <c r="E17" s="822"/>
      <c r="F17" s="823"/>
      <c r="G17" s="378">
        <v>30</v>
      </c>
      <c r="H17" s="571">
        <v>50</v>
      </c>
      <c r="I17" s="564">
        <f t="shared" si="1"/>
        <v>1500</v>
      </c>
      <c r="J17" s="894"/>
    </row>
    <row r="18" spans="1:10" s="507" customFormat="1" ht="18" customHeight="1">
      <c r="A18" s="814"/>
      <c r="B18" s="922"/>
      <c r="C18" s="816"/>
      <c r="D18" s="812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894"/>
    </row>
    <row r="19" spans="1:10" s="507" customFormat="1" ht="18" customHeight="1">
      <c r="A19" s="814"/>
      <c r="B19" s="922"/>
      <c r="C19" s="816"/>
      <c r="D19" s="812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894"/>
    </row>
    <row r="20" spans="1:10" s="507" customFormat="1" ht="18" customHeight="1">
      <c r="A20" s="814"/>
      <c r="B20" s="922"/>
      <c r="C20" s="816"/>
      <c r="D20" s="812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894"/>
    </row>
    <row r="21" spans="1:10" s="507" customFormat="1" ht="18" customHeight="1">
      <c r="A21" s="814"/>
      <c r="B21" s="922"/>
      <c r="C21" s="816"/>
      <c r="D21" s="812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894"/>
    </row>
    <row r="22" spans="1:10" s="507" customFormat="1" ht="18" customHeight="1">
      <c r="A22" s="814"/>
      <c r="B22" s="922"/>
      <c r="C22" s="816"/>
      <c r="D22" s="812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894"/>
    </row>
    <row r="23" spans="1:10" s="507" customFormat="1" ht="18" customHeight="1">
      <c r="A23" s="814"/>
      <c r="B23" s="922"/>
      <c r="C23" s="816"/>
      <c r="D23" s="812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894"/>
    </row>
    <row r="24" spans="1:10" s="507" customFormat="1" ht="18" customHeight="1">
      <c r="A24" s="814"/>
      <c r="B24" s="922"/>
      <c r="C24" s="816"/>
      <c r="D24" s="812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894"/>
    </row>
    <row r="25" spans="1:10" s="507" customFormat="1" ht="18" customHeight="1">
      <c r="A25" s="814"/>
      <c r="B25" s="922"/>
      <c r="C25" s="816"/>
      <c r="D25" s="812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894"/>
    </row>
    <row r="26" spans="1:10" s="507" customFormat="1" ht="18" customHeight="1">
      <c r="A26" s="814"/>
      <c r="B26" s="922"/>
      <c r="C26" s="816"/>
      <c r="D26" s="812"/>
      <c r="E26" s="404" t="s">
        <v>534</v>
      </c>
      <c r="F26" s="404"/>
      <c r="G26" s="394"/>
      <c r="H26" s="572"/>
      <c r="I26" s="581">
        <f>SUM(I14:I25)</f>
        <v>2023604.4780000001</v>
      </c>
      <c r="J26" s="894"/>
    </row>
    <row r="27" spans="1:10" s="507" customFormat="1" ht="18" customHeight="1">
      <c r="A27" s="814"/>
      <c r="B27" s="922"/>
      <c r="C27" s="816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894"/>
    </row>
    <row r="28" spans="1:10" s="507" customFormat="1" ht="18" customHeight="1">
      <c r="A28" s="814"/>
      <c r="B28" s="922"/>
      <c r="C28" s="816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894"/>
    </row>
    <row r="29" spans="1:10" s="507" customFormat="1" ht="18" customHeight="1">
      <c r="A29" s="814"/>
      <c r="B29" s="922"/>
      <c r="C29" s="800" t="s">
        <v>1406</v>
      </c>
      <c r="D29" s="800"/>
      <c r="E29" s="800"/>
      <c r="F29" s="386"/>
      <c r="G29" s="510"/>
      <c r="H29" s="573"/>
      <c r="I29" s="582">
        <f>I28+I26+I27</f>
        <v>2815834.4780000001</v>
      </c>
      <c r="J29" s="894"/>
    </row>
    <row r="30" spans="1:10" s="507" customFormat="1" ht="18" customHeight="1">
      <c r="A30" s="814"/>
      <c r="B30" s="922"/>
      <c r="C30" s="799" t="s">
        <v>1408</v>
      </c>
      <c r="D30" s="799"/>
      <c r="E30" s="799"/>
      <c r="F30" s="505"/>
      <c r="G30" s="379"/>
      <c r="H30" s="909">
        <v>0.1</v>
      </c>
      <c r="I30" s="912">
        <f>I29*H30</f>
        <v>281583.44780000002</v>
      </c>
      <c r="J30" s="894"/>
    </row>
    <row r="31" spans="1:10" s="507" customFormat="1" ht="18" customHeight="1">
      <c r="A31" s="814"/>
      <c r="B31" s="922"/>
      <c r="C31" s="799" t="s">
        <v>1409</v>
      </c>
      <c r="D31" s="799"/>
      <c r="E31" s="799"/>
      <c r="F31" s="505"/>
      <c r="G31" s="379"/>
      <c r="H31" s="910"/>
      <c r="I31" s="913"/>
      <c r="J31" s="894"/>
    </row>
    <row r="32" spans="1:10" s="507" customFormat="1" ht="18" customHeight="1">
      <c r="A32" s="814"/>
      <c r="B32" s="922"/>
      <c r="C32" s="799" t="s">
        <v>1410</v>
      </c>
      <c r="D32" s="799"/>
      <c r="E32" s="799"/>
      <c r="F32" s="505"/>
      <c r="G32" s="379"/>
      <c r="H32" s="911"/>
      <c r="I32" s="914"/>
      <c r="J32" s="894"/>
    </row>
    <row r="33" spans="1:10" s="507" customFormat="1" ht="18" customHeight="1">
      <c r="A33" s="814"/>
      <c r="B33" s="922"/>
      <c r="C33" s="799" t="s">
        <v>1719</v>
      </c>
      <c r="D33" s="799"/>
      <c r="E33" s="799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894"/>
    </row>
    <row r="34" spans="1:10" s="507" customFormat="1" ht="18" customHeight="1">
      <c r="A34" s="814"/>
      <c r="B34" s="922"/>
      <c r="C34" s="800" t="s">
        <v>1418</v>
      </c>
      <c r="D34" s="800"/>
      <c r="E34" s="800"/>
      <c r="F34" s="505"/>
      <c r="G34" s="379"/>
      <c r="H34" s="560"/>
      <c r="I34" s="563">
        <f>I30+I33</f>
        <v>281583.44780000002</v>
      </c>
      <c r="J34" s="894"/>
    </row>
    <row r="35" spans="1:10" s="507" customFormat="1" ht="18" customHeight="1">
      <c r="A35" s="814"/>
      <c r="B35" s="922"/>
      <c r="C35" s="800" t="s">
        <v>24</v>
      </c>
      <c r="D35" s="800"/>
      <c r="E35" s="800"/>
      <c r="F35" s="505"/>
      <c r="G35" s="394"/>
      <c r="H35" s="562"/>
      <c r="I35" s="565">
        <f>I34+I29</f>
        <v>3097417.9258000003</v>
      </c>
      <c r="J35" s="894"/>
    </row>
    <row r="36" spans="1:10" s="511" customFormat="1" ht="18" customHeight="1">
      <c r="A36" s="814">
        <v>3</v>
      </c>
      <c r="B36" s="812" t="s">
        <v>1721</v>
      </c>
      <c r="C36" s="811" t="s">
        <v>1722</v>
      </c>
      <c r="D36" s="812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801">
        <f>ROUND(I45*0.8,0)</f>
        <v>507560</v>
      </c>
    </row>
    <row r="37" spans="1:10" s="511" customFormat="1" ht="18" customHeight="1">
      <c r="A37" s="814"/>
      <c r="B37" s="812"/>
      <c r="C37" s="811"/>
      <c r="D37" s="812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801"/>
    </row>
    <row r="38" spans="1:10" s="511" customFormat="1" ht="18" customHeight="1">
      <c r="A38" s="814"/>
      <c r="B38" s="812"/>
      <c r="C38" s="811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801"/>
    </row>
    <row r="39" spans="1:10" s="511" customFormat="1" ht="18" customHeight="1">
      <c r="A39" s="814"/>
      <c r="B39" s="812"/>
      <c r="C39" s="800" t="s">
        <v>1406</v>
      </c>
      <c r="D39" s="800"/>
      <c r="E39" s="800"/>
      <c r="F39" s="378"/>
      <c r="G39" s="513"/>
      <c r="H39" s="575"/>
      <c r="I39" s="580">
        <f>SUM(I36:I38)</f>
        <v>549500</v>
      </c>
      <c r="J39" s="801"/>
    </row>
    <row r="40" spans="1:10" s="511" customFormat="1" ht="18" customHeight="1">
      <c r="A40" s="814"/>
      <c r="B40" s="812"/>
      <c r="C40" s="812" t="s">
        <v>1408</v>
      </c>
      <c r="D40" s="812"/>
      <c r="E40" s="812"/>
      <c r="F40" s="378"/>
      <c r="G40" s="389"/>
      <c r="H40" s="918">
        <v>0.1</v>
      </c>
      <c r="I40" s="912">
        <f>I39*H40</f>
        <v>54950</v>
      </c>
      <c r="J40" s="801"/>
    </row>
    <row r="41" spans="1:10" s="511" customFormat="1" ht="18" customHeight="1">
      <c r="A41" s="814"/>
      <c r="B41" s="812"/>
      <c r="C41" s="812" t="s">
        <v>1409</v>
      </c>
      <c r="D41" s="812"/>
      <c r="E41" s="812"/>
      <c r="F41" s="378"/>
      <c r="G41" s="389"/>
      <c r="H41" s="918"/>
      <c r="I41" s="913"/>
      <c r="J41" s="801"/>
    </row>
    <row r="42" spans="1:10" s="511" customFormat="1" ht="18" customHeight="1">
      <c r="A42" s="814"/>
      <c r="B42" s="812"/>
      <c r="C42" s="812" t="s">
        <v>1410</v>
      </c>
      <c r="D42" s="812"/>
      <c r="E42" s="812"/>
      <c r="F42" s="378"/>
      <c r="G42" s="389"/>
      <c r="H42" s="918"/>
      <c r="I42" s="914"/>
      <c r="J42" s="801"/>
    </row>
    <row r="43" spans="1:10" s="511" customFormat="1" ht="18" customHeight="1">
      <c r="A43" s="814"/>
      <c r="B43" s="812"/>
      <c r="C43" s="812" t="s">
        <v>1725</v>
      </c>
      <c r="D43" s="812"/>
      <c r="E43" s="812"/>
      <c r="F43" s="378"/>
      <c r="G43" s="389"/>
      <c r="H43" s="576"/>
      <c r="I43" s="384">
        <v>30000</v>
      </c>
      <c r="J43" s="801"/>
    </row>
    <row r="44" spans="1:10" s="511" customFormat="1" ht="18" customHeight="1">
      <c r="A44" s="814"/>
      <c r="B44" s="812"/>
      <c r="C44" s="800" t="s">
        <v>1418</v>
      </c>
      <c r="D44" s="800"/>
      <c r="E44" s="800"/>
      <c r="F44" s="505"/>
      <c r="G44" s="379"/>
      <c r="H44" s="560"/>
      <c r="I44" s="565">
        <f>SUM(I40:I43)</f>
        <v>84950</v>
      </c>
      <c r="J44" s="801"/>
    </row>
    <row r="45" spans="1:10" s="511" customFormat="1" ht="18" customHeight="1">
      <c r="A45" s="814"/>
      <c r="B45" s="812"/>
      <c r="C45" s="800" t="s">
        <v>24</v>
      </c>
      <c r="D45" s="800"/>
      <c r="E45" s="800"/>
      <c r="F45" s="378"/>
      <c r="G45" s="386"/>
      <c r="H45" s="574"/>
      <c r="I45" s="580">
        <f>I39+I44</f>
        <v>634450</v>
      </c>
      <c r="J45" s="801"/>
    </row>
    <row r="46" spans="1:10" s="511" customFormat="1" ht="18" customHeight="1">
      <c r="A46" s="814">
        <v>4</v>
      </c>
      <c r="B46" s="812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801">
        <f>ROUND(I52*0.8,0)</f>
        <v>789760</v>
      </c>
    </row>
    <row r="47" spans="1:10" s="511" customFormat="1" ht="18" customHeight="1">
      <c r="A47" s="814"/>
      <c r="B47" s="812"/>
      <c r="C47" s="800" t="s">
        <v>1406</v>
      </c>
      <c r="D47" s="800"/>
      <c r="E47" s="800"/>
      <c r="F47" s="378"/>
      <c r="G47" s="513"/>
      <c r="H47" s="575"/>
      <c r="I47" s="580">
        <f>SUM(I46:I46)</f>
        <v>899000</v>
      </c>
      <c r="J47" s="801"/>
    </row>
    <row r="48" spans="1:10" s="511" customFormat="1" ht="18" customHeight="1">
      <c r="A48" s="814"/>
      <c r="B48" s="812"/>
      <c r="C48" s="812" t="s">
        <v>1408</v>
      </c>
      <c r="D48" s="812"/>
      <c r="E48" s="812"/>
      <c r="F48" s="378"/>
      <c r="G48" s="386"/>
      <c r="H48" s="558"/>
      <c r="I48" s="583">
        <v>9300</v>
      </c>
      <c r="J48" s="801"/>
    </row>
    <row r="49" spans="1:10" s="511" customFormat="1" ht="18" customHeight="1">
      <c r="A49" s="814"/>
      <c r="B49" s="812"/>
      <c r="C49" s="812" t="s">
        <v>1409</v>
      </c>
      <c r="D49" s="812"/>
      <c r="E49" s="812"/>
      <c r="F49" s="378"/>
      <c r="G49" s="386"/>
      <c r="H49" s="577"/>
      <c r="I49" s="583">
        <v>41700</v>
      </c>
      <c r="J49" s="801"/>
    </row>
    <row r="50" spans="1:10" s="511" customFormat="1" ht="18" customHeight="1">
      <c r="A50" s="814"/>
      <c r="B50" s="812"/>
      <c r="C50" s="812" t="s">
        <v>1410</v>
      </c>
      <c r="D50" s="812"/>
      <c r="E50" s="812"/>
      <c r="F50" s="378"/>
      <c r="G50" s="386"/>
      <c r="H50" s="577"/>
      <c r="I50" s="583">
        <v>37200</v>
      </c>
      <c r="J50" s="801"/>
    </row>
    <row r="51" spans="1:10" s="511" customFormat="1" ht="18" customHeight="1">
      <c r="A51" s="814"/>
      <c r="B51" s="812"/>
      <c r="C51" s="800" t="s">
        <v>1418</v>
      </c>
      <c r="D51" s="800"/>
      <c r="E51" s="800"/>
      <c r="F51" s="505"/>
      <c r="G51" s="379"/>
      <c r="H51" s="560"/>
      <c r="I51" s="565">
        <f>SUM(I48:I50)</f>
        <v>88200</v>
      </c>
      <c r="J51" s="801"/>
    </row>
    <row r="52" spans="1:10" s="511" customFormat="1" ht="18" customHeight="1">
      <c r="A52" s="916"/>
      <c r="B52" s="821"/>
      <c r="C52" s="917" t="s">
        <v>24</v>
      </c>
      <c r="D52" s="917"/>
      <c r="E52" s="917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01"/>
    </row>
    <row r="53" spans="1:10" ht="18" customHeight="1">
      <c r="A53" s="515"/>
      <c r="B53" s="515"/>
      <c r="C53" s="908" t="s">
        <v>1540</v>
      </c>
      <c r="D53" s="908"/>
      <c r="E53" s="908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  <mergeCell ref="A36:A45"/>
    <mergeCell ref="B36:B45"/>
    <mergeCell ref="C36:C38"/>
    <mergeCell ref="D36:D37"/>
    <mergeCell ref="C39:E39"/>
    <mergeCell ref="C40:E40"/>
    <mergeCell ref="C45:E45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27" t="s">
        <v>1727</v>
      </c>
      <c r="B1" s="927"/>
      <c r="C1" s="927"/>
      <c r="D1" s="927"/>
      <c r="E1" s="927"/>
      <c r="F1" s="927"/>
      <c r="G1" s="928"/>
      <c r="H1" s="928"/>
      <c r="I1" s="928"/>
      <c r="J1" s="928"/>
      <c r="K1" s="929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931">
        <v>1</v>
      </c>
      <c r="B3" s="931" t="s">
        <v>267</v>
      </c>
      <c r="C3" s="931" t="s">
        <v>1728</v>
      </c>
      <c r="D3" s="932" t="s">
        <v>1722</v>
      </c>
      <c r="E3" s="933" t="s">
        <v>1729</v>
      </c>
      <c r="F3" s="926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07">
        <f>ROUND(J9*0.8,0)</f>
        <v>506099</v>
      </c>
    </row>
    <row r="4" spans="1:11" s="520" customFormat="1" ht="18" customHeight="1">
      <c r="A4" s="931"/>
      <c r="B4" s="931"/>
      <c r="C4" s="931"/>
      <c r="D4" s="932"/>
      <c r="E4" s="933"/>
      <c r="F4" s="926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901"/>
    </row>
    <row r="5" spans="1:11" ht="18" customHeight="1">
      <c r="A5" s="931"/>
      <c r="B5" s="931"/>
      <c r="C5" s="931"/>
      <c r="D5" s="932"/>
      <c r="E5" s="933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901"/>
    </row>
    <row r="6" spans="1:11" ht="18" customHeight="1">
      <c r="A6" s="931"/>
      <c r="B6" s="931"/>
      <c r="C6" s="931"/>
      <c r="D6" s="932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901"/>
    </row>
    <row r="7" spans="1:11" s="525" customFormat="1" ht="18" customHeight="1">
      <c r="A7" s="931"/>
      <c r="B7" s="931"/>
      <c r="C7" s="931"/>
      <c r="D7" s="932"/>
      <c r="E7" s="930" t="s">
        <v>1424</v>
      </c>
      <c r="F7" s="930"/>
      <c r="G7" s="523"/>
      <c r="H7" s="524"/>
      <c r="I7" s="524"/>
      <c r="J7" s="535">
        <f>SUM(J3:J6)</f>
        <v>547840</v>
      </c>
      <c r="K7" s="901"/>
    </row>
    <row r="8" spans="1:11" s="525" customFormat="1" ht="18" customHeight="1">
      <c r="A8" s="931"/>
      <c r="B8" s="931"/>
      <c r="C8" s="931"/>
      <c r="D8" s="932"/>
      <c r="E8" s="930" t="s">
        <v>1603</v>
      </c>
      <c r="F8" s="930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01"/>
    </row>
    <row r="9" spans="1:11" s="525" customFormat="1" ht="18" customHeight="1">
      <c r="A9" s="931"/>
      <c r="B9" s="931"/>
      <c r="C9" s="931"/>
      <c r="D9" s="932"/>
      <c r="E9" s="930" t="s">
        <v>1428</v>
      </c>
      <c r="F9" s="930"/>
      <c r="G9" s="523"/>
      <c r="H9" s="524"/>
      <c r="I9" s="524"/>
      <c r="J9" s="532">
        <f>J7+J8</f>
        <v>632624</v>
      </c>
      <c r="K9" s="901"/>
    </row>
    <row r="10" spans="1:11" ht="18" customHeight="1">
      <c r="A10" s="931">
        <v>2</v>
      </c>
      <c r="B10" s="931" t="s">
        <v>376</v>
      </c>
      <c r="C10" s="931" t="s">
        <v>1734</v>
      </c>
      <c r="D10" s="932" t="s">
        <v>1369</v>
      </c>
      <c r="E10" s="931" t="s">
        <v>1735</v>
      </c>
      <c r="F10" s="925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07">
        <f>ROUND(J26*0.8,0)</f>
        <v>1564939</v>
      </c>
    </row>
    <row r="11" spans="1:11" ht="18" customHeight="1">
      <c r="A11" s="931"/>
      <c r="B11" s="931"/>
      <c r="C11" s="931"/>
      <c r="D11" s="932"/>
      <c r="E11" s="931"/>
      <c r="F11" s="925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901"/>
    </row>
    <row r="12" spans="1:11" ht="18" customHeight="1">
      <c r="A12" s="931"/>
      <c r="B12" s="931"/>
      <c r="C12" s="931"/>
      <c r="D12" s="932"/>
      <c r="E12" s="931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901"/>
    </row>
    <row r="13" spans="1:11" ht="18" customHeight="1">
      <c r="A13" s="931"/>
      <c r="B13" s="931"/>
      <c r="C13" s="931"/>
      <c r="D13" s="932"/>
      <c r="E13" s="931" t="s">
        <v>1738</v>
      </c>
      <c r="F13" s="925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901"/>
    </row>
    <row r="14" spans="1:11" ht="18" customHeight="1">
      <c r="A14" s="931"/>
      <c r="B14" s="931"/>
      <c r="C14" s="931"/>
      <c r="D14" s="932"/>
      <c r="E14" s="931"/>
      <c r="F14" s="925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01"/>
    </row>
    <row r="15" spans="1:11" ht="18" customHeight="1">
      <c r="A15" s="931"/>
      <c r="B15" s="931"/>
      <c r="C15" s="931"/>
      <c r="D15" s="932"/>
      <c r="E15" s="931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901"/>
    </row>
    <row r="16" spans="1:11" ht="18" customHeight="1">
      <c r="A16" s="931"/>
      <c r="B16" s="931"/>
      <c r="C16" s="931"/>
      <c r="D16" s="932"/>
      <c r="E16" s="931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901"/>
    </row>
    <row r="17" spans="1:11" ht="18" customHeight="1">
      <c r="A17" s="931"/>
      <c r="B17" s="931"/>
      <c r="C17" s="931"/>
      <c r="D17" s="932"/>
      <c r="E17" s="931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901"/>
    </row>
    <row r="18" spans="1:11" ht="18" customHeight="1">
      <c r="A18" s="931"/>
      <c r="B18" s="931"/>
      <c r="C18" s="931"/>
      <c r="D18" s="932"/>
      <c r="E18" s="931" t="s">
        <v>1743</v>
      </c>
      <c r="F18" s="925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901"/>
    </row>
    <row r="19" spans="1:11" ht="18" customHeight="1">
      <c r="A19" s="931"/>
      <c r="B19" s="931"/>
      <c r="C19" s="931"/>
      <c r="D19" s="932"/>
      <c r="E19" s="931"/>
      <c r="F19" s="925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901"/>
    </row>
    <row r="20" spans="1:11" ht="18" customHeight="1">
      <c r="A20" s="931"/>
      <c r="B20" s="931"/>
      <c r="C20" s="931"/>
      <c r="D20" s="932"/>
      <c r="E20" s="931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901"/>
    </row>
    <row r="21" spans="1:11" ht="18" customHeight="1">
      <c r="A21" s="931"/>
      <c r="B21" s="931"/>
      <c r="C21" s="931"/>
      <c r="D21" s="932"/>
      <c r="E21" s="931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901"/>
    </row>
    <row r="22" spans="1:11" ht="18" customHeight="1">
      <c r="A22" s="931"/>
      <c r="B22" s="931"/>
      <c r="C22" s="931"/>
      <c r="D22" s="932"/>
      <c r="E22" s="931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901"/>
    </row>
    <row r="23" spans="1:11" ht="18" customHeight="1">
      <c r="A23" s="931"/>
      <c r="B23" s="931"/>
      <c r="C23" s="931"/>
      <c r="D23" s="932"/>
      <c r="E23" s="931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901"/>
    </row>
    <row r="24" spans="1:11" s="525" customFormat="1" ht="18" customHeight="1">
      <c r="A24" s="931"/>
      <c r="B24" s="931"/>
      <c r="C24" s="931"/>
      <c r="D24" s="932"/>
      <c r="E24" s="930" t="s">
        <v>1424</v>
      </c>
      <c r="F24" s="930"/>
      <c r="G24" s="523"/>
      <c r="H24" s="524"/>
      <c r="I24" s="524"/>
      <c r="J24" s="532">
        <f>SUM(J10:J23)</f>
        <v>1714704</v>
      </c>
      <c r="K24" s="901"/>
    </row>
    <row r="25" spans="1:11" s="525" customFormat="1" ht="18" customHeight="1">
      <c r="A25" s="931"/>
      <c r="B25" s="931"/>
      <c r="C25" s="931"/>
      <c r="D25" s="932"/>
      <c r="E25" s="930" t="s">
        <v>1603</v>
      </c>
      <c r="F25" s="930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01"/>
    </row>
    <row r="26" spans="1:11" s="525" customFormat="1" ht="18" customHeight="1">
      <c r="A26" s="931"/>
      <c r="B26" s="931"/>
      <c r="C26" s="931"/>
      <c r="D26" s="932"/>
      <c r="E26" s="930" t="s">
        <v>1428</v>
      </c>
      <c r="F26" s="930"/>
      <c r="G26" s="523"/>
      <c r="H26" s="524"/>
      <c r="I26" s="524"/>
      <c r="J26" s="532">
        <f>J24+J25</f>
        <v>1956174</v>
      </c>
      <c r="K26" s="901"/>
    </row>
    <row r="27" spans="1:11" ht="18" customHeight="1">
      <c r="A27" s="931">
        <v>3</v>
      </c>
      <c r="B27" s="931" t="s">
        <v>1749</v>
      </c>
      <c r="C27" s="931" t="s">
        <v>1750</v>
      </c>
      <c r="D27" s="932" t="s">
        <v>1369</v>
      </c>
      <c r="E27" s="931" t="s">
        <v>1614</v>
      </c>
      <c r="F27" s="925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07">
        <f>ROUND(J31*0.8,0)</f>
        <v>565485</v>
      </c>
    </row>
    <row r="28" spans="1:11" ht="18" customHeight="1">
      <c r="A28" s="931"/>
      <c r="B28" s="931"/>
      <c r="C28" s="931"/>
      <c r="D28" s="932"/>
      <c r="E28" s="931"/>
      <c r="F28" s="925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01"/>
    </row>
    <row r="29" spans="1:11" s="525" customFormat="1" ht="18" customHeight="1">
      <c r="A29" s="931"/>
      <c r="B29" s="931"/>
      <c r="C29" s="931"/>
      <c r="D29" s="932"/>
      <c r="E29" s="930" t="s">
        <v>1424</v>
      </c>
      <c r="F29" s="930"/>
      <c r="G29" s="523"/>
      <c r="H29" s="524"/>
      <c r="I29" s="524"/>
      <c r="J29" s="532">
        <f>SUM(J27:J28)</f>
        <v>615324</v>
      </c>
      <c r="K29" s="901"/>
    </row>
    <row r="30" spans="1:11" s="525" customFormat="1" ht="18" customHeight="1">
      <c r="A30" s="931"/>
      <c r="B30" s="931"/>
      <c r="C30" s="931"/>
      <c r="D30" s="932"/>
      <c r="E30" s="930" t="s">
        <v>1603</v>
      </c>
      <c r="F30" s="930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01"/>
    </row>
    <row r="31" spans="1:11" s="525" customFormat="1" ht="18" customHeight="1">
      <c r="A31" s="931"/>
      <c r="B31" s="931"/>
      <c r="C31" s="931"/>
      <c r="D31" s="932"/>
      <c r="E31" s="930" t="s">
        <v>1428</v>
      </c>
      <c r="F31" s="930"/>
      <c r="G31" s="523"/>
      <c r="H31" s="524"/>
      <c r="I31" s="524"/>
      <c r="J31" s="532">
        <f>J29+J30</f>
        <v>706856</v>
      </c>
      <c r="K31" s="901"/>
    </row>
    <row r="32" spans="1:11" ht="18" customHeight="1">
      <c r="A32" s="931">
        <v>4</v>
      </c>
      <c r="B32" s="931" t="s">
        <v>1751</v>
      </c>
      <c r="C32" s="931" t="s">
        <v>1752</v>
      </c>
      <c r="D32" s="932" t="s">
        <v>1369</v>
      </c>
      <c r="E32" s="931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907">
        <f>ROUND(J40*0.8,0)</f>
        <v>330806</v>
      </c>
    </row>
    <row r="33" spans="1:11" ht="18" customHeight="1">
      <c r="A33" s="931"/>
      <c r="B33" s="931"/>
      <c r="C33" s="931"/>
      <c r="D33" s="932"/>
      <c r="E33" s="931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907"/>
    </row>
    <row r="34" spans="1:11" ht="18" customHeight="1">
      <c r="A34" s="931"/>
      <c r="B34" s="931"/>
      <c r="C34" s="931"/>
      <c r="D34" s="932"/>
      <c r="E34" s="931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907"/>
    </row>
    <row r="35" spans="1:11" ht="18" customHeight="1">
      <c r="A35" s="931"/>
      <c r="B35" s="931"/>
      <c r="C35" s="931"/>
      <c r="D35" s="932"/>
      <c r="E35" s="931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907"/>
    </row>
    <row r="36" spans="1:11" ht="18" customHeight="1">
      <c r="A36" s="931"/>
      <c r="B36" s="931"/>
      <c r="C36" s="931"/>
      <c r="D36" s="932"/>
      <c r="E36" s="931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907"/>
    </row>
    <row r="37" spans="1:11" ht="18" customHeight="1">
      <c r="A37" s="931"/>
      <c r="B37" s="931"/>
      <c r="C37" s="931"/>
      <c r="D37" s="932"/>
      <c r="E37" s="931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907"/>
    </row>
    <row r="38" spans="1:11" ht="18" customHeight="1">
      <c r="A38" s="931"/>
      <c r="B38" s="931"/>
      <c r="C38" s="931"/>
      <c r="D38" s="932"/>
      <c r="E38" s="930" t="s">
        <v>1424</v>
      </c>
      <c r="F38" s="930"/>
      <c r="G38" s="528"/>
      <c r="H38" s="526"/>
      <c r="I38" s="526"/>
      <c r="J38" s="535">
        <f>SUM(J32:J37)</f>
        <v>375916</v>
      </c>
      <c r="K38" s="907"/>
    </row>
    <row r="39" spans="1:11" ht="18" customHeight="1">
      <c r="A39" s="931"/>
      <c r="B39" s="931"/>
      <c r="C39" s="931"/>
      <c r="D39" s="932"/>
      <c r="E39" s="930" t="s">
        <v>1603</v>
      </c>
      <c r="F39" s="930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07"/>
    </row>
    <row r="40" spans="1:11" ht="18" customHeight="1">
      <c r="A40" s="931"/>
      <c r="B40" s="931"/>
      <c r="C40" s="931"/>
      <c r="D40" s="932"/>
      <c r="E40" s="930" t="s">
        <v>1428</v>
      </c>
      <c r="F40" s="930"/>
      <c r="G40" s="528"/>
      <c r="H40" s="526"/>
      <c r="I40" s="526"/>
      <c r="J40" s="535">
        <f>J38+J39</f>
        <v>413508</v>
      </c>
      <c r="K40" s="907"/>
    </row>
    <row r="41" spans="1:11" ht="18" customHeight="1">
      <c r="A41" s="538"/>
      <c r="B41" s="538"/>
      <c r="C41" s="538"/>
      <c r="D41" s="538"/>
      <c r="E41" s="907" t="s">
        <v>1540</v>
      </c>
      <c r="F41" s="924"/>
      <c r="G41" s="490"/>
      <c r="H41" s="490"/>
      <c r="I41" s="490"/>
      <c r="J41" s="490"/>
      <c r="K41" s="488">
        <f>SUM(K3:K40)</f>
        <v>2967329</v>
      </c>
    </row>
  </sheetData>
  <mergeCells count="45">
    <mergeCell ref="A3:A9"/>
    <mergeCell ref="B3:B9"/>
    <mergeCell ref="C3:C9"/>
    <mergeCell ref="D3:D9"/>
    <mergeCell ref="E3:E5"/>
    <mergeCell ref="E7:F7"/>
    <mergeCell ref="E8:F8"/>
    <mergeCell ref="E9:F9"/>
    <mergeCell ref="A10:A26"/>
    <mergeCell ref="B10:B26"/>
    <mergeCell ref="C10:C26"/>
    <mergeCell ref="D10:D26"/>
    <mergeCell ref="E10:E12"/>
    <mergeCell ref="E13:E17"/>
    <mergeCell ref="E18:E23"/>
    <mergeCell ref="C27:C31"/>
    <mergeCell ref="D27:D31"/>
    <mergeCell ref="E27:E28"/>
    <mergeCell ref="F27:F28"/>
    <mergeCell ref="E29:F29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K3:K9"/>
    <mergeCell ref="K10:K26"/>
    <mergeCell ref="K27:K31"/>
    <mergeCell ref="K32:K40"/>
    <mergeCell ref="E41:F41"/>
    <mergeCell ref="F10:F11"/>
    <mergeCell ref="F13:F14"/>
    <mergeCell ref="F18:F19"/>
    <mergeCell ref="F3:F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34" t="s">
        <v>1802</v>
      </c>
      <c r="B1" s="935"/>
      <c r="C1" s="935"/>
      <c r="D1" s="935"/>
      <c r="E1" s="935"/>
      <c r="F1" s="935"/>
      <c r="G1" s="935"/>
      <c r="H1" s="935"/>
      <c r="I1" s="935"/>
      <c r="J1" s="935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36" t="s">
        <v>764</v>
      </c>
      <c r="B1" s="937"/>
      <c r="C1" s="937"/>
      <c r="D1" s="937"/>
      <c r="E1" s="937"/>
      <c r="F1" s="937"/>
      <c r="G1" s="937"/>
      <c r="H1" s="937"/>
      <c r="I1" s="937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938" t="s">
        <v>873</v>
      </c>
      <c r="B1" s="938"/>
      <c r="C1" s="938"/>
      <c r="D1" s="938"/>
      <c r="E1" s="938"/>
      <c r="F1" s="938"/>
      <c r="G1" s="938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950" t="s">
        <v>927</v>
      </c>
      <c r="B1" s="951"/>
      <c r="C1" s="951"/>
      <c r="D1" s="951"/>
      <c r="E1" s="951"/>
      <c r="F1" s="951"/>
      <c r="G1" s="951"/>
      <c r="H1" s="951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939" t="s">
        <v>946</v>
      </c>
      <c r="B7" s="942" t="s">
        <v>947</v>
      </c>
      <c r="C7" s="942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940" t="s">
        <v>946</v>
      </c>
      <c r="B8" s="943" t="s">
        <v>947</v>
      </c>
      <c r="C8" s="943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940" t="s">
        <v>946</v>
      </c>
      <c r="B9" s="943" t="s">
        <v>947</v>
      </c>
      <c r="C9" s="943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941" t="s">
        <v>946</v>
      </c>
      <c r="B10" s="944" t="s">
        <v>947</v>
      </c>
      <c r="C10" s="944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939" t="s">
        <v>961</v>
      </c>
      <c r="B18" s="942" t="s">
        <v>962</v>
      </c>
      <c r="C18" s="942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941" t="s">
        <v>961</v>
      </c>
      <c r="B19" s="944" t="s">
        <v>962</v>
      </c>
      <c r="C19" s="944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945" t="s">
        <v>970</v>
      </c>
      <c r="B24" s="949" t="s">
        <v>971</v>
      </c>
      <c r="C24" s="949" t="s">
        <v>937</v>
      </c>
      <c r="D24" s="949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947" t="s">
        <v>940</v>
      </c>
      <c r="J24" s="257"/>
    </row>
    <row r="25" spans="1:10" s="244" customFormat="1" ht="20.100000000000001" customHeight="1">
      <c r="A25" s="941" t="s">
        <v>970</v>
      </c>
      <c r="B25" s="944" t="s">
        <v>971</v>
      </c>
      <c r="C25" s="944"/>
      <c r="D25" s="944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948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939" t="s">
        <v>551</v>
      </c>
      <c r="B27" s="942" t="s">
        <v>971</v>
      </c>
      <c r="C27" s="942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939">
        <v>500000</v>
      </c>
      <c r="I27" s="258" t="s">
        <v>935</v>
      </c>
      <c r="J27" s="251"/>
    </row>
    <row r="28" spans="1:10" s="244" customFormat="1" ht="20.100000000000001" customHeight="1">
      <c r="A28" s="940"/>
      <c r="B28" s="943" t="s">
        <v>971</v>
      </c>
      <c r="C28" s="943"/>
      <c r="D28" s="241" t="s">
        <v>979</v>
      </c>
      <c r="E28" s="241" t="s">
        <v>980</v>
      </c>
      <c r="F28" s="240">
        <v>1</v>
      </c>
      <c r="G28" s="240">
        <v>350000</v>
      </c>
      <c r="H28" s="946"/>
      <c r="I28" s="259"/>
      <c r="J28" s="251"/>
    </row>
    <row r="29" spans="1:10" s="244" customFormat="1" ht="20.100000000000001" customHeight="1">
      <c r="A29" s="940"/>
      <c r="B29" s="943" t="s">
        <v>971</v>
      </c>
      <c r="C29" s="943"/>
      <c r="D29" s="241" t="s">
        <v>981</v>
      </c>
      <c r="E29" s="241" t="s">
        <v>982</v>
      </c>
      <c r="F29" s="240">
        <v>1</v>
      </c>
      <c r="G29" s="240">
        <v>202500</v>
      </c>
      <c r="H29" s="946"/>
      <c r="I29" s="259"/>
      <c r="J29" s="251"/>
    </row>
    <row r="30" spans="1:10" s="244" customFormat="1" ht="20.100000000000001" customHeight="1">
      <c r="A30" s="941"/>
      <c r="B30" s="944" t="s">
        <v>971</v>
      </c>
      <c r="C30" s="944"/>
      <c r="D30" s="241" t="s">
        <v>983</v>
      </c>
      <c r="E30" s="241" t="s">
        <v>984</v>
      </c>
      <c r="F30" s="240">
        <v>1</v>
      </c>
      <c r="G30" s="240">
        <v>300000</v>
      </c>
      <c r="H30" s="770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939" t="s">
        <v>986</v>
      </c>
      <c r="B33" s="942" t="s">
        <v>987</v>
      </c>
      <c r="C33" s="942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940" t="s">
        <v>986</v>
      </c>
      <c r="B34" s="943" t="s">
        <v>987</v>
      </c>
      <c r="C34" s="943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941" t="s">
        <v>986</v>
      </c>
      <c r="B35" s="944" t="s">
        <v>987</v>
      </c>
      <c r="C35" s="944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939" t="s">
        <v>993</v>
      </c>
      <c r="B40" s="942" t="s">
        <v>994</v>
      </c>
      <c r="C40" s="942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940" t="s">
        <v>993</v>
      </c>
      <c r="B41" s="943" t="s">
        <v>994</v>
      </c>
      <c r="C41" s="943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940" t="s">
        <v>993</v>
      </c>
      <c r="B42" s="943" t="s">
        <v>994</v>
      </c>
      <c r="C42" s="943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940" t="s">
        <v>993</v>
      </c>
      <c r="B43" s="943" t="s">
        <v>994</v>
      </c>
      <c r="C43" s="943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940" t="s">
        <v>993</v>
      </c>
      <c r="B44" s="943" t="s">
        <v>994</v>
      </c>
      <c r="C44" s="943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941" t="s">
        <v>993</v>
      </c>
      <c r="B45" s="944" t="s">
        <v>994</v>
      </c>
      <c r="C45" s="944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945" t="s">
        <v>1007</v>
      </c>
      <c r="B48" s="942" t="s">
        <v>1008</v>
      </c>
      <c r="C48" s="942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946"/>
      <c r="B49" s="943" t="s">
        <v>1008</v>
      </c>
      <c r="C49" s="943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946"/>
      <c r="B50" s="943" t="s">
        <v>1008</v>
      </c>
      <c r="C50" s="943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770"/>
      <c r="B51" s="944" t="s">
        <v>1008</v>
      </c>
      <c r="C51" s="944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1:H1"/>
    <mergeCell ref="A7:A10"/>
    <mergeCell ref="B7:B10"/>
    <mergeCell ref="C7:C10"/>
    <mergeCell ref="A18:A19"/>
    <mergeCell ref="B18:B19"/>
    <mergeCell ref="C18:C19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40:A45"/>
    <mergeCell ref="B40:B45"/>
    <mergeCell ref="C40:C45"/>
    <mergeCell ref="A48:A51"/>
    <mergeCell ref="B48:B51"/>
    <mergeCell ref="C48:C5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952" t="s">
        <v>688</v>
      </c>
      <c r="B1" s="952"/>
      <c r="C1" s="952"/>
      <c r="D1" s="952"/>
      <c r="E1" s="952"/>
      <c r="F1" s="952"/>
      <c r="G1" s="952"/>
      <c r="H1" s="952"/>
      <c r="I1" s="952"/>
      <c r="J1" s="952"/>
      <c r="K1" s="952"/>
      <c r="L1" s="952"/>
      <c r="M1" s="952"/>
      <c r="N1" s="952"/>
      <c r="O1" s="952"/>
      <c r="P1" s="952"/>
      <c r="Q1" s="952"/>
      <c r="R1" s="952"/>
      <c r="S1" s="952"/>
      <c r="T1" s="952"/>
      <c r="U1" s="952"/>
      <c r="V1" s="952"/>
      <c r="W1" s="952"/>
      <c r="X1" s="952"/>
      <c r="Y1" s="952"/>
      <c r="Z1" s="952"/>
      <c r="AA1" s="952"/>
      <c r="AB1" s="952"/>
      <c r="AC1" s="952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953" t="s">
        <v>1025</v>
      </c>
      <c r="B1" s="953"/>
      <c r="C1" s="953"/>
      <c r="D1" s="953"/>
      <c r="E1" s="953"/>
      <c r="F1" s="953"/>
      <c r="G1" s="953"/>
      <c r="H1" s="953"/>
      <c r="I1" s="953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954" t="s">
        <v>1326</v>
      </c>
      <c r="B1" s="955"/>
      <c r="C1" s="955"/>
      <c r="D1" s="955"/>
      <c r="E1" s="955"/>
      <c r="F1" s="955"/>
      <c r="G1" s="955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957" t="s">
        <v>1328</v>
      </c>
      <c r="B1" s="935"/>
      <c r="C1" s="935"/>
      <c r="D1" s="935"/>
      <c r="E1" s="935"/>
      <c r="F1" s="935"/>
      <c r="G1" s="935"/>
      <c r="H1" s="935"/>
      <c r="I1" s="935"/>
      <c r="J1" s="935"/>
      <c r="K1" s="935"/>
      <c r="L1" s="935"/>
      <c r="M1" s="935"/>
      <c r="N1" s="935"/>
      <c r="O1" s="935"/>
      <c r="P1" s="935"/>
      <c r="Q1" s="935"/>
      <c r="R1" s="935"/>
      <c r="S1" s="935"/>
      <c r="T1" s="935"/>
      <c r="U1" s="935"/>
      <c r="V1" s="935"/>
      <c r="W1" s="935"/>
      <c r="X1" s="935"/>
      <c r="Y1" s="935"/>
      <c r="Z1" s="935"/>
      <c r="AA1" s="935"/>
      <c r="AB1" s="935"/>
      <c r="AC1" s="935"/>
      <c r="AD1" s="935"/>
      <c r="AE1" s="935"/>
      <c r="AF1" s="935"/>
      <c r="AG1" s="935"/>
      <c r="AH1" s="935"/>
      <c r="AI1" s="935"/>
      <c r="AJ1" s="935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958" t="s">
        <v>1336</v>
      </c>
      <c r="J2" s="958"/>
      <c r="K2" s="958"/>
      <c r="L2" s="958" t="s">
        <v>1337</v>
      </c>
      <c r="M2" s="958"/>
      <c r="N2" s="958"/>
      <c r="O2" s="958" t="s">
        <v>1338</v>
      </c>
      <c r="P2" s="958"/>
      <c r="Q2" s="958"/>
      <c r="R2" s="958" t="s">
        <v>1339</v>
      </c>
      <c r="S2" s="958"/>
      <c r="T2" s="958"/>
      <c r="U2" s="958" t="s">
        <v>1340</v>
      </c>
      <c r="V2" s="958"/>
      <c r="W2" s="958"/>
      <c r="X2" s="958" t="s">
        <v>1341</v>
      </c>
      <c r="Y2" s="958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956" t="s">
        <v>1360</v>
      </c>
      <c r="T45" s="956"/>
      <c r="U45" s="956"/>
      <c r="V45" s="956"/>
      <c r="W45" s="956"/>
      <c r="X45" s="956"/>
      <c r="Y45" s="956"/>
    </row>
    <row r="46" spans="1:36">
      <c r="S46" s="956">
        <v>42984</v>
      </c>
      <c r="T46" s="956"/>
      <c r="U46" s="956"/>
      <c r="V46" s="956"/>
      <c r="W46" s="956"/>
      <c r="X46" s="956"/>
      <c r="Y46" s="956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959" t="s">
        <v>1841</v>
      </c>
      <c r="B1" s="959"/>
      <c r="C1" s="959"/>
      <c r="D1" s="959"/>
      <c r="E1" s="959"/>
      <c r="F1" s="959"/>
      <c r="G1" s="959"/>
      <c r="H1" s="959"/>
      <c r="I1" s="959"/>
      <c r="J1" s="960"/>
      <c r="K1" s="960"/>
      <c r="L1" s="960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961" t="s">
        <v>1842</v>
      </c>
      <c r="B1" s="962"/>
      <c r="C1" s="962"/>
      <c r="D1" s="962"/>
      <c r="E1" s="962"/>
      <c r="F1" s="962"/>
      <c r="G1" s="963"/>
      <c r="H1" s="962"/>
      <c r="I1" s="963"/>
      <c r="J1" s="962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964" t="s">
        <v>2165</v>
      </c>
      <c r="B1" s="964"/>
      <c r="C1" s="964"/>
      <c r="D1" s="964"/>
      <c r="E1" s="964"/>
      <c r="F1" s="964"/>
      <c r="G1" s="964"/>
      <c r="H1" s="964"/>
      <c r="I1" s="964"/>
      <c r="J1" s="964"/>
      <c r="K1" s="964"/>
      <c r="L1" s="964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973" t="s">
        <v>1910</v>
      </c>
      <c r="B1" s="973"/>
      <c r="C1" s="973"/>
      <c r="D1" s="973"/>
      <c r="E1" s="973"/>
      <c r="F1" s="973"/>
      <c r="G1" s="973"/>
      <c r="H1" s="973"/>
      <c r="I1" s="973"/>
      <c r="J1" s="973"/>
      <c r="K1" s="974"/>
    </row>
    <row r="2" spans="1:11" ht="20.100000000000001" customHeight="1">
      <c r="A2" s="975" t="s">
        <v>2</v>
      </c>
      <c r="B2" s="976" t="s">
        <v>1589</v>
      </c>
      <c r="C2" s="975" t="s">
        <v>1419</v>
      </c>
      <c r="D2" s="975"/>
      <c r="E2" s="975" t="s">
        <v>1365</v>
      </c>
      <c r="F2" s="975"/>
      <c r="G2" s="978" t="s">
        <v>1911</v>
      </c>
      <c r="H2" s="978"/>
      <c r="I2" s="978"/>
      <c r="J2" s="978"/>
      <c r="K2" s="979" t="s">
        <v>1912</v>
      </c>
    </row>
    <row r="3" spans="1:11" ht="20.100000000000001" customHeight="1">
      <c r="A3" s="975"/>
      <c r="B3" s="977"/>
      <c r="C3" s="975"/>
      <c r="D3" s="975"/>
      <c r="E3" s="975"/>
      <c r="F3" s="975"/>
      <c r="G3" s="640" t="s">
        <v>533</v>
      </c>
      <c r="H3" s="641" t="s">
        <v>1366</v>
      </c>
      <c r="I3" s="641" t="s">
        <v>695</v>
      </c>
      <c r="J3" s="641" t="s">
        <v>696</v>
      </c>
      <c r="K3" s="980"/>
    </row>
    <row r="4" spans="1:11" s="649" customFormat="1" ht="20.100000000000001" customHeight="1">
      <c r="A4" s="968" t="s">
        <v>1913</v>
      </c>
      <c r="B4" s="991" t="s">
        <v>1914</v>
      </c>
      <c r="C4" s="968" t="s">
        <v>1459</v>
      </c>
      <c r="D4" s="968"/>
      <c r="E4" s="968" t="s">
        <v>1915</v>
      </c>
      <c r="F4" s="968"/>
      <c r="G4" s="645" t="s">
        <v>1372</v>
      </c>
      <c r="H4" s="646">
        <v>2300</v>
      </c>
      <c r="I4" s="647">
        <v>210</v>
      </c>
      <c r="J4" s="648">
        <f>H4*I4</f>
        <v>483000</v>
      </c>
      <c r="K4" s="965">
        <f>ROUND(J192*0.8,0)</f>
        <v>4303484</v>
      </c>
    </row>
    <row r="5" spans="1:11" s="649" customFormat="1" ht="20.100000000000001" customHeight="1">
      <c r="A5" s="968"/>
      <c r="B5" s="992"/>
      <c r="C5" s="968"/>
      <c r="D5" s="968"/>
      <c r="E5" s="968" t="s">
        <v>1916</v>
      </c>
      <c r="F5" s="968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966"/>
    </row>
    <row r="6" spans="1:11" s="649" customFormat="1" ht="20.100000000000001" customHeight="1">
      <c r="A6" s="968"/>
      <c r="B6" s="992"/>
      <c r="C6" s="968"/>
      <c r="D6" s="968"/>
      <c r="E6" s="968" t="s">
        <v>1917</v>
      </c>
      <c r="F6" s="968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966"/>
    </row>
    <row r="7" spans="1:11" s="649" customFormat="1" ht="20.100000000000001" customHeight="1">
      <c r="A7" s="968"/>
      <c r="B7" s="992"/>
      <c r="C7" s="968"/>
      <c r="D7" s="968"/>
      <c r="E7" s="968" t="s">
        <v>1918</v>
      </c>
      <c r="F7" s="968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966"/>
    </row>
    <row r="8" spans="1:11" s="649" customFormat="1" ht="20.100000000000001" customHeight="1">
      <c r="A8" s="968"/>
      <c r="B8" s="992"/>
      <c r="C8" s="968"/>
      <c r="D8" s="968"/>
      <c r="E8" s="969" t="s">
        <v>1919</v>
      </c>
      <c r="F8" s="970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966"/>
    </row>
    <row r="9" spans="1:11" s="649" customFormat="1" ht="20.100000000000001" customHeight="1">
      <c r="A9" s="968"/>
      <c r="B9" s="992"/>
      <c r="C9" s="968"/>
      <c r="D9" s="968"/>
      <c r="E9" s="971"/>
      <c r="F9" s="972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966"/>
    </row>
    <row r="10" spans="1:11" s="649" customFormat="1" ht="20.100000000000001" customHeight="1">
      <c r="A10" s="968"/>
      <c r="B10" s="992"/>
      <c r="C10" s="968"/>
      <c r="D10" s="968"/>
      <c r="E10" s="968" t="s">
        <v>1920</v>
      </c>
      <c r="F10" s="968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966"/>
    </row>
    <row r="11" spans="1:11" s="649" customFormat="1" ht="20.100000000000001" customHeight="1">
      <c r="A11" s="968"/>
      <c r="B11" s="992"/>
      <c r="C11" s="968"/>
      <c r="D11" s="968"/>
      <c r="E11" s="969" t="s">
        <v>1921</v>
      </c>
      <c r="F11" s="970"/>
      <c r="G11" s="983" t="s">
        <v>1372</v>
      </c>
      <c r="H11" s="985">
        <v>4385</v>
      </c>
      <c r="I11" s="987">
        <v>12.7</v>
      </c>
      <c r="J11" s="989">
        <f t="shared" si="1"/>
        <v>55689.5</v>
      </c>
      <c r="K11" s="966"/>
    </row>
    <row r="12" spans="1:11" s="649" customFormat="1" ht="20.100000000000001" customHeight="1">
      <c r="A12" s="968"/>
      <c r="B12" s="992"/>
      <c r="C12" s="968"/>
      <c r="D12" s="968"/>
      <c r="E12" s="981"/>
      <c r="F12" s="982"/>
      <c r="G12" s="984"/>
      <c r="H12" s="986"/>
      <c r="I12" s="988"/>
      <c r="J12" s="990"/>
      <c r="K12" s="966"/>
    </row>
    <row r="13" spans="1:11" s="649" customFormat="1" ht="20.100000000000001" customHeight="1">
      <c r="A13" s="968"/>
      <c r="B13" s="992"/>
      <c r="C13" s="968"/>
      <c r="D13" s="968"/>
      <c r="E13" s="981"/>
      <c r="F13" s="982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966"/>
    </row>
    <row r="14" spans="1:11" s="649" customFormat="1" ht="20.100000000000001" customHeight="1">
      <c r="A14" s="968"/>
      <c r="B14" s="992"/>
      <c r="C14" s="968"/>
      <c r="D14" s="968"/>
      <c r="E14" s="981"/>
      <c r="F14" s="982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966"/>
    </row>
    <row r="15" spans="1:11" s="649" customFormat="1" ht="20.100000000000001" customHeight="1">
      <c r="A15" s="968"/>
      <c r="B15" s="992"/>
      <c r="C15" s="968"/>
      <c r="D15" s="968"/>
      <c r="E15" s="981"/>
      <c r="F15" s="982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966"/>
    </row>
    <row r="16" spans="1:11" s="649" customFormat="1" ht="20.100000000000001" customHeight="1">
      <c r="A16" s="968"/>
      <c r="B16" s="992"/>
      <c r="C16" s="968"/>
      <c r="D16" s="968"/>
      <c r="E16" s="981"/>
      <c r="F16" s="982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966"/>
    </row>
    <row r="17" spans="1:12" s="649" customFormat="1" ht="20.100000000000001" customHeight="1">
      <c r="A17" s="968"/>
      <c r="B17" s="992"/>
      <c r="C17" s="968"/>
      <c r="D17" s="968"/>
      <c r="E17" s="981"/>
      <c r="F17" s="982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966"/>
    </row>
    <row r="18" spans="1:12" s="649" customFormat="1" ht="20.100000000000001" customHeight="1">
      <c r="A18" s="968"/>
      <c r="B18" s="992"/>
      <c r="C18" s="968"/>
      <c r="D18" s="968"/>
      <c r="E18" s="981"/>
      <c r="F18" s="982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966"/>
    </row>
    <row r="19" spans="1:12" s="649" customFormat="1" ht="20.100000000000001" customHeight="1">
      <c r="A19" s="968"/>
      <c r="B19" s="992"/>
      <c r="C19" s="968"/>
      <c r="D19" s="968"/>
      <c r="E19" s="981"/>
      <c r="F19" s="982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966"/>
    </row>
    <row r="20" spans="1:12" s="649" customFormat="1" ht="20.100000000000001" customHeight="1">
      <c r="A20" s="968"/>
      <c r="B20" s="992"/>
      <c r="C20" s="968"/>
      <c r="D20" s="968"/>
      <c r="E20" s="981"/>
      <c r="F20" s="982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966"/>
    </row>
    <row r="21" spans="1:12" s="649" customFormat="1" ht="20.100000000000001" customHeight="1">
      <c r="A21" s="968"/>
      <c r="B21" s="992"/>
      <c r="C21" s="968"/>
      <c r="D21" s="968"/>
      <c r="E21" s="981"/>
      <c r="F21" s="982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966"/>
    </row>
    <row r="22" spans="1:12" s="649" customFormat="1" ht="20.100000000000001" customHeight="1">
      <c r="A22" s="968"/>
      <c r="B22" s="992"/>
      <c r="C22" s="968"/>
      <c r="D22" s="968"/>
      <c r="E22" s="971"/>
      <c r="F22" s="972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966"/>
    </row>
    <row r="23" spans="1:12" s="649" customFormat="1" ht="20.100000000000001" customHeight="1">
      <c r="A23" s="968"/>
      <c r="B23" s="992"/>
      <c r="C23" s="968"/>
      <c r="D23" s="968"/>
      <c r="E23" s="968" t="s">
        <v>1923</v>
      </c>
      <c r="F23" s="968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966"/>
    </row>
    <row r="24" spans="1:12" s="649" customFormat="1" ht="20.100000000000001" customHeight="1">
      <c r="A24" s="968"/>
      <c r="B24" s="992"/>
      <c r="C24" s="968"/>
      <c r="D24" s="968"/>
      <c r="E24" s="968" t="s">
        <v>1924</v>
      </c>
      <c r="F24" s="968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966"/>
    </row>
    <row r="25" spans="1:12" s="649" customFormat="1" ht="20.100000000000001" customHeight="1">
      <c r="A25" s="968"/>
      <c r="B25" s="992"/>
      <c r="C25" s="994" t="s">
        <v>24</v>
      </c>
      <c r="D25" s="994"/>
      <c r="E25" s="994"/>
      <c r="F25" s="994"/>
      <c r="G25" s="651"/>
      <c r="H25" s="652"/>
      <c r="I25" s="651"/>
      <c r="J25" s="653">
        <f>SUM(J4:J24)</f>
        <v>2401619.5</v>
      </c>
      <c r="K25" s="966"/>
      <c r="L25" s="654"/>
    </row>
    <row r="26" spans="1:12" s="649" customFormat="1" ht="20.100000000000001" customHeight="1">
      <c r="A26" s="968"/>
      <c r="B26" s="992"/>
      <c r="C26" s="991" t="s">
        <v>1925</v>
      </c>
      <c r="D26" s="991" t="s">
        <v>1926</v>
      </c>
      <c r="E26" s="968" t="s">
        <v>1927</v>
      </c>
      <c r="F26" s="968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966"/>
    </row>
    <row r="27" spans="1:12" s="649" customFormat="1" ht="20.100000000000001" customHeight="1">
      <c r="A27" s="968"/>
      <c r="B27" s="992"/>
      <c r="C27" s="992"/>
      <c r="D27" s="992"/>
      <c r="E27" s="968" t="s">
        <v>1928</v>
      </c>
      <c r="F27" s="968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966"/>
    </row>
    <row r="28" spans="1:12" s="649" customFormat="1" ht="20.100000000000001" customHeight="1">
      <c r="A28" s="968"/>
      <c r="B28" s="992"/>
      <c r="C28" s="992"/>
      <c r="D28" s="992"/>
      <c r="E28" s="968" t="s">
        <v>1929</v>
      </c>
      <c r="F28" s="968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966"/>
    </row>
    <row r="29" spans="1:12" s="649" customFormat="1" ht="20.100000000000001" customHeight="1">
      <c r="A29" s="968"/>
      <c r="B29" s="992"/>
      <c r="C29" s="992"/>
      <c r="D29" s="992"/>
      <c r="E29" s="968" t="s">
        <v>1930</v>
      </c>
      <c r="F29" s="968"/>
      <c r="G29" s="645" t="s">
        <v>1372</v>
      </c>
      <c r="H29" s="646">
        <v>6</v>
      </c>
      <c r="I29" s="647">
        <v>180</v>
      </c>
      <c r="J29" s="648">
        <f>H29*I29</f>
        <v>1080</v>
      </c>
      <c r="K29" s="966"/>
    </row>
    <row r="30" spans="1:12" s="649" customFormat="1" ht="20.100000000000001" customHeight="1">
      <c r="A30" s="968"/>
      <c r="B30" s="992"/>
      <c r="C30" s="992"/>
      <c r="D30" s="992"/>
      <c r="E30" s="968" t="s">
        <v>1931</v>
      </c>
      <c r="F30" s="968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966"/>
    </row>
    <row r="31" spans="1:12" s="649" customFormat="1" ht="20.100000000000001" customHeight="1">
      <c r="A31" s="968"/>
      <c r="B31" s="992"/>
      <c r="C31" s="992"/>
      <c r="D31" s="992"/>
      <c r="E31" s="968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966"/>
    </row>
    <row r="32" spans="1:12" s="649" customFormat="1" ht="20.100000000000001" customHeight="1">
      <c r="A32" s="968"/>
      <c r="B32" s="992"/>
      <c r="C32" s="992"/>
      <c r="D32" s="992"/>
      <c r="E32" s="968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966"/>
    </row>
    <row r="33" spans="1:12" s="649" customFormat="1" ht="20.100000000000001" customHeight="1">
      <c r="A33" s="968"/>
      <c r="B33" s="992"/>
      <c r="C33" s="992"/>
      <c r="D33" s="992"/>
      <c r="E33" s="969" t="s">
        <v>1935</v>
      </c>
      <c r="F33" s="970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966"/>
    </row>
    <row r="34" spans="1:12" s="649" customFormat="1" ht="20.100000000000001" customHeight="1">
      <c r="A34" s="968"/>
      <c r="B34" s="992"/>
      <c r="C34" s="992"/>
      <c r="D34" s="993"/>
      <c r="E34" s="971"/>
      <c r="F34" s="972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966"/>
    </row>
    <row r="35" spans="1:12" s="649" customFormat="1" ht="20.100000000000001" customHeight="1">
      <c r="A35" s="968"/>
      <c r="B35" s="992"/>
      <c r="C35" s="992"/>
      <c r="D35" s="991" t="s">
        <v>1936</v>
      </c>
      <c r="E35" s="968" t="s">
        <v>1937</v>
      </c>
      <c r="F35" s="968"/>
      <c r="G35" s="645" t="s">
        <v>1372</v>
      </c>
      <c r="H35" s="646">
        <v>11</v>
      </c>
      <c r="I35" s="647">
        <v>600</v>
      </c>
      <c r="J35" s="648">
        <f>H35*I35</f>
        <v>6600</v>
      </c>
      <c r="K35" s="966"/>
    </row>
    <row r="36" spans="1:12" s="649" customFormat="1" ht="20.100000000000001" customHeight="1">
      <c r="A36" s="968"/>
      <c r="B36" s="992"/>
      <c r="C36" s="992"/>
      <c r="D36" s="992"/>
      <c r="E36" s="968" t="s">
        <v>1928</v>
      </c>
      <c r="F36" s="968"/>
      <c r="G36" s="645" t="s">
        <v>1372</v>
      </c>
      <c r="H36" s="646">
        <v>40</v>
      </c>
      <c r="I36" s="647">
        <v>45</v>
      </c>
      <c r="J36" s="648">
        <f>H36*I36</f>
        <v>1800</v>
      </c>
      <c r="K36" s="966"/>
    </row>
    <row r="37" spans="1:12" s="649" customFormat="1" ht="20.100000000000001" customHeight="1">
      <c r="A37" s="968"/>
      <c r="B37" s="992"/>
      <c r="C37" s="992"/>
      <c r="D37" s="992"/>
      <c r="E37" s="968" t="s">
        <v>1929</v>
      </c>
      <c r="F37" s="968"/>
      <c r="G37" s="645" t="s">
        <v>1372</v>
      </c>
      <c r="H37" s="646">
        <v>20</v>
      </c>
      <c r="I37" s="647">
        <v>45</v>
      </c>
      <c r="J37" s="648">
        <f>H37*I37</f>
        <v>900</v>
      </c>
      <c r="K37" s="966"/>
    </row>
    <row r="38" spans="1:12" s="649" customFormat="1" ht="20.100000000000001" customHeight="1">
      <c r="A38" s="968"/>
      <c r="B38" s="992"/>
      <c r="C38" s="993"/>
      <c r="D38" s="993"/>
      <c r="E38" s="968" t="s">
        <v>1938</v>
      </c>
      <c r="F38" s="968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966"/>
    </row>
    <row r="39" spans="1:12" s="649" customFormat="1" ht="20.100000000000001" customHeight="1">
      <c r="A39" s="968"/>
      <c r="B39" s="992"/>
      <c r="C39" s="994" t="s">
        <v>24</v>
      </c>
      <c r="D39" s="994"/>
      <c r="E39" s="994"/>
      <c r="F39" s="994"/>
      <c r="G39" s="651"/>
      <c r="H39" s="652"/>
      <c r="I39" s="651"/>
      <c r="J39" s="653">
        <f>SUM(J26:J38)</f>
        <v>63630</v>
      </c>
      <c r="K39" s="966"/>
      <c r="L39" s="654"/>
    </row>
    <row r="40" spans="1:12" s="649" customFormat="1" ht="20.100000000000001" customHeight="1">
      <c r="A40" s="968"/>
      <c r="B40" s="992"/>
      <c r="C40" s="969" t="s">
        <v>1455</v>
      </c>
      <c r="D40" s="970"/>
      <c r="E40" s="968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966"/>
    </row>
    <row r="41" spans="1:12" s="649" customFormat="1" ht="20.100000000000001" customHeight="1">
      <c r="A41" s="968"/>
      <c r="B41" s="992"/>
      <c r="C41" s="981"/>
      <c r="D41" s="982"/>
      <c r="E41" s="968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966"/>
    </row>
    <row r="42" spans="1:12" s="649" customFormat="1" ht="20.100000000000001" customHeight="1">
      <c r="A42" s="968"/>
      <c r="B42" s="992"/>
      <c r="C42" s="981"/>
      <c r="D42" s="982"/>
      <c r="E42" s="968" t="s">
        <v>1942</v>
      </c>
      <c r="F42" s="650" t="s">
        <v>1943</v>
      </c>
      <c r="G42" s="983" t="s">
        <v>1376</v>
      </c>
      <c r="H42" s="985">
        <v>1</v>
      </c>
      <c r="I42" s="995">
        <v>30000</v>
      </c>
      <c r="J42" s="989">
        <f t="shared" si="0"/>
        <v>30000</v>
      </c>
      <c r="K42" s="966"/>
    </row>
    <row r="43" spans="1:12" s="649" customFormat="1" ht="20.100000000000001" customHeight="1">
      <c r="A43" s="968"/>
      <c r="B43" s="992"/>
      <c r="C43" s="981"/>
      <c r="D43" s="982"/>
      <c r="E43" s="968"/>
      <c r="F43" s="650" t="s">
        <v>1944</v>
      </c>
      <c r="G43" s="999"/>
      <c r="H43" s="1000"/>
      <c r="I43" s="996"/>
      <c r="J43" s="998"/>
      <c r="K43" s="966"/>
    </row>
    <row r="44" spans="1:12" s="649" customFormat="1" ht="20.100000000000001" customHeight="1">
      <c r="A44" s="968"/>
      <c r="B44" s="992"/>
      <c r="C44" s="981"/>
      <c r="D44" s="982"/>
      <c r="E44" s="968"/>
      <c r="F44" s="650" t="s">
        <v>1945</v>
      </c>
      <c r="G44" s="984"/>
      <c r="H44" s="986"/>
      <c r="I44" s="997"/>
      <c r="J44" s="990"/>
      <c r="K44" s="966"/>
    </row>
    <row r="45" spans="1:12" s="649" customFormat="1" ht="20.100000000000001" customHeight="1">
      <c r="A45" s="968"/>
      <c r="B45" s="992"/>
      <c r="C45" s="981"/>
      <c r="D45" s="982"/>
      <c r="E45" s="968" t="s">
        <v>1946</v>
      </c>
      <c r="F45" s="968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966"/>
    </row>
    <row r="46" spans="1:12" s="649" customFormat="1" ht="20.100000000000001" customHeight="1">
      <c r="A46" s="968"/>
      <c r="B46" s="992"/>
      <c r="C46" s="981"/>
      <c r="D46" s="982"/>
      <c r="E46" s="968" t="s">
        <v>1947</v>
      </c>
      <c r="F46" s="968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966"/>
    </row>
    <row r="47" spans="1:12" s="649" customFormat="1" ht="20.100000000000001" customHeight="1">
      <c r="A47" s="968"/>
      <c r="B47" s="992"/>
      <c r="C47" s="981"/>
      <c r="D47" s="982"/>
      <c r="E47" s="968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966"/>
    </row>
    <row r="48" spans="1:12" s="649" customFormat="1" ht="20.100000000000001" customHeight="1">
      <c r="A48" s="968"/>
      <c r="B48" s="992"/>
      <c r="C48" s="981"/>
      <c r="D48" s="982"/>
      <c r="E48" s="968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966"/>
    </row>
    <row r="49" spans="1:12" s="649" customFormat="1" ht="20.100000000000001" customHeight="1">
      <c r="A49" s="968"/>
      <c r="B49" s="992"/>
      <c r="C49" s="981"/>
      <c r="D49" s="982"/>
      <c r="E49" s="968" t="s">
        <v>1951</v>
      </c>
      <c r="F49" s="968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966"/>
    </row>
    <row r="50" spans="1:12" s="649" customFormat="1" ht="20.100000000000001" customHeight="1">
      <c r="A50" s="968"/>
      <c r="B50" s="992"/>
      <c r="C50" s="981"/>
      <c r="D50" s="982"/>
      <c r="E50" s="968" t="s">
        <v>1952</v>
      </c>
      <c r="F50" s="968"/>
      <c r="G50" s="645" t="s">
        <v>1372</v>
      </c>
      <c r="H50" s="985">
        <v>220</v>
      </c>
      <c r="I50" s="995">
        <v>200</v>
      </c>
      <c r="J50" s="989">
        <f t="shared" si="0"/>
        <v>44000</v>
      </c>
      <c r="K50" s="966"/>
    </row>
    <row r="51" spans="1:12" s="649" customFormat="1" ht="20.100000000000001" customHeight="1">
      <c r="A51" s="968"/>
      <c r="B51" s="992"/>
      <c r="C51" s="981"/>
      <c r="D51" s="982"/>
      <c r="E51" s="968" t="s">
        <v>1953</v>
      </c>
      <c r="F51" s="968"/>
      <c r="G51" s="645" t="s">
        <v>1372</v>
      </c>
      <c r="H51" s="986"/>
      <c r="I51" s="997"/>
      <c r="J51" s="990"/>
      <c r="K51" s="966"/>
    </row>
    <row r="52" spans="1:12" s="649" customFormat="1" ht="20.100000000000001" customHeight="1">
      <c r="A52" s="968"/>
      <c r="B52" s="992"/>
      <c r="C52" s="981"/>
      <c r="D52" s="982"/>
      <c r="E52" s="969" t="s">
        <v>1954</v>
      </c>
      <c r="F52" s="970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966"/>
    </row>
    <row r="53" spans="1:12" s="649" customFormat="1" ht="20.100000000000001" customHeight="1">
      <c r="A53" s="968"/>
      <c r="B53" s="992"/>
      <c r="C53" s="971"/>
      <c r="D53" s="972"/>
      <c r="E53" s="971"/>
      <c r="F53" s="972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966"/>
    </row>
    <row r="54" spans="1:12" s="649" customFormat="1" ht="20.100000000000001" customHeight="1">
      <c r="A54" s="968"/>
      <c r="B54" s="992"/>
      <c r="C54" s="994" t="s">
        <v>24</v>
      </c>
      <c r="D54" s="994"/>
      <c r="E54" s="994"/>
      <c r="F54" s="994"/>
      <c r="G54" s="651"/>
      <c r="H54" s="652"/>
      <c r="I54" s="651"/>
      <c r="J54" s="653">
        <f>SUM(J40:J53)</f>
        <v>279650</v>
      </c>
      <c r="K54" s="966"/>
      <c r="L54" s="654"/>
    </row>
    <row r="55" spans="1:12" s="649" customFormat="1" ht="20.100000000000001" customHeight="1">
      <c r="A55" s="968"/>
      <c r="B55" s="992"/>
      <c r="C55" s="968" t="s">
        <v>1565</v>
      </c>
      <c r="D55" s="968"/>
      <c r="E55" s="968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966"/>
    </row>
    <row r="56" spans="1:12" s="649" customFormat="1" ht="20.100000000000001" customHeight="1">
      <c r="A56" s="968"/>
      <c r="B56" s="992"/>
      <c r="C56" s="968"/>
      <c r="D56" s="968"/>
      <c r="E56" s="968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966"/>
    </row>
    <row r="57" spans="1:12" s="649" customFormat="1" ht="20.100000000000001" customHeight="1">
      <c r="A57" s="968"/>
      <c r="B57" s="992"/>
      <c r="C57" s="968"/>
      <c r="D57" s="968"/>
      <c r="E57" s="968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966"/>
    </row>
    <row r="58" spans="1:12" s="649" customFormat="1" ht="20.100000000000001" customHeight="1">
      <c r="A58" s="968"/>
      <c r="B58" s="992"/>
      <c r="C58" s="968"/>
      <c r="D58" s="968"/>
      <c r="E58" s="968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966"/>
    </row>
    <row r="59" spans="1:12" s="649" customFormat="1" ht="20.100000000000001" customHeight="1">
      <c r="A59" s="968"/>
      <c r="B59" s="992"/>
      <c r="C59" s="968"/>
      <c r="D59" s="968"/>
      <c r="E59" s="968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966"/>
    </row>
    <row r="60" spans="1:12" s="649" customFormat="1" ht="20.100000000000001" customHeight="1">
      <c r="A60" s="968"/>
      <c r="B60" s="992"/>
      <c r="C60" s="968"/>
      <c r="D60" s="968"/>
      <c r="E60" s="968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966"/>
    </row>
    <row r="61" spans="1:12" s="649" customFormat="1" ht="20.100000000000001" customHeight="1">
      <c r="A61" s="968"/>
      <c r="B61" s="992"/>
      <c r="C61" s="968"/>
      <c r="D61" s="968"/>
      <c r="E61" s="968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966"/>
    </row>
    <row r="62" spans="1:12" s="649" customFormat="1" ht="20.100000000000001" customHeight="1">
      <c r="A62" s="968"/>
      <c r="B62" s="992"/>
      <c r="C62" s="968"/>
      <c r="D62" s="968"/>
      <c r="E62" s="968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966"/>
    </row>
    <row r="63" spans="1:12" s="649" customFormat="1" ht="20.100000000000001" customHeight="1">
      <c r="A63" s="968"/>
      <c r="B63" s="992"/>
      <c r="C63" s="968"/>
      <c r="D63" s="968"/>
      <c r="E63" s="968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966"/>
    </row>
    <row r="64" spans="1:12" s="649" customFormat="1" ht="20.100000000000001" customHeight="1">
      <c r="A64" s="968"/>
      <c r="B64" s="992"/>
      <c r="C64" s="968"/>
      <c r="D64" s="968"/>
      <c r="E64" s="968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966"/>
    </row>
    <row r="65" spans="1:11" s="649" customFormat="1" ht="20.100000000000001" customHeight="1">
      <c r="A65" s="968"/>
      <c r="B65" s="992"/>
      <c r="C65" s="968"/>
      <c r="D65" s="968"/>
      <c r="E65" s="968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966"/>
    </row>
    <row r="66" spans="1:11" s="649" customFormat="1" ht="20.100000000000001" customHeight="1">
      <c r="A66" s="968"/>
      <c r="B66" s="992"/>
      <c r="C66" s="968"/>
      <c r="D66" s="968"/>
      <c r="E66" s="968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966"/>
    </row>
    <row r="67" spans="1:11" s="649" customFormat="1" ht="20.100000000000001" customHeight="1">
      <c r="A67" s="968"/>
      <c r="B67" s="992"/>
      <c r="C67" s="968"/>
      <c r="D67" s="968"/>
      <c r="E67" s="968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966"/>
    </row>
    <row r="68" spans="1:11" s="649" customFormat="1" ht="20.100000000000001" customHeight="1">
      <c r="A68" s="968"/>
      <c r="B68" s="992"/>
      <c r="C68" s="968"/>
      <c r="D68" s="968"/>
      <c r="E68" s="968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966"/>
    </row>
    <row r="69" spans="1:11" s="649" customFormat="1" ht="20.100000000000001" customHeight="1">
      <c r="A69" s="968"/>
      <c r="B69" s="992"/>
      <c r="C69" s="968"/>
      <c r="D69" s="968"/>
      <c r="E69" s="968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966"/>
    </row>
    <row r="70" spans="1:11" s="649" customFormat="1" ht="20.100000000000001" customHeight="1">
      <c r="A70" s="968"/>
      <c r="B70" s="992"/>
      <c r="C70" s="968"/>
      <c r="D70" s="968"/>
      <c r="E70" s="968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966"/>
    </row>
    <row r="71" spans="1:11" s="649" customFormat="1" ht="20.100000000000001" customHeight="1">
      <c r="A71" s="968"/>
      <c r="B71" s="992"/>
      <c r="C71" s="968"/>
      <c r="D71" s="968"/>
      <c r="E71" s="968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966"/>
    </row>
    <row r="72" spans="1:11" s="649" customFormat="1" ht="20.100000000000001" customHeight="1">
      <c r="A72" s="968"/>
      <c r="B72" s="992"/>
      <c r="C72" s="994" t="s">
        <v>24</v>
      </c>
      <c r="D72" s="994"/>
      <c r="E72" s="994"/>
      <c r="F72" s="994"/>
      <c r="G72" s="651"/>
      <c r="H72" s="652"/>
      <c r="I72" s="651"/>
      <c r="J72" s="653">
        <f>SUM(J55:J71)</f>
        <v>50900</v>
      </c>
      <c r="K72" s="966"/>
    </row>
    <row r="73" spans="1:11" s="649" customFormat="1" ht="20.100000000000001" customHeight="1">
      <c r="A73" s="968"/>
      <c r="B73" s="992"/>
      <c r="C73" s="968" t="s">
        <v>1973</v>
      </c>
      <c r="D73" s="968"/>
      <c r="E73" s="968" t="s">
        <v>1974</v>
      </c>
      <c r="F73" s="968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966"/>
    </row>
    <row r="74" spans="1:11" s="649" customFormat="1" ht="20.100000000000001" customHeight="1">
      <c r="A74" s="968"/>
      <c r="B74" s="992"/>
      <c r="C74" s="968"/>
      <c r="D74" s="968"/>
      <c r="E74" s="968" t="s">
        <v>1928</v>
      </c>
      <c r="F74" s="968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966"/>
    </row>
    <row r="75" spans="1:11" s="649" customFormat="1" ht="20.100000000000001" customHeight="1">
      <c r="A75" s="968"/>
      <c r="B75" s="992"/>
      <c r="C75" s="968"/>
      <c r="D75" s="968"/>
      <c r="E75" s="968" t="s">
        <v>1975</v>
      </c>
      <c r="F75" s="968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966"/>
    </row>
    <row r="76" spans="1:11" s="649" customFormat="1" ht="20.100000000000001" customHeight="1">
      <c r="A76" s="968"/>
      <c r="B76" s="992"/>
      <c r="C76" s="968"/>
      <c r="D76" s="968"/>
      <c r="E76" s="968" t="s">
        <v>1954</v>
      </c>
      <c r="F76" s="968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966"/>
    </row>
    <row r="77" spans="1:11" s="649" customFormat="1" ht="20.100000000000001" customHeight="1">
      <c r="A77" s="968"/>
      <c r="B77" s="992"/>
      <c r="C77" s="994" t="s">
        <v>24</v>
      </c>
      <c r="D77" s="994"/>
      <c r="E77" s="994"/>
      <c r="F77" s="994"/>
      <c r="G77" s="651"/>
      <c r="H77" s="652"/>
      <c r="I77" s="651"/>
      <c r="J77" s="653">
        <f>SUM(J73:J76)</f>
        <v>640530</v>
      </c>
      <c r="K77" s="966"/>
    </row>
    <row r="78" spans="1:11" s="649" customFormat="1" ht="20.100000000000001" customHeight="1">
      <c r="A78" s="968"/>
      <c r="B78" s="992"/>
      <c r="C78" s="968" t="s">
        <v>1976</v>
      </c>
      <c r="D78" s="968" t="s">
        <v>1977</v>
      </c>
      <c r="E78" s="968" t="s">
        <v>1928</v>
      </c>
      <c r="F78" s="968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966"/>
    </row>
    <row r="79" spans="1:11" s="649" customFormat="1" ht="20.100000000000001" customHeight="1">
      <c r="A79" s="968"/>
      <c r="B79" s="992"/>
      <c r="C79" s="968"/>
      <c r="D79" s="968"/>
      <c r="E79" s="968" t="s">
        <v>1978</v>
      </c>
      <c r="F79" s="968"/>
      <c r="G79" s="645" t="s">
        <v>1372</v>
      </c>
      <c r="H79" s="646">
        <v>280</v>
      </c>
      <c r="I79" s="647">
        <v>45</v>
      </c>
      <c r="J79" s="648">
        <f>H79*I79</f>
        <v>12600</v>
      </c>
      <c r="K79" s="966"/>
    </row>
    <row r="80" spans="1:11" s="649" customFormat="1" ht="20.100000000000001" customHeight="1">
      <c r="A80" s="968"/>
      <c r="B80" s="992"/>
      <c r="C80" s="968"/>
      <c r="D80" s="968"/>
      <c r="E80" s="968" t="s">
        <v>1979</v>
      </c>
      <c r="F80" s="968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966"/>
    </row>
    <row r="81" spans="1:11" s="649" customFormat="1" ht="20.100000000000001" customHeight="1">
      <c r="A81" s="968"/>
      <c r="B81" s="992"/>
      <c r="C81" s="968"/>
      <c r="D81" s="968"/>
      <c r="E81" s="968" t="s">
        <v>1929</v>
      </c>
      <c r="F81" s="968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966"/>
    </row>
    <row r="82" spans="1:11" s="649" customFormat="1" ht="20.100000000000001" customHeight="1">
      <c r="A82" s="968"/>
      <c r="B82" s="992"/>
      <c r="C82" s="968"/>
      <c r="D82" s="968"/>
      <c r="E82" s="968" t="s">
        <v>1980</v>
      </c>
      <c r="F82" s="968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966"/>
    </row>
    <row r="83" spans="1:11" s="649" customFormat="1" ht="20.100000000000001" customHeight="1">
      <c r="A83" s="968"/>
      <c r="B83" s="992"/>
      <c r="C83" s="968"/>
      <c r="D83" s="968"/>
      <c r="E83" s="968" t="s">
        <v>1981</v>
      </c>
      <c r="F83" s="968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966"/>
    </row>
    <row r="84" spans="1:11" s="649" customFormat="1" ht="20.100000000000001" customHeight="1">
      <c r="A84" s="968"/>
      <c r="B84" s="992"/>
      <c r="C84" s="968"/>
      <c r="D84" s="968"/>
      <c r="E84" s="968" t="s">
        <v>1982</v>
      </c>
      <c r="F84" s="968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966"/>
    </row>
    <row r="85" spans="1:11" s="649" customFormat="1" ht="20.100000000000001" customHeight="1">
      <c r="A85" s="968"/>
      <c r="B85" s="992"/>
      <c r="C85" s="968"/>
      <c r="D85" s="968"/>
      <c r="E85" s="968" t="s">
        <v>1983</v>
      </c>
      <c r="F85" s="968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966"/>
    </row>
    <row r="86" spans="1:11" s="649" customFormat="1" ht="20.100000000000001" customHeight="1">
      <c r="A86" s="968"/>
      <c r="B86" s="992"/>
      <c r="C86" s="968"/>
      <c r="D86" s="968"/>
      <c r="E86" s="968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966"/>
    </row>
    <row r="87" spans="1:11" s="649" customFormat="1" ht="20.100000000000001" customHeight="1">
      <c r="A87" s="968"/>
      <c r="B87" s="992"/>
      <c r="C87" s="968"/>
      <c r="D87" s="968"/>
      <c r="E87" s="968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966"/>
    </row>
    <row r="88" spans="1:11" s="649" customFormat="1" ht="20.100000000000001" customHeight="1">
      <c r="A88" s="968"/>
      <c r="B88" s="992"/>
      <c r="C88" s="968"/>
      <c r="D88" s="968"/>
      <c r="E88" s="968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966"/>
    </row>
    <row r="89" spans="1:11" s="649" customFormat="1" ht="20.100000000000001" customHeight="1">
      <c r="A89" s="968"/>
      <c r="B89" s="992"/>
      <c r="C89" s="968"/>
      <c r="D89" s="968"/>
      <c r="E89" s="968" t="s">
        <v>1988</v>
      </c>
      <c r="F89" s="968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966"/>
    </row>
    <row r="90" spans="1:11" s="649" customFormat="1" ht="20.100000000000001" customHeight="1">
      <c r="A90" s="968"/>
      <c r="B90" s="992"/>
      <c r="C90" s="968"/>
      <c r="D90" s="968"/>
      <c r="E90" s="968" t="s">
        <v>1989</v>
      </c>
      <c r="F90" s="968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966"/>
    </row>
    <row r="91" spans="1:11" s="649" customFormat="1" ht="20.100000000000001" customHeight="1">
      <c r="A91" s="968"/>
      <c r="B91" s="992"/>
      <c r="C91" s="968"/>
      <c r="D91" s="968"/>
      <c r="E91" s="968" t="s">
        <v>1990</v>
      </c>
      <c r="F91" s="968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966"/>
    </row>
    <row r="92" spans="1:11" s="649" customFormat="1" ht="20.100000000000001" customHeight="1">
      <c r="A92" s="968"/>
      <c r="B92" s="992"/>
      <c r="C92" s="968"/>
      <c r="D92" s="968" t="s">
        <v>1991</v>
      </c>
      <c r="E92" s="968" t="s">
        <v>1928</v>
      </c>
      <c r="F92" s="968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966"/>
    </row>
    <row r="93" spans="1:11" s="649" customFormat="1" ht="20.100000000000001" customHeight="1">
      <c r="A93" s="968"/>
      <c r="B93" s="992"/>
      <c r="C93" s="968"/>
      <c r="D93" s="968"/>
      <c r="E93" s="968" t="s">
        <v>1978</v>
      </c>
      <c r="F93" s="968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966"/>
    </row>
    <row r="94" spans="1:11" s="649" customFormat="1" ht="20.100000000000001" customHeight="1">
      <c r="A94" s="968"/>
      <c r="B94" s="992"/>
      <c r="C94" s="968"/>
      <c r="D94" s="968"/>
      <c r="E94" s="968" t="s">
        <v>1979</v>
      </c>
      <c r="F94" s="968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966"/>
    </row>
    <row r="95" spans="1:11" s="649" customFormat="1" ht="20.100000000000001" customHeight="1">
      <c r="A95" s="968"/>
      <c r="B95" s="992"/>
      <c r="C95" s="968"/>
      <c r="D95" s="968"/>
      <c r="E95" s="968" t="s">
        <v>1929</v>
      </c>
      <c r="F95" s="968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966"/>
    </row>
    <row r="96" spans="1:11" s="649" customFormat="1" ht="20.100000000000001" customHeight="1">
      <c r="A96" s="968"/>
      <c r="B96" s="992"/>
      <c r="C96" s="968"/>
      <c r="D96" s="968"/>
      <c r="E96" s="968" t="s">
        <v>1992</v>
      </c>
      <c r="F96" s="968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966"/>
    </row>
    <row r="97" spans="1:11" s="649" customFormat="1" ht="20.100000000000001" customHeight="1">
      <c r="A97" s="968"/>
      <c r="B97" s="992"/>
      <c r="C97" s="968"/>
      <c r="D97" s="968"/>
      <c r="E97" s="968" t="s">
        <v>1981</v>
      </c>
      <c r="F97" s="968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966"/>
    </row>
    <row r="98" spans="1:11" s="649" customFormat="1" ht="20.100000000000001" customHeight="1">
      <c r="A98" s="968"/>
      <c r="B98" s="992"/>
      <c r="C98" s="968"/>
      <c r="D98" s="968"/>
      <c r="E98" s="968" t="s">
        <v>1982</v>
      </c>
      <c r="F98" s="968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966"/>
    </row>
    <row r="99" spans="1:11" s="649" customFormat="1" ht="20.100000000000001" customHeight="1">
      <c r="A99" s="968"/>
      <c r="B99" s="992"/>
      <c r="C99" s="968"/>
      <c r="D99" s="968"/>
      <c r="E99" s="968" t="s">
        <v>1983</v>
      </c>
      <c r="F99" s="968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966"/>
    </row>
    <row r="100" spans="1:11" s="649" customFormat="1" ht="20.100000000000001" customHeight="1">
      <c r="A100" s="968"/>
      <c r="B100" s="992"/>
      <c r="C100" s="968"/>
      <c r="D100" s="968"/>
      <c r="E100" s="968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966"/>
    </row>
    <row r="101" spans="1:11" s="649" customFormat="1" ht="20.100000000000001" customHeight="1">
      <c r="A101" s="968"/>
      <c r="B101" s="992"/>
      <c r="C101" s="968"/>
      <c r="D101" s="968"/>
      <c r="E101" s="968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966"/>
    </row>
    <row r="102" spans="1:11" s="649" customFormat="1" ht="20.100000000000001" customHeight="1">
      <c r="A102" s="968"/>
      <c r="B102" s="992"/>
      <c r="C102" s="968"/>
      <c r="D102" s="968"/>
      <c r="E102" s="968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966"/>
    </row>
    <row r="103" spans="1:11" s="649" customFormat="1" ht="20.100000000000001" customHeight="1">
      <c r="A103" s="968"/>
      <c r="B103" s="992"/>
      <c r="C103" s="968"/>
      <c r="D103" s="968"/>
      <c r="E103" s="968" t="s">
        <v>1988</v>
      </c>
      <c r="F103" s="968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966"/>
    </row>
    <row r="104" spans="1:11" s="649" customFormat="1" ht="20.100000000000001" customHeight="1">
      <c r="A104" s="968"/>
      <c r="B104" s="992"/>
      <c r="C104" s="968"/>
      <c r="D104" s="968"/>
      <c r="E104" s="968" t="s">
        <v>1989</v>
      </c>
      <c r="F104" s="968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966"/>
    </row>
    <row r="105" spans="1:11" s="649" customFormat="1" ht="20.100000000000001" customHeight="1">
      <c r="A105" s="968"/>
      <c r="B105" s="992"/>
      <c r="C105" s="968"/>
      <c r="D105" s="968"/>
      <c r="E105" s="968" t="s">
        <v>1994</v>
      </c>
      <c r="F105" s="968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966"/>
    </row>
    <row r="106" spans="1:11" s="649" customFormat="1" ht="20.100000000000001" customHeight="1">
      <c r="A106" s="968"/>
      <c r="B106" s="992"/>
      <c r="C106" s="968"/>
      <c r="D106" s="968" t="s">
        <v>1995</v>
      </c>
      <c r="E106" s="968" t="s">
        <v>1928</v>
      </c>
      <c r="F106" s="968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966"/>
    </row>
    <row r="107" spans="1:11" s="649" customFormat="1" ht="20.100000000000001" customHeight="1">
      <c r="A107" s="968"/>
      <c r="B107" s="992"/>
      <c r="C107" s="968"/>
      <c r="D107" s="968"/>
      <c r="E107" s="968" t="s">
        <v>1929</v>
      </c>
      <c r="F107" s="968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966"/>
    </row>
    <row r="108" spans="1:11" s="649" customFormat="1" ht="20.100000000000001" customHeight="1">
      <c r="A108" s="968"/>
      <c r="B108" s="992"/>
      <c r="C108" s="968"/>
      <c r="D108" s="968"/>
      <c r="E108" s="968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966"/>
    </row>
    <row r="109" spans="1:11" s="649" customFormat="1" ht="20.100000000000001" customHeight="1">
      <c r="A109" s="968"/>
      <c r="B109" s="992"/>
      <c r="C109" s="968"/>
      <c r="D109" s="968"/>
      <c r="E109" s="968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966"/>
    </row>
    <row r="110" spans="1:11" s="649" customFormat="1" ht="20.100000000000001" customHeight="1">
      <c r="A110" s="968"/>
      <c r="B110" s="992"/>
      <c r="C110" s="968"/>
      <c r="D110" s="968"/>
      <c r="E110" s="968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966"/>
    </row>
    <row r="111" spans="1:11" s="649" customFormat="1" ht="20.100000000000001" customHeight="1">
      <c r="A111" s="968"/>
      <c r="B111" s="992"/>
      <c r="C111" s="968"/>
      <c r="D111" s="968"/>
      <c r="E111" s="968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966"/>
    </row>
    <row r="112" spans="1:11" s="649" customFormat="1" ht="20.100000000000001" customHeight="1">
      <c r="A112" s="968"/>
      <c r="B112" s="992"/>
      <c r="C112" s="968"/>
      <c r="D112" s="968"/>
      <c r="E112" s="968" t="s">
        <v>2000</v>
      </c>
      <c r="F112" s="968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966"/>
    </row>
    <row r="113" spans="1:11" s="649" customFormat="1" ht="20.100000000000001" customHeight="1">
      <c r="A113" s="968"/>
      <c r="B113" s="992"/>
      <c r="C113" s="968"/>
      <c r="D113" s="968"/>
      <c r="E113" s="968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966"/>
    </row>
    <row r="114" spans="1:11" s="649" customFormat="1" ht="20.100000000000001" customHeight="1">
      <c r="A114" s="968"/>
      <c r="B114" s="992"/>
      <c r="C114" s="968"/>
      <c r="D114" s="968"/>
      <c r="E114" s="968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966"/>
    </row>
    <row r="115" spans="1:11" s="649" customFormat="1" ht="20.100000000000001" customHeight="1">
      <c r="A115" s="968"/>
      <c r="B115" s="992"/>
      <c r="C115" s="968"/>
      <c r="D115" s="968"/>
      <c r="E115" s="968" t="s">
        <v>2004</v>
      </c>
      <c r="F115" s="968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966"/>
    </row>
    <row r="116" spans="1:11" s="649" customFormat="1" ht="20.100000000000001" customHeight="1">
      <c r="A116" s="968"/>
      <c r="B116" s="992"/>
      <c r="C116" s="968"/>
      <c r="D116" s="968"/>
      <c r="E116" s="968" t="s">
        <v>1994</v>
      </c>
      <c r="F116" s="968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966"/>
    </row>
    <row r="117" spans="1:11" s="649" customFormat="1" ht="20.100000000000001" customHeight="1">
      <c r="A117" s="968"/>
      <c r="B117" s="992"/>
      <c r="C117" s="968"/>
      <c r="D117" s="968"/>
      <c r="E117" s="968" t="s">
        <v>2005</v>
      </c>
      <c r="F117" s="968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966"/>
    </row>
    <row r="118" spans="1:11" s="649" customFormat="1" ht="20.100000000000001" customHeight="1">
      <c r="A118" s="968"/>
      <c r="B118" s="992"/>
      <c r="C118" s="968"/>
      <c r="D118" s="968" t="s">
        <v>1926</v>
      </c>
      <c r="E118" s="968" t="s">
        <v>1928</v>
      </c>
      <c r="F118" s="968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966"/>
    </row>
    <row r="119" spans="1:11" s="649" customFormat="1" ht="20.100000000000001" customHeight="1">
      <c r="A119" s="968"/>
      <c r="B119" s="992"/>
      <c r="C119" s="968"/>
      <c r="D119" s="968"/>
      <c r="E119" s="968" t="s">
        <v>1929</v>
      </c>
      <c r="F119" s="968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966"/>
    </row>
    <row r="120" spans="1:11" s="649" customFormat="1" ht="20.100000000000001" customHeight="1">
      <c r="A120" s="968"/>
      <c r="B120" s="992"/>
      <c r="C120" s="968"/>
      <c r="D120" s="968"/>
      <c r="E120" s="968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966"/>
    </row>
    <row r="121" spans="1:11" s="649" customFormat="1" ht="20.100000000000001" customHeight="1">
      <c r="A121" s="968"/>
      <c r="B121" s="992"/>
      <c r="C121" s="968"/>
      <c r="D121" s="968"/>
      <c r="E121" s="968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966"/>
    </row>
    <row r="122" spans="1:11" s="649" customFormat="1" ht="20.100000000000001" customHeight="1">
      <c r="A122" s="968"/>
      <c r="B122" s="992"/>
      <c r="C122" s="968"/>
      <c r="D122" s="968"/>
      <c r="E122" s="968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966"/>
    </row>
    <row r="123" spans="1:11" s="649" customFormat="1" ht="20.100000000000001" customHeight="1">
      <c r="A123" s="968"/>
      <c r="B123" s="992"/>
      <c r="C123" s="968"/>
      <c r="D123" s="968"/>
      <c r="E123" s="968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966"/>
    </row>
    <row r="124" spans="1:11" s="649" customFormat="1" ht="20.100000000000001" customHeight="1">
      <c r="A124" s="968"/>
      <c r="B124" s="992"/>
      <c r="C124" s="968"/>
      <c r="D124" s="968"/>
      <c r="E124" s="968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966"/>
    </row>
    <row r="125" spans="1:11" s="649" customFormat="1" ht="20.100000000000001" customHeight="1">
      <c r="A125" s="968"/>
      <c r="B125" s="992"/>
      <c r="C125" s="968"/>
      <c r="D125" s="968"/>
      <c r="E125" s="968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966"/>
    </row>
    <row r="126" spans="1:11" s="649" customFormat="1" ht="20.100000000000001" customHeight="1">
      <c r="A126" s="968"/>
      <c r="B126" s="992"/>
      <c r="C126" s="968"/>
      <c r="D126" s="968"/>
      <c r="E126" s="968" t="s">
        <v>2008</v>
      </c>
      <c r="F126" s="968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966"/>
    </row>
    <row r="127" spans="1:11" s="649" customFormat="1" ht="20.100000000000001" customHeight="1">
      <c r="A127" s="968"/>
      <c r="B127" s="992"/>
      <c r="C127" s="968"/>
      <c r="D127" s="968"/>
      <c r="E127" s="968" t="s">
        <v>1994</v>
      </c>
      <c r="F127" s="968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966"/>
    </row>
    <row r="128" spans="1:11" s="649" customFormat="1" ht="20.100000000000001" customHeight="1">
      <c r="A128" s="968"/>
      <c r="B128" s="992"/>
      <c r="C128" s="968"/>
      <c r="D128" s="968"/>
      <c r="E128" s="968" t="s">
        <v>2009</v>
      </c>
      <c r="F128" s="968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966"/>
    </row>
    <row r="129" spans="1:11" s="649" customFormat="1" ht="20.100000000000001" customHeight="1">
      <c r="A129" s="968"/>
      <c r="B129" s="992"/>
      <c r="C129" s="968"/>
      <c r="D129" s="650" t="s">
        <v>2010</v>
      </c>
      <c r="E129" s="968" t="s">
        <v>2011</v>
      </c>
      <c r="F129" s="968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966"/>
    </row>
    <row r="130" spans="1:11" s="649" customFormat="1" ht="20.100000000000001" customHeight="1">
      <c r="A130" s="968"/>
      <c r="B130" s="992"/>
      <c r="C130" s="994" t="s">
        <v>24</v>
      </c>
      <c r="D130" s="994"/>
      <c r="E130" s="994"/>
      <c r="F130" s="994"/>
      <c r="G130" s="651"/>
      <c r="H130" s="652"/>
      <c r="I130" s="651"/>
      <c r="J130" s="653">
        <f>SUM(J78:J129)</f>
        <v>809580</v>
      </c>
      <c r="K130" s="966"/>
    </row>
    <row r="131" spans="1:11" s="649" customFormat="1" ht="20.100000000000001" customHeight="1">
      <c r="A131" s="968"/>
      <c r="B131" s="992"/>
      <c r="C131" s="969" t="s">
        <v>2012</v>
      </c>
      <c r="D131" s="970"/>
      <c r="E131" s="968" t="s">
        <v>1928</v>
      </c>
      <c r="F131" s="968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966"/>
    </row>
    <row r="132" spans="1:11" s="649" customFormat="1" ht="20.100000000000001" customHeight="1">
      <c r="A132" s="968"/>
      <c r="B132" s="992"/>
      <c r="C132" s="981"/>
      <c r="D132" s="982"/>
      <c r="E132" s="968" t="s">
        <v>1929</v>
      </c>
      <c r="F132" s="968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966"/>
    </row>
    <row r="133" spans="1:11" s="649" customFormat="1" ht="20.100000000000001" customHeight="1">
      <c r="A133" s="968"/>
      <c r="B133" s="992"/>
      <c r="C133" s="981"/>
      <c r="D133" s="982"/>
      <c r="E133" s="968" t="s">
        <v>2013</v>
      </c>
      <c r="F133" s="968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966"/>
    </row>
    <row r="134" spans="1:11" s="649" customFormat="1" ht="20.100000000000001" customHeight="1">
      <c r="A134" s="968"/>
      <c r="B134" s="992"/>
      <c r="C134" s="981"/>
      <c r="D134" s="982"/>
      <c r="E134" s="968" t="s">
        <v>1931</v>
      </c>
      <c r="F134" s="968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966"/>
    </row>
    <row r="135" spans="1:11" s="649" customFormat="1" ht="20.100000000000001" customHeight="1">
      <c r="A135" s="968"/>
      <c r="B135" s="992"/>
      <c r="C135" s="971"/>
      <c r="D135" s="972"/>
      <c r="E135" s="968" t="s">
        <v>2014</v>
      </c>
      <c r="F135" s="968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966"/>
    </row>
    <row r="136" spans="1:11" s="649" customFormat="1" ht="20.100000000000001" customHeight="1">
      <c r="A136" s="968"/>
      <c r="B136" s="992"/>
      <c r="C136" s="994" t="s">
        <v>24</v>
      </c>
      <c r="D136" s="994"/>
      <c r="E136" s="994"/>
      <c r="F136" s="994"/>
      <c r="G136" s="651"/>
      <c r="H136" s="652"/>
      <c r="I136" s="651"/>
      <c r="J136" s="653">
        <f>SUM(J131:J135)</f>
        <v>60300</v>
      </c>
      <c r="K136" s="966"/>
    </row>
    <row r="137" spans="1:11" s="649" customFormat="1" ht="20.100000000000001" customHeight="1">
      <c r="A137" s="968"/>
      <c r="B137" s="992"/>
      <c r="C137" s="968" t="s">
        <v>2015</v>
      </c>
      <c r="D137" s="968" t="s">
        <v>1459</v>
      </c>
      <c r="E137" s="968" t="s">
        <v>2016</v>
      </c>
      <c r="F137" s="645" t="s">
        <v>2017</v>
      </c>
      <c r="G137" s="983" t="s">
        <v>1376</v>
      </c>
      <c r="H137" s="985">
        <v>1</v>
      </c>
      <c r="I137" s="995">
        <v>30000</v>
      </c>
      <c r="J137" s="989">
        <f t="shared" si="0"/>
        <v>30000</v>
      </c>
      <c r="K137" s="966"/>
    </row>
    <row r="138" spans="1:11" s="649" customFormat="1" ht="20.100000000000001" customHeight="1">
      <c r="A138" s="968"/>
      <c r="B138" s="992"/>
      <c r="C138" s="968"/>
      <c r="D138" s="968"/>
      <c r="E138" s="968"/>
      <c r="F138" s="645" t="s">
        <v>2018</v>
      </c>
      <c r="G138" s="999"/>
      <c r="H138" s="1000"/>
      <c r="I138" s="996"/>
      <c r="J138" s="998"/>
      <c r="K138" s="966"/>
    </row>
    <row r="139" spans="1:11" s="649" customFormat="1" ht="20.100000000000001" customHeight="1">
      <c r="A139" s="968"/>
      <c r="B139" s="992"/>
      <c r="C139" s="968"/>
      <c r="D139" s="968"/>
      <c r="E139" s="968"/>
      <c r="F139" s="645" t="s">
        <v>2019</v>
      </c>
      <c r="G139" s="999"/>
      <c r="H139" s="1000"/>
      <c r="I139" s="996"/>
      <c r="J139" s="998"/>
      <c r="K139" s="966"/>
    </row>
    <row r="140" spans="1:11" s="649" customFormat="1" ht="20.100000000000001" customHeight="1">
      <c r="A140" s="968"/>
      <c r="B140" s="992"/>
      <c r="C140" s="968"/>
      <c r="D140" s="968"/>
      <c r="E140" s="968"/>
      <c r="F140" s="645" t="s">
        <v>2020</v>
      </c>
      <c r="G140" s="999"/>
      <c r="H140" s="1000"/>
      <c r="I140" s="996"/>
      <c r="J140" s="998"/>
      <c r="K140" s="966"/>
    </row>
    <row r="141" spans="1:11" s="649" customFormat="1" ht="20.100000000000001" customHeight="1">
      <c r="A141" s="968"/>
      <c r="B141" s="992"/>
      <c r="C141" s="968"/>
      <c r="D141" s="968"/>
      <c r="E141" s="968"/>
      <c r="F141" s="645" t="s">
        <v>2021</v>
      </c>
      <c r="G141" s="984"/>
      <c r="H141" s="986"/>
      <c r="I141" s="997"/>
      <c r="J141" s="990"/>
      <c r="K141" s="966"/>
    </row>
    <row r="142" spans="1:11" s="649" customFormat="1" ht="20.100000000000001" customHeight="1">
      <c r="A142" s="968"/>
      <c r="B142" s="992"/>
      <c r="C142" s="968"/>
      <c r="D142" s="968"/>
      <c r="E142" s="968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966"/>
    </row>
    <row r="143" spans="1:11" s="649" customFormat="1" ht="20.100000000000001" customHeight="1">
      <c r="A143" s="968"/>
      <c r="B143" s="992"/>
      <c r="C143" s="968"/>
      <c r="D143" s="968"/>
      <c r="E143" s="968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966"/>
    </row>
    <row r="144" spans="1:11" s="649" customFormat="1" ht="20.100000000000001" customHeight="1">
      <c r="A144" s="968"/>
      <c r="B144" s="992"/>
      <c r="C144" s="968"/>
      <c r="D144" s="968"/>
      <c r="E144" s="968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966"/>
    </row>
    <row r="145" spans="1:11" s="649" customFormat="1" ht="20.100000000000001" customHeight="1">
      <c r="A145" s="968"/>
      <c r="B145" s="992"/>
      <c r="C145" s="968"/>
      <c r="D145" s="968"/>
      <c r="E145" s="968" t="s">
        <v>2026</v>
      </c>
      <c r="F145" s="968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966"/>
    </row>
    <row r="146" spans="1:11" s="649" customFormat="1" ht="20.100000000000001" customHeight="1">
      <c r="A146" s="968"/>
      <c r="B146" s="992"/>
      <c r="C146" s="968"/>
      <c r="D146" s="968"/>
      <c r="E146" s="968" t="s">
        <v>2027</v>
      </c>
      <c r="F146" s="968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966"/>
    </row>
    <row r="147" spans="1:11" s="649" customFormat="1" ht="20.100000000000001" customHeight="1">
      <c r="A147" s="968"/>
      <c r="B147" s="992"/>
      <c r="C147" s="968"/>
      <c r="D147" s="968"/>
      <c r="E147" s="968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966"/>
    </row>
    <row r="148" spans="1:11" s="649" customFormat="1" ht="20.100000000000001" customHeight="1">
      <c r="A148" s="968"/>
      <c r="B148" s="992"/>
      <c r="C148" s="968"/>
      <c r="D148" s="968"/>
      <c r="E148" s="968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966"/>
    </row>
    <row r="149" spans="1:11" s="649" customFormat="1" ht="20.100000000000001" customHeight="1">
      <c r="A149" s="968"/>
      <c r="B149" s="992"/>
      <c r="C149" s="968"/>
      <c r="D149" s="968"/>
      <c r="E149" s="968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966"/>
    </row>
    <row r="150" spans="1:11" s="649" customFormat="1" ht="20.100000000000001" customHeight="1">
      <c r="A150" s="968"/>
      <c r="B150" s="992"/>
      <c r="C150" s="968"/>
      <c r="D150" s="968"/>
      <c r="E150" s="968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966"/>
    </row>
    <row r="151" spans="1:11" s="649" customFormat="1" ht="20.100000000000001" customHeight="1">
      <c r="A151" s="968"/>
      <c r="B151" s="992"/>
      <c r="C151" s="968"/>
      <c r="D151" s="968"/>
      <c r="E151" s="968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966"/>
    </row>
    <row r="152" spans="1:11" s="649" customFormat="1" ht="20.100000000000001" customHeight="1">
      <c r="A152" s="968"/>
      <c r="B152" s="992"/>
      <c r="C152" s="968"/>
      <c r="D152" s="968"/>
      <c r="E152" s="968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966"/>
    </row>
    <row r="153" spans="1:11" s="649" customFormat="1" ht="20.100000000000001" customHeight="1">
      <c r="A153" s="968"/>
      <c r="B153" s="992"/>
      <c r="C153" s="968"/>
      <c r="D153" s="968"/>
      <c r="E153" s="968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966"/>
    </row>
    <row r="154" spans="1:11" s="649" customFormat="1" ht="20.100000000000001" customHeight="1">
      <c r="A154" s="968"/>
      <c r="B154" s="992"/>
      <c r="C154" s="968"/>
      <c r="D154" s="968"/>
      <c r="E154" s="968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966"/>
    </row>
    <row r="155" spans="1:11" s="649" customFormat="1" ht="20.100000000000001" customHeight="1">
      <c r="A155" s="968"/>
      <c r="B155" s="992"/>
      <c r="C155" s="968"/>
      <c r="D155" s="968"/>
      <c r="E155" s="968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966"/>
    </row>
    <row r="156" spans="1:11" s="649" customFormat="1" ht="20.100000000000001" customHeight="1">
      <c r="A156" s="968"/>
      <c r="B156" s="992"/>
      <c r="C156" s="968"/>
      <c r="D156" s="968"/>
      <c r="E156" s="968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966"/>
    </row>
    <row r="157" spans="1:11" s="649" customFormat="1" ht="20.100000000000001" customHeight="1">
      <c r="A157" s="968"/>
      <c r="B157" s="992"/>
      <c r="C157" s="968"/>
      <c r="D157" s="968"/>
      <c r="E157" s="968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966"/>
    </row>
    <row r="158" spans="1:11" s="649" customFormat="1" ht="20.100000000000001" customHeight="1">
      <c r="A158" s="968"/>
      <c r="B158" s="992"/>
      <c r="C158" s="968"/>
      <c r="D158" s="968"/>
      <c r="E158" s="968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966"/>
    </row>
    <row r="159" spans="1:11" s="649" customFormat="1" ht="20.100000000000001" customHeight="1">
      <c r="A159" s="968"/>
      <c r="B159" s="992"/>
      <c r="C159" s="968"/>
      <c r="D159" s="968"/>
      <c r="E159" s="968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966"/>
    </row>
    <row r="160" spans="1:11" s="649" customFormat="1" ht="20.100000000000001" customHeight="1">
      <c r="A160" s="968"/>
      <c r="B160" s="992"/>
      <c r="C160" s="968"/>
      <c r="D160" s="968"/>
      <c r="E160" s="968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966"/>
    </row>
    <row r="161" spans="1:11" s="649" customFormat="1" ht="20.100000000000001" customHeight="1">
      <c r="A161" s="968"/>
      <c r="B161" s="992"/>
      <c r="C161" s="968"/>
      <c r="D161" s="968"/>
      <c r="E161" s="968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966"/>
    </row>
    <row r="162" spans="1:11" s="649" customFormat="1" ht="20.100000000000001" customHeight="1">
      <c r="A162" s="968"/>
      <c r="B162" s="992"/>
      <c r="C162" s="968"/>
      <c r="D162" s="968"/>
      <c r="E162" s="968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966"/>
    </row>
    <row r="163" spans="1:11" s="649" customFormat="1" ht="20.100000000000001" customHeight="1">
      <c r="A163" s="968"/>
      <c r="B163" s="992"/>
      <c r="C163" s="968"/>
      <c r="D163" s="968"/>
      <c r="E163" s="968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966"/>
    </row>
    <row r="164" spans="1:11" s="649" customFormat="1" ht="20.100000000000001" customHeight="1">
      <c r="A164" s="968"/>
      <c r="B164" s="992"/>
      <c r="C164" s="968"/>
      <c r="D164" s="968"/>
      <c r="E164" s="968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966"/>
    </row>
    <row r="165" spans="1:11" s="649" customFormat="1" ht="20.100000000000001" customHeight="1">
      <c r="A165" s="968"/>
      <c r="B165" s="992"/>
      <c r="C165" s="968"/>
      <c r="D165" s="968"/>
      <c r="E165" s="968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966"/>
    </row>
    <row r="166" spans="1:11" s="649" customFormat="1" ht="20.100000000000001" customHeight="1">
      <c r="A166" s="968"/>
      <c r="B166" s="992"/>
      <c r="C166" s="968"/>
      <c r="D166" s="968"/>
      <c r="E166" s="968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966"/>
    </row>
    <row r="167" spans="1:11" s="649" customFormat="1" ht="20.100000000000001" customHeight="1">
      <c r="A167" s="968"/>
      <c r="B167" s="992"/>
      <c r="C167" s="968"/>
      <c r="D167" s="968"/>
      <c r="E167" s="968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966"/>
    </row>
    <row r="168" spans="1:11" s="649" customFormat="1" ht="20.100000000000001" customHeight="1">
      <c r="A168" s="968"/>
      <c r="B168" s="992"/>
      <c r="C168" s="968"/>
      <c r="D168" s="968"/>
      <c r="E168" s="968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966"/>
    </row>
    <row r="169" spans="1:11" s="649" customFormat="1" ht="20.100000000000001" customHeight="1">
      <c r="A169" s="968"/>
      <c r="B169" s="992"/>
      <c r="C169" s="968"/>
      <c r="D169" s="968"/>
      <c r="E169" s="968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966"/>
    </row>
    <row r="170" spans="1:11" s="649" customFormat="1" ht="20.100000000000001" customHeight="1">
      <c r="A170" s="968"/>
      <c r="B170" s="992"/>
      <c r="C170" s="968"/>
      <c r="D170" s="968"/>
      <c r="E170" s="968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966"/>
    </row>
    <row r="171" spans="1:11" s="649" customFormat="1" ht="20.100000000000001" customHeight="1">
      <c r="A171" s="968"/>
      <c r="B171" s="992"/>
      <c r="C171" s="968"/>
      <c r="D171" s="968"/>
      <c r="E171" s="968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966"/>
    </row>
    <row r="172" spans="1:11" s="649" customFormat="1" ht="20.100000000000001" customHeight="1">
      <c r="A172" s="968"/>
      <c r="B172" s="992"/>
      <c r="C172" s="968"/>
      <c r="D172" s="968"/>
      <c r="E172" s="968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966"/>
    </row>
    <row r="173" spans="1:11" s="649" customFormat="1" ht="20.100000000000001" customHeight="1">
      <c r="A173" s="968"/>
      <c r="B173" s="992"/>
      <c r="C173" s="968"/>
      <c r="D173" s="968"/>
      <c r="E173" s="968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966"/>
    </row>
    <row r="174" spans="1:11" s="649" customFormat="1" ht="20.100000000000001" customHeight="1">
      <c r="A174" s="968"/>
      <c r="B174" s="992"/>
      <c r="C174" s="968"/>
      <c r="D174" s="968"/>
      <c r="E174" s="968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966"/>
    </row>
    <row r="175" spans="1:11" s="649" customFormat="1" ht="20.100000000000001" customHeight="1">
      <c r="A175" s="968"/>
      <c r="B175" s="992"/>
      <c r="C175" s="968"/>
      <c r="D175" s="968"/>
      <c r="E175" s="968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966"/>
    </row>
    <row r="176" spans="1:11" s="649" customFormat="1" ht="20.100000000000001" customHeight="1">
      <c r="A176" s="968"/>
      <c r="B176" s="992"/>
      <c r="C176" s="994" t="s">
        <v>24</v>
      </c>
      <c r="D176" s="994"/>
      <c r="E176" s="994"/>
      <c r="F176" s="994"/>
      <c r="G176" s="655"/>
      <c r="H176" s="656"/>
      <c r="I176" s="647"/>
      <c r="J176" s="653">
        <f>SUM(J137:J175)</f>
        <v>318090</v>
      </c>
      <c r="K176" s="966"/>
    </row>
    <row r="177" spans="1:11" s="649" customFormat="1" ht="20.100000000000001" customHeight="1">
      <c r="A177" s="968"/>
      <c r="B177" s="992"/>
      <c r="C177" s="968" t="s">
        <v>2052</v>
      </c>
      <c r="D177" s="968" t="s">
        <v>2053</v>
      </c>
      <c r="E177" s="968" t="s">
        <v>2054</v>
      </c>
      <c r="F177" s="968"/>
      <c r="G177" s="650" t="s">
        <v>2055</v>
      </c>
      <c r="H177" s="656" t="s">
        <v>2055</v>
      </c>
      <c r="I177" s="647" t="s">
        <v>2055</v>
      </c>
      <c r="J177" s="647">
        <v>10000</v>
      </c>
      <c r="K177" s="966"/>
    </row>
    <row r="178" spans="1:11" s="649" customFormat="1" ht="20.100000000000001" customHeight="1">
      <c r="A178" s="968"/>
      <c r="B178" s="992"/>
      <c r="C178" s="968"/>
      <c r="D178" s="968"/>
      <c r="E178" s="968" t="s">
        <v>2056</v>
      </c>
      <c r="F178" s="968"/>
      <c r="G178" s="650" t="s">
        <v>2055</v>
      </c>
      <c r="H178" s="656" t="s">
        <v>2055</v>
      </c>
      <c r="I178" s="647" t="s">
        <v>2055</v>
      </c>
      <c r="J178" s="647">
        <v>10000</v>
      </c>
      <c r="K178" s="966"/>
    </row>
    <row r="179" spans="1:11" s="649" customFormat="1" ht="20.100000000000001" customHeight="1">
      <c r="A179" s="968"/>
      <c r="B179" s="992"/>
      <c r="C179" s="968"/>
      <c r="D179" s="968" t="s">
        <v>2057</v>
      </c>
      <c r="E179" s="968" t="s">
        <v>2058</v>
      </c>
      <c r="F179" s="968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966"/>
    </row>
    <row r="180" spans="1:11" s="649" customFormat="1" ht="20.100000000000001" customHeight="1">
      <c r="A180" s="968"/>
      <c r="B180" s="992"/>
      <c r="C180" s="968"/>
      <c r="D180" s="968"/>
      <c r="E180" s="968" t="s">
        <v>2059</v>
      </c>
      <c r="F180" s="968"/>
      <c r="G180" s="650" t="s">
        <v>2055</v>
      </c>
      <c r="H180" s="650" t="s">
        <v>2055</v>
      </c>
      <c r="I180" s="650" t="s">
        <v>2055</v>
      </c>
      <c r="J180" s="647">
        <v>30000</v>
      </c>
      <c r="K180" s="966"/>
    </row>
    <row r="181" spans="1:11" s="649" customFormat="1" ht="20.100000000000001" customHeight="1">
      <c r="A181" s="968"/>
      <c r="B181" s="992"/>
      <c r="C181" s="968"/>
      <c r="D181" s="968"/>
      <c r="E181" s="968" t="s">
        <v>2060</v>
      </c>
      <c r="F181" s="968"/>
      <c r="G181" s="650" t="s">
        <v>2055</v>
      </c>
      <c r="H181" s="650" t="s">
        <v>2055</v>
      </c>
      <c r="I181" s="650" t="s">
        <v>2055</v>
      </c>
      <c r="J181" s="647">
        <v>20000</v>
      </c>
      <c r="K181" s="966"/>
    </row>
    <row r="182" spans="1:11" s="649" customFormat="1" ht="20.100000000000001" customHeight="1">
      <c r="A182" s="968"/>
      <c r="B182" s="992"/>
      <c r="C182" s="994" t="s">
        <v>24</v>
      </c>
      <c r="D182" s="994"/>
      <c r="E182" s="994"/>
      <c r="F182" s="994"/>
      <c r="G182" s="656"/>
      <c r="H182" s="656"/>
      <c r="I182" s="658"/>
      <c r="J182" s="658">
        <f>SUM(J177:J181)</f>
        <v>80000</v>
      </c>
      <c r="K182" s="966"/>
    </row>
    <row r="183" spans="1:11" s="649" customFormat="1" ht="20.100000000000001" customHeight="1">
      <c r="A183" s="968"/>
      <c r="B183" s="992"/>
      <c r="C183" s="656" t="s">
        <v>2061</v>
      </c>
      <c r="D183" s="994" t="s">
        <v>2055</v>
      </c>
      <c r="E183" s="994"/>
      <c r="F183" s="994"/>
      <c r="G183" s="650"/>
      <c r="H183" s="650"/>
      <c r="I183" s="647"/>
      <c r="J183" s="658">
        <f>J25+J39+J54+J72+J77+J136+J176+J182+J130</f>
        <v>4704299.5</v>
      </c>
      <c r="K183" s="966"/>
    </row>
    <row r="184" spans="1:11" s="649" customFormat="1" ht="20.100000000000001" customHeight="1">
      <c r="A184" s="968"/>
      <c r="B184" s="992"/>
      <c r="C184" s="656" t="s">
        <v>2062</v>
      </c>
      <c r="D184" s="994" t="s">
        <v>2055</v>
      </c>
      <c r="E184" s="994"/>
      <c r="F184" s="994"/>
      <c r="G184" s="650"/>
      <c r="H184" s="650"/>
      <c r="I184" s="647"/>
      <c r="J184" s="658">
        <f>J183*0.1</f>
        <v>470429.95</v>
      </c>
      <c r="K184" s="966"/>
    </row>
    <row r="185" spans="1:11" s="649" customFormat="1" ht="20.100000000000001" customHeight="1">
      <c r="A185" s="968"/>
      <c r="B185" s="992"/>
      <c r="C185" s="994" t="s">
        <v>2063</v>
      </c>
      <c r="D185" s="968" t="s">
        <v>2064</v>
      </c>
      <c r="E185" s="968" t="s">
        <v>2065</v>
      </c>
      <c r="F185" s="968"/>
      <c r="G185" s="650"/>
      <c r="H185" s="650"/>
      <c r="I185" s="647"/>
      <c r="J185" s="647">
        <v>30000</v>
      </c>
      <c r="K185" s="966"/>
    </row>
    <row r="186" spans="1:11" s="649" customFormat="1" ht="20.100000000000001" customHeight="1">
      <c r="A186" s="968"/>
      <c r="B186" s="992"/>
      <c r="C186" s="994"/>
      <c r="D186" s="968"/>
      <c r="E186" s="968" t="s">
        <v>2066</v>
      </c>
      <c r="F186" s="968"/>
      <c r="G186" s="650"/>
      <c r="H186" s="650"/>
      <c r="I186" s="647"/>
      <c r="J186" s="647">
        <v>30000</v>
      </c>
      <c r="K186" s="966"/>
    </row>
    <row r="187" spans="1:11" s="649" customFormat="1" ht="20.100000000000001" customHeight="1">
      <c r="A187" s="968"/>
      <c r="B187" s="992"/>
      <c r="C187" s="994"/>
      <c r="D187" s="650" t="s">
        <v>2067</v>
      </c>
      <c r="E187" s="968" t="s">
        <v>2068</v>
      </c>
      <c r="F187" s="968"/>
      <c r="G187" s="650"/>
      <c r="H187" s="650"/>
      <c r="I187" s="647"/>
      <c r="J187" s="647">
        <v>20000</v>
      </c>
      <c r="K187" s="966"/>
    </row>
    <row r="188" spans="1:11" s="649" customFormat="1" ht="20.100000000000001" customHeight="1">
      <c r="A188" s="968"/>
      <c r="B188" s="992"/>
      <c r="C188" s="994"/>
      <c r="D188" s="968" t="s">
        <v>1415</v>
      </c>
      <c r="E188" s="968"/>
      <c r="F188" s="968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966"/>
    </row>
    <row r="189" spans="1:11" s="649" customFormat="1" ht="20.100000000000001" customHeight="1">
      <c r="A189" s="968"/>
      <c r="B189" s="992"/>
      <c r="C189" s="994"/>
      <c r="D189" s="968" t="s">
        <v>2069</v>
      </c>
      <c r="E189" s="968"/>
      <c r="F189" s="650" t="s">
        <v>2070</v>
      </c>
      <c r="G189" s="650"/>
      <c r="H189" s="650"/>
      <c r="I189" s="647"/>
      <c r="J189" s="647">
        <v>18000</v>
      </c>
      <c r="K189" s="966"/>
    </row>
    <row r="190" spans="1:11" s="649" customFormat="1" ht="20.100000000000001" customHeight="1">
      <c r="A190" s="968"/>
      <c r="B190" s="992"/>
      <c r="C190" s="994"/>
      <c r="D190" s="1001" t="s">
        <v>2071</v>
      </c>
      <c r="E190" s="1002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966"/>
    </row>
    <row r="191" spans="1:11" s="649" customFormat="1" ht="20.100000000000001" customHeight="1">
      <c r="A191" s="968"/>
      <c r="B191" s="992"/>
      <c r="C191" s="994" t="s">
        <v>24</v>
      </c>
      <c r="D191" s="994"/>
      <c r="E191" s="994"/>
      <c r="F191" s="994"/>
      <c r="G191" s="650"/>
      <c r="H191" s="661"/>
      <c r="I191" s="647"/>
      <c r="J191" s="658">
        <f>SUM(J185:J190)</f>
        <v>204625.48</v>
      </c>
      <c r="K191" s="966"/>
    </row>
    <row r="192" spans="1:11" s="649" customFormat="1" ht="20.100000000000001" customHeight="1">
      <c r="A192" s="968"/>
      <c r="B192" s="993"/>
      <c r="C192" s="994" t="s">
        <v>2073</v>
      </c>
      <c r="D192" s="994"/>
      <c r="E192" s="994"/>
      <c r="F192" s="994"/>
      <c r="G192" s="650"/>
      <c r="H192" s="650"/>
      <c r="I192" s="650"/>
      <c r="J192" s="658">
        <f>J183+J184+J191</f>
        <v>5379354.9300000006</v>
      </c>
      <c r="K192" s="967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36" t="s">
        <v>764</v>
      </c>
      <c r="B1" s="937"/>
      <c r="C1" s="937"/>
      <c r="D1" s="937"/>
      <c r="E1" s="937"/>
      <c r="F1" s="937"/>
      <c r="G1" s="937"/>
      <c r="H1" s="937"/>
      <c r="I1" s="937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03" t="s">
        <v>2080</v>
      </c>
      <c r="B1" s="1004"/>
      <c r="C1" s="1004"/>
      <c r="D1" s="1004"/>
      <c r="E1" s="1004"/>
      <c r="F1" s="1004"/>
      <c r="G1" s="1004"/>
      <c r="H1" s="1004"/>
      <c r="I1" s="1004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05" t="s">
        <v>2091</v>
      </c>
      <c r="B1" s="1006"/>
      <c r="C1" s="1006"/>
      <c r="D1" s="1006"/>
      <c r="E1" s="1006"/>
      <c r="F1" s="1006"/>
      <c r="G1" s="1006"/>
      <c r="H1" s="1006"/>
      <c r="I1" s="1006"/>
      <c r="J1" s="1006"/>
      <c r="K1" s="1006"/>
      <c r="L1" s="1006"/>
      <c r="M1" s="1006"/>
      <c r="N1" s="1006"/>
      <c r="O1" s="1006"/>
      <c r="P1" s="1006"/>
      <c r="Q1" s="1006"/>
      <c r="R1" s="1006"/>
      <c r="S1" s="1006"/>
      <c r="T1" s="1006"/>
      <c r="U1" s="1006"/>
      <c r="V1" s="1006"/>
      <c r="W1" s="1006"/>
      <c r="X1" s="1006"/>
      <c r="Y1" s="1006"/>
      <c r="Z1" s="1006"/>
      <c r="AA1" s="1006"/>
      <c r="AB1" s="1006"/>
      <c r="AC1" s="1006"/>
      <c r="AD1" s="1006"/>
      <c r="AE1" s="1006"/>
      <c r="AF1" s="1006"/>
      <c r="AG1" s="1006"/>
      <c r="AH1" s="1006"/>
      <c r="AI1" s="1006"/>
      <c r="AJ1" s="1006"/>
      <c r="AK1" s="1006"/>
      <c r="AL1" s="1006"/>
      <c r="AM1" s="1006"/>
      <c r="AN1" s="1006"/>
      <c r="AO1" s="1007"/>
      <c r="AP1" s="1007"/>
      <c r="AQ1" s="1007"/>
    </row>
    <row r="2" spans="1:43">
      <c r="A2" s="1008" t="s">
        <v>594</v>
      </c>
      <c r="B2" s="1008" t="s">
        <v>595</v>
      </c>
      <c r="C2" s="1008" t="s">
        <v>596</v>
      </c>
      <c r="D2" s="1008" t="s">
        <v>2092</v>
      </c>
      <c r="E2" s="1008" t="s">
        <v>597</v>
      </c>
      <c r="F2" s="1008"/>
      <c r="G2" s="1008"/>
      <c r="H2" s="1008"/>
      <c r="I2" s="1008"/>
      <c r="J2" s="1008" t="s">
        <v>2093</v>
      </c>
      <c r="K2" s="1008"/>
      <c r="L2" s="1008"/>
      <c r="M2" s="1008"/>
      <c r="N2" s="1008"/>
      <c r="O2" s="792" t="s">
        <v>2094</v>
      </c>
      <c r="P2" s="792"/>
      <c r="Q2" s="792"/>
      <c r="R2" s="792"/>
      <c r="S2" s="792"/>
      <c r="T2" s="792" t="s">
        <v>598</v>
      </c>
      <c r="U2" s="792"/>
      <c r="V2" s="792"/>
      <c r="W2" s="792"/>
      <c r="X2" s="792"/>
      <c r="Y2" s="792" t="s">
        <v>599</v>
      </c>
      <c r="Z2" s="792"/>
      <c r="AA2" s="792"/>
      <c r="AB2" s="792"/>
      <c r="AC2" s="792"/>
      <c r="AD2" s="1008" t="s">
        <v>2095</v>
      </c>
      <c r="AE2" s="1008"/>
      <c r="AF2" s="1008"/>
      <c r="AG2" s="1008"/>
      <c r="AH2" s="1008"/>
      <c r="AI2" s="1008"/>
      <c r="AJ2" s="1008"/>
      <c r="AK2" s="1008"/>
      <c r="AL2" s="1008"/>
      <c r="AM2" s="1008"/>
      <c r="AN2" s="1009">
        <v>0.6</v>
      </c>
      <c r="AO2" s="1011" t="s">
        <v>2096</v>
      </c>
      <c r="AP2" s="1012" t="s">
        <v>2163</v>
      </c>
      <c r="AQ2" s="1013" t="s">
        <v>2164</v>
      </c>
    </row>
    <row r="3" spans="1:43" ht="33.75">
      <c r="A3" s="1008"/>
      <c r="B3" s="1008"/>
      <c r="C3" s="1008"/>
      <c r="D3" s="1008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010"/>
      <c r="AO3" s="1010"/>
      <c r="AP3" s="1010"/>
      <c r="AQ3" s="1014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N6"/>
  <sheetViews>
    <sheetView workbookViewId="0">
      <selection activeCell="A7" sqref="A7:XFD7"/>
    </sheetView>
  </sheetViews>
  <sheetFormatPr defaultRowHeight="14.25"/>
  <cols>
    <col min="1" max="1" width="6.375" style="723" customWidth="1"/>
    <col min="2" max="2" width="9.375" style="723" customWidth="1"/>
    <col min="3" max="3" width="17.375" style="723" customWidth="1"/>
    <col min="4" max="4" width="10.125" style="723" customWidth="1"/>
    <col min="5" max="5" width="10.75" style="723" customWidth="1"/>
    <col min="6" max="6" width="11" style="723" customWidth="1"/>
    <col min="7" max="7" width="12" style="723" customWidth="1"/>
    <col min="8" max="8" width="15.625" style="726" customWidth="1"/>
    <col min="9" max="9" width="14.375" style="727" customWidth="1"/>
    <col min="10" max="10" width="6.25" style="723" hidden="1" customWidth="1"/>
    <col min="11" max="11" width="25.875" style="723" hidden="1" customWidth="1"/>
    <col min="12" max="12" width="15.25" style="728" customWidth="1"/>
    <col min="13" max="13" width="15.125" style="723" customWidth="1"/>
    <col min="14" max="14" width="14.125" style="723" customWidth="1"/>
    <col min="15" max="16384" width="9" style="723"/>
  </cols>
  <sheetData>
    <row r="1" spans="1:14" ht="26.25" customHeight="1">
      <c r="A1" s="1018" t="s">
        <v>2270</v>
      </c>
      <c r="B1" s="1018"/>
      <c r="C1" s="1018"/>
      <c r="D1" s="1018"/>
      <c r="E1" s="1018"/>
      <c r="F1" s="1018"/>
      <c r="G1" s="1018"/>
      <c r="H1" s="1018"/>
      <c r="I1" s="1018"/>
      <c r="J1" s="1018"/>
      <c r="K1" s="1018"/>
      <c r="L1" s="1018"/>
      <c r="M1" s="1019"/>
    </row>
    <row r="2" spans="1:14" ht="31.5" customHeight="1">
      <c r="A2" s="729" t="s">
        <v>765</v>
      </c>
      <c r="B2" s="729" t="s">
        <v>596</v>
      </c>
      <c r="C2" s="1020" t="s">
        <v>2271</v>
      </c>
      <c r="D2" s="1021"/>
      <c r="E2" s="730" t="s">
        <v>2272</v>
      </c>
      <c r="F2" s="731" t="s">
        <v>2282</v>
      </c>
      <c r="G2" s="731" t="s">
        <v>2283</v>
      </c>
      <c r="H2" s="732" t="s">
        <v>2284</v>
      </c>
      <c r="I2" s="733" t="s">
        <v>2285</v>
      </c>
      <c r="J2" s="731" t="s">
        <v>2273</v>
      </c>
      <c r="K2" s="734" t="s">
        <v>714</v>
      </c>
      <c r="L2" s="735" t="s">
        <v>2274</v>
      </c>
      <c r="M2" s="746" t="s">
        <v>2286</v>
      </c>
      <c r="N2" s="735" t="s">
        <v>2275</v>
      </c>
    </row>
    <row r="3" spans="1:14" s="724" customFormat="1" ht="12.95" customHeight="1">
      <c r="A3" s="744" t="s">
        <v>780</v>
      </c>
      <c r="B3" s="740" t="s">
        <v>2276</v>
      </c>
      <c r="C3" s="1022" t="s">
        <v>2277</v>
      </c>
      <c r="D3" s="1023"/>
      <c r="E3" s="737" t="s">
        <v>2278</v>
      </c>
      <c r="F3" s="738">
        <v>1</v>
      </c>
      <c r="G3" s="738">
        <v>1</v>
      </c>
      <c r="H3" s="739">
        <v>95250</v>
      </c>
      <c r="I3" s="739">
        <f>ROUND(H3*G3,2)</f>
        <v>95250</v>
      </c>
      <c r="J3" s="740"/>
      <c r="K3" s="736"/>
      <c r="L3" s="741">
        <f>ROUND(I3*0.7,0)</f>
        <v>66675</v>
      </c>
      <c r="M3" s="742"/>
      <c r="N3" s="743">
        <f>I3-L3</f>
        <v>28575</v>
      </c>
    </row>
    <row r="4" spans="1:14" s="724" customFormat="1" ht="12.95" customHeight="1">
      <c r="A4" s="744" t="s">
        <v>780</v>
      </c>
      <c r="B4" s="740" t="s">
        <v>2276</v>
      </c>
      <c r="C4" s="1022" t="s">
        <v>2279</v>
      </c>
      <c r="D4" s="1023"/>
      <c r="E4" s="737" t="s">
        <v>2278</v>
      </c>
      <c r="F4" s="738">
        <v>1</v>
      </c>
      <c r="G4" s="738">
        <v>1</v>
      </c>
      <c r="H4" s="739">
        <v>95250</v>
      </c>
      <c r="I4" s="739">
        <f>ROUND(H4*G4,2)</f>
        <v>95250</v>
      </c>
      <c r="J4" s="740"/>
      <c r="K4" s="736"/>
      <c r="L4" s="741">
        <f>ROUND(I4*0.7,0)</f>
        <v>66675</v>
      </c>
      <c r="M4" s="742"/>
      <c r="N4" s="743">
        <f>I4-L4</f>
        <v>28575</v>
      </c>
    </row>
    <row r="5" spans="1:14" s="724" customFormat="1" ht="12.95" customHeight="1">
      <c r="A5" s="744" t="s">
        <v>780</v>
      </c>
      <c r="B5" s="740" t="s">
        <v>2276</v>
      </c>
      <c r="C5" s="1022" t="s">
        <v>2280</v>
      </c>
      <c r="D5" s="1023"/>
      <c r="E5" s="737" t="s">
        <v>2278</v>
      </c>
      <c r="F5" s="738">
        <v>1</v>
      </c>
      <c r="G5" s="738">
        <v>1</v>
      </c>
      <c r="H5" s="739">
        <v>95250</v>
      </c>
      <c r="I5" s="739">
        <f>ROUND(H5*G5,2)</f>
        <v>95250</v>
      </c>
      <c r="J5" s="740"/>
      <c r="K5" s="736"/>
      <c r="L5" s="741">
        <f>ROUND(I5*0.7,0)</f>
        <v>66675</v>
      </c>
      <c r="M5" s="742"/>
      <c r="N5" s="743">
        <f>I5-L5</f>
        <v>28575</v>
      </c>
    </row>
    <row r="6" spans="1:14" s="725" customFormat="1" ht="12.95" customHeight="1">
      <c r="A6" s="1015" t="s">
        <v>2281</v>
      </c>
      <c r="B6" s="1016"/>
      <c r="C6" s="1016"/>
      <c r="D6" s="1016"/>
      <c r="E6" s="1017"/>
      <c r="F6" s="745">
        <f>SUM(F3:F5)</f>
        <v>3</v>
      </c>
      <c r="G6" s="745">
        <f t="shared" ref="G6:N6" si="0">SUM(G3:G5)</f>
        <v>3</v>
      </c>
      <c r="H6" s="745"/>
      <c r="I6" s="745">
        <f t="shared" si="0"/>
        <v>285750</v>
      </c>
      <c r="J6" s="745">
        <f t="shared" si="0"/>
        <v>0</v>
      </c>
      <c r="K6" s="745">
        <f t="shared" si="0"/>
        <v>0</v>
      </c>
      <c r="L6" s="745">
        <f t="shared" si="0"/>
        <v>200025</v>
      </c>
      <c r="M6" s="745">
        <f t="shared" si="0"/>
        <v>0</v>
      </c>
      <c r="N6" s="745">
        <f t="shared" si="0"/>
        <v>85725</v>
      </c>
    </row>
  </sheetData>
  <mergeCells count="6">
    <mergeCell ref="A6:E6"/>
    <mergeCell ref="A1:M1"/>
    <mergeCell ref="C2:D2"/>
    <mergeCell ref="C3:D3"/>
    <mergeCell ref="C4:D4"/>
    <mergeCell ref="C5:D5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dimension ref="A1:F4"/>
  <sheetViews>
    <sheetView workbookViewId="0">
      <selection activeCell="E14" sqref="E14"/>
    </sheetView>
  </sheetViews>
  <sheetFormatPr defaultRowHeight="13.5"/>
  <cols>
    <col min="1" max="1" width="15.125" style="155" customWidth="1"/>
    <col min="2" max="2" width="15.625" style="155" customWidth="1"/>
    <col min="3" max="3" width="19.375" style="155" customWidth="1"/>
    <col min="4" max="4" width="9" style="155"/>
    <col min="5" max="5" width="12.375" style="155" customWidth="1"/>
    <col min="6" max="16384" width="9" style="155"/>
  </cols>
  <sheetData>
    <row r="1" spans="1:6" ht="20.25">
      <c r="A1" s="1024" t="s">
        <v>2296</v>
      </c>
      <c r="B1" s="1024"/>
      <c r="C1" s="1024"/>
      <c r="D1" s="1007"/>
      <c r="E1" s="1007"/>
      <c r="F1" s="1007"/>
    </row>
    <row r="2" spans="1:6" ht="24.95" customHeight="1">
      <c r="A2" s="754" t="s">
        <v>2081</v>
      </c>
      <c r="B2" s="754" t="s">
        <v>2298</v>
      </c>
      <c r="C2" s="754" t="s">
        <v>2297</v>
      </c>
      <c r="D2" s="754" t="s">
        <v>2299</v>
      </c>
      <c r="E2" s="754" t="s">
        <v>2297</v>
      </c>
      <c r="F2" s="754" t="s">
        <v>2269</v>
      </c>
    </row>
    <row r="3" spans="1:6" ht="24.95" customHeight="1">
      <c r="A3" s="755" t="s">
        <v>543</v>
      </c>
      <c r="B3" s="756">
        <v>196043</v>
      </c>
      <c r="C3" s="757">
        <f t="shared" ref="C3" si="0">B3*3</f>
        <v>588129</v>
      </c>
      <c r="D3" s="722">
        <v>193512</v>
      </c>
      <c r="E3" s="722">
        <f>D3*3</f>
        <v>580536</v>
      </c>
      <c r="F3" s="722">
        <f>(D3-B3)*3</f>
        <v>-7593</v>
      </c>
    </row>
    <row r="4" spans="1:6" ht="24.95" customHeight="1">
      <c r="A4" s="755" t="s">
        <v>2268</v>
      </c>
      <c r="B4" s="756">
        <f>SUM(B3:B3)</f>
        <v>196043</v>
      </c>
      <c r="C4" s="756">
        <f t="shared" ref="C4:F4" si="1">SUM(C3:C3)</f>
        <v>588129</v>
      </c>
      <c r="D4" s="756">
        <f t="shared" si="1"/>
        <v>193512</v>
      </c>
      <c r="E4" s="756">
        <f t="shared" si="1"/>
        <v>580536</v>
      </c>
      <c r="F4" s="756">
        <f t="shared" si="1"/>
        <v>-7593</v>
      </c>
    </row>
  </sheetData>
  <mergeCells count="1">
    <mergeCell ref="A1:F1"/>
  </mergeCells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43</vt:i4>
      </vt:variant>
      <vt:variant>
        <vt:lpstr>命名范围</vt:lpstr>
      </vt:variant>
      <vt:variant>
        <vt:i4>49</vt:i4>
      </vt:variant>
    </vt:vector>
  </HeadingPairs>
  <TitlesOfParts>
    <vt:vector size="92" baseType="lpstr">
      <vt:lpstr>工业区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保安经费调整</vt:lpstr>
      <vt:lpstr>社区教育</vt:lpstr>
      <vt:lpstr>'2022年绩效清算'!Print_Area</vt:lpstr>
      <vt:lpstr>'2022年校舍维修尾款'!Print_Area</vt:lpstr>
      <vt:lpstr>保安经费调整!Print_Area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学前科补!Print_Area</vt:lpstr>
      <vt:lpstr>镇管未开办保安经费!Print_Area</vt:lpstr>
      <vt:lpstr>颛桥维修2023!Print_Area</vt:lpstr>
      <vt:lpstr>'2022年绩效清算'!Print_Titles</vt:lpstr>
      <vt:lpstr>保安经费调整!Print_Titles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2023-11-01T01:00:19Z</cp:lastPrinted>
  <dcterms:created xsi:type="dcterms:W3CDTF">2022-11-10T02:18:00Z</dcterms:created>
  <dcterms:modified xsi:type="dcterms:W3CDTF">2023-11-03T07:48:34Z</dcterms:modified>
</cp:coreProperties>
</file>