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梅陇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梅陇基本支出调整" sheetId="55" state="hidden" r:id="rId42"/>
    <sheet name="2023年绩效预估" sheetId="66" state="hidden" r:id="rId43"/>
    <sheet name="保安经费调整" sheetId="64" state="hidden" r:id="rId44"/>
    <sheet name="补充公用经费调整" sheetId="62" state="hidden" r:id="rId45"/>
    <sheet name="抚恤金调整" sheetId="60" state="hidden" r:id="rId46"/>
    <sheet name="储备教师" sheetId="50" state="hidden" r:id="rId47"/>
    <sheet name="残疾就业保障调整" sheetId="61" state="hidden" r:id="rId48"/>
    <sheet name="追加设备" sheetId="45" state="hidden" r:id="rId49"/>
    <sheet name="普教一科追加" sheetId="46" state="hidden" r:id="rId50"/>
    <sheet name="普教二科追加" sheetId="47" state="hidden" r:id="rId51"/>
  </sheets>
  <externalReferences>
    <externalReference r:id="rId52"/>
    <externalReference r:id="rId53"/>
    <externalReference r:id="rId54"/>
  </externalReferences>
  <definedNames>
    <definedName name="_xlnm._FilterDatabase" localSheetId="12" hidden="1">'2023绩效预估'!$A$2:$H$126</definedName>
    <definedName name="_xlnm._FilterDatabase" localSheetId="44" hidden="1">补充公用经费调整!$B$2:$AV$22</definedName>
    <definedName name="_xlnm._FilterDatabase" localSheetId="48" hidden="1">追加设备!$A$2:$J$17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'2023年绩效预估'!$A$1:$J$21</definedName>
    <definedName name="_xlnm.Print_Area" localSheetId="43">保安经费调整!$A$1:$N$42</definedName>
    <definedName name="_xlnm.Print_Area" localSheetId="40">补充公用经费补!$A$1:$AQ$119</definedName>
    <definedName name="_xlnm.Print_Area" localSheetId="44">补充公用经费调整!$A$1:$AW$22</definedName>
    <definedName name="_xlnm.Print_Area" localSheetId="47">残疾就业保障调整!$A$1:$E$21</definedName>
    <definedName name="_xlnm.Print_Area" localSheetId="46">储备教师!$A$1:$I$11</definedName>
    <definedName name="_xlnm.Print_Area" localSheetId="45">抚恤金调整!$A$1:$F$8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41">梅陇基本支出调整!$A$1:$Y$78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0">普教二科追加!$A$1:$I$7</definedName>
    <definedName name="_xlnm.Print_Area" localSheetId="28">普教一科!$A$1:$G$110</definedName>
    <definedName name="_xlnm.Print_Area" localSheetId="49">普教一科追加!$A$1:$I$7</definedName>
    <definedName name="_xlnm.Print_Area" localSheetId="19">七宝维修2023!$A$1:$J$159</definedName>
    <definedName name="_xlnm.Print_Area" localSheetId="16">设备购置与更新!$A$1:$L$69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24">颛桥维修2023!$A$1:$J$53</definedName>
    <definedName name="_xlnm.Print_Area" localSheetId="48">追加设备!$A$1:$J$17</definedName>
    <definedName name="_xlnm.Print_Titles" localSheetId="2">'2022年绩效清算'!$1:$3</definedName>
    <definedName name="_xlnm.Print_Titles" localSheetId="42">'2023年绩效预估'!$1:$2</definedName>
    <definedName name="_xlnm.Print_Titles" localSheetId="43">保安经费调整!$1:$2</definedName>
    <definedName name="_xlnm.Print_Titles" localSheetId="40">补充公用经费补!$1:$3</definedName>
    <definedName name="_xlnm.Print_Titles" localSheetId="44">补充公用经费调整!$1:$3</definedName>
    <definedName name="_xlnm.Print_Titles" localSheetId="47">残疾就业保障调整!$1:$2</definedName>
    <definedName name="_xlnm.Print_Titles" localSheetId="46">储备教师!$1:$2</definedName>
    <definedName name="_xlnm.Print_Titles" localSheetId="45">抚恤金调整!$1:$2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41">梅陇基本支出调整!$1:$2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0">普教二科追加!$1:$2</definedName>
    <definedName name="_xlnm.Print_Titles" localSheetId="28">普教一科!$1:$2</definedName>
    <definedName name="_xlnm.Print_Titles" localSheetId="49">普教一科追加!$1:$2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  <definedName name="_xlnm.Print_Titles" localSheetId="48">追加设备!$1:$3</definedName>
  </definedNames>
  <calcPr calcId="124519"/>
</workbook>
</file>

<file path=xl/calcChain.xml><?xml version="1.0" encoding="utf-8"?>
<calcChain xmlns="http://schemas.openxmlformats.org/spreadsheetml/2006/main">
  <c r="D16" i="67"/>
  <c r="E16"/>
  <c r="D15"/>
  <c r="D14"/>
  <c r="C16"/>
  <c r="C15"/>
  <c r="C14"/>
  <c r="C13"/>
  <c r="E13" s="1"/>
  <c r="C12"/>
  <c r="E12" s="1"/>
  <c r="C11"/>
  <c r="E11" s="1"/>
  <c r="C10"/>
  <c r="E10" s="1"/>
  <c r="C9"/>
  <c r="E9" s="1"/>
  <c r="C8"/>
  <c r="E8" s="1"/>
  <c r="C6"/>
  <c r="E6" s="1"/>
  <c r="C5"/>
  <c r="E5" s="1"/>
  <c r="C4"/>
  <c r="E15" l="1"/>
  <c r="E4"/>
  <c r="E7"/>
  <c r="E14"/>
  <c r="H19" i="55" l="1"/>
  <c r="F21" i="66" l="1"/>
  <c r="E21"/>
  <c r="G21" s="1"/>
  <c r="G20"/>
  <c r="J20" s="1"/>
  <c r="G19"/>
  <c r="J19" s="1"/>
  <c r="G18"/>
  <c r="J18" s="1"/>
  <c r="G17"/>
  <c r="J17" s="1"/>
  <c r="G16"/>
  <c r="J16" s="1"/>
  <c r="G15"/>
  <c r="J15" s="1"/>
  <c r="G14"/>
  <c r="J14" s="1"/>
  <c r="J13"/>
  <c r="G13"/>
  <c r="G12"/>
  <c r="J12" s="1"/>
  <c r="G11"/>
  <c r="J11" s="1"/>
  <c r="G10"/>
  <c r="J10" s="1"/>
  <c r="G9"/>
  <c r="J9" s="1"/>
  <c r="G8"/>
  <c r="J8" s="1"/>
  <c r="G7"/>
  <c r="J7" s="1"/>
  <c r="G6"/>
  <c r="J6" s="1"/>
  <c r="G5"/>
  <c r="J5" s="1"/>
  <c r="G4"/>
  <c r="J4" s="1"/>
  <c r="G3"/>
  <c r="J3" s="1"/>
  <c r="J21" l="1"/>
  <c r="M42" i="64" l="1"/>
  <c r="K42"/>
  <c r="J42"/>
  <c r="G42"/>
  <c r="F42"/>
  <c r="I41"/>
  <c r="L41" s="1"/>
  <c r="N41" s="1"/>
  <c r="I40"/>
  <c r="I39"/>
  <c r="L39" s="1"/>
  <c r="I38"/>
  <c r="L38" s="1"/>
  <c r="I37"/>
  <c r="L37" s="1"/>
  <c r="N37" s="1"/>
  <c r="I36"/>
  <c r="L36" s="1"/>
  <c r="N36" s="1"/>
  <c r="I35"/>
  <c r="L35" s="1"/>
  <c r="I34"/>
  <c r="L34" s="1"/>
  <c r="I33"/>
  <c r="L33" s="1"/>
  <c r="N33" s="1"/>
  <c r="I32"/>
  <c r="L32" s="1"/>
  <c r="N32" s="1"/>
  <c r="I31"/>
  <c r="L31" s="1"/>
  <c r="I30"/>
  <c r="L30" s="1"/>
  <c r="I29"/>
  <c r="L29" s="1"/>
  <c r="N29" s="1"/>
  <c r="I28"/>
  <c r="L28" s="1"/>
  <c r="I27"/>
  <c r="I26"/>
  <c r="L26" s="1"/>
  <c r="I25"/>
  <c r="L25" s="1"/>
  <c r="N25" s="1"/>
  <c r="I24"/>
  <c r="I23"/>
  <c r="L23" s="1"/>
  <c r="I22"/>
  <c r="L22" s="1"/>
  <c r="I21"/>
  <c r="L21" s="1"/>
  <c r="N21" s="1"/>
  <c r="I20"/>
  <c r="L20" s="1"/>
  <c r="N20" s="1"/>
  <c r="I19"/>
  <c r="N19" s="1"/>
  <c r="I18"/>
  <c r="L18" s="1"/>
  <c r="N18" s="1"/>
  <c r="I17"/>
  <c r="L16"/>
  <c r="I16"/>
  <c r="I15"/>
  <c r="L15" s="1"/>
  <c r="I14"/>
  <c r="L14" s="1"/>
  <c r="N14" s="1"/>
  <c r="I13"/>
  <c r="L13" s="1"/>
  <c r="N13" s="1"/>
  <c r="I12"/>
  <c r="L12" s="1"/>
  <c r="I11"/>
  <c r="L11" s="1"/>
  <c r="I10"/>
  <c r="L10" s="1"/>
  <c r="N10" s="1"/>
  <c r="I9"/>
  <c r="L9" s="1"/>
  <c r="I8"/>
  <c r="I7"/>
  <c r="L7" s="1"/>
  <c r="I6"/>
  <c r="L6" s="1"/>
  <c r="N6" s="1"/>
  <c r="I5"/>
  <c r="L5" s="1"/>
  <c r="I4"/>
  <c r="I3"/>
  <c r="L3" s="1"/>
  <c r="N9" l="1"/>
  <c r="N5"/>
  <c r="L8"/>
  <c r="N8" s="1"/>
  <c r="L17"/>
  <c r="N17" s="1"/>
  <c r="L24"/>
  <c r="N24" s="1"/>
  <c r="N28"/>
  <c r="L40"/>
  <c r="N40" s="1"/>
  <c r="N31"/>
  <c r="N35"/>
  <c r="N12"/>
  <c r="L4"/>
  <c r="N4" s="1"/>
  <c r="N16"/>
  <c r="N23"/>
  <c r="L27"/>
  <c r="N27" s="1"/>
  <c r="N39"/>
  <c r="N3"/>
  <c r="N7"/>
  <c r="N11"/>
  <c r="N15"/>
  <c r="N22"/>
  <c r="N26"/>
  <c r="N30"/>
  <c r="N34"/>
  <c r="N38"/>
  <c r="I42"/>
  <c r="L42" l="1"/>
  <c r="N42"/>
  <c r="AW22" i="62" l="1"/>
  <c r="D8" i="60"/>
  <c r="F8"/>
  <c r="H11" i="50" l="1"/>
  <c r="I11"/>
  <c r="AM22" i="62" l="1"/>
  <c r="AN22"/>
  <c r="AO22"/>
  <c r="AR15"/>
  <c r="AD4"/>
  <c r="AD5"/>
  <c r="AD6"/>
  <c r="AD7"/>
  <c r="AD8"/>
  <c r="AD9"/>
  <c r="AD10"/>
  <c r="AD11"/>
  <c r="AD12"/>
  <c r="AD13"/>
  <c r="AD14"/>
  <c r="AD15"/>
  <c r="AD16"/>
  <c r="AD17"/>
  <c r="AD18"/>
  <c r="AD19"/>
  <c r="AD20"/>
  <c r="AD21"/>
  <c r="AD22" l="1"/>
  <c r="AT22" l="1"/>
  <c r="AU22"/>
  <c r="AS15"/>
  <c r="AV15" s="1"/>
  <c r="AQ5" l="1"/>
  <c r="AQ22" s="1"/>
  <c r="AQ17"/>
  <c r="AK15" l="1"/>
  <c r="AJ4"/>
  <c r="AJ5"/>
  <c r="AJ6"/>
  <c r="AJ7"/>
  <c r="AJ8"/>
  <c r="AJ9"/>
  <c r="AJ10"/>
  <c r="AJ11"/>
  <c r="AJ12"/>
  <c r="AJ13"/>
  <c r="AJ14"/>
  <c r="AJ15"/>
  <c r="AJ16"/>
  <c r="AJ17"/>
  <c r="AJ18"/>
  <c r="AJ19"/>
  <c r="AJ20"/>
  <c r="AJ21"/>
  <c r="AI15"/>
  <c r="AH15"/>
  <c r="AG15"/>
  <c r="AF15"/>
  <c r="AE15"/>
  <c r="AB22"/>
  <c r="AA22"/>
  <c r="Z22"/>
  <c r="Y22"/>
  <c r="W22"/>
  <c r="V22"/>
  <c r="U22"/>
  <c r="T22"/>
  <c r="M22"/>
  <c r="L22"/>
  <c r="K22"/>
  <c r="J22"/>
  <c r="H22"/>
  <c r="G22"/>
  <c r="F22"/>
  <c r="E22"/>
  <c r="D22"/>
  <c r="AC21"/>
  <c r="AR21" s="1"/>
  <c r="X21"/>
  <c r="R21"/>
  <c r="Q21"/>
  <c r="P21"/>
  <c r="O21"/>
  <c r="N21"/>
  <c r="I21"/>
  <c r="AC20"/>
  <c r="AR20" s="1"/>
  <c r="X20"/>
  <c r="R20"/>
  <c r="Q20"/>
  <c r="P20"/>
  <c r="O20"/>
  <c r="N20"/>
  <c r="I20"/>
  <c r="AC19"/>
  <c r="AR19" s="1"/>
  <c r="X19"/>
  <c r="R19"/>
  <c r="Q19"/>
  <c r="P19"/>
  <c r="O19"/>
  <c r="N19"/>
  <c r="I19"/>
  <c r="AC18"/>
  <c r="AR18" s="1"/>
  <c r="X18"/>
  <c r="R18"/>
  <c r="Q18"/>
  <c r="P18"/>
  <c r="O18"/>
  <c r="N18"/>
  <c r="I18"/>
  <c r="AC17"/>
  <c r="AR17" s="1"/>
  <c r="X17"/>
  <c r="R17"/>
  <c r="Q17"/>
  <c r="P17"/>
  <c r="O17"/>
  <c r="N17"/>
  <c r="I17"/>
  <c r="AC16"/>
  <c r="AR16" s="1"/>
  <c r="X16"/>
  <c r="R16"/>
  <c r="Q16"/>
  <c r="P16"/>
  <c r="O16"/>
  <c r="N16"/>
  <c r="I16"/>
  <c r="AC14"/>
  <c r="AR14" s="1"/>
  <c r="X14"/>
  <c r="R14"/>
  <c r="Q14"/>
  <c r="P14"/>
  <c r="O14"/>
  <c r="N14"/>
  <c r="I14"/>
  <c r="AC13"/>
  <c r="AR13" s="1"/>
  <c r="X13"/>
  <c r="R13"/>
  <c r="Q13"/>
  <c r="P13"/>
  <c r="O13"/>
  <c r="N13"/>
  <c r="I13"/>
  <c r="AC12"/>
  <c r="AR12" s="1"/>
  <c r="X12"/>
  <c r="R12"/>
  <c r="Q12"/>
  <c r="P12"/>
  <c r="O12"/>
  <c r="N12"/>
  <c r="I12"/>
  <c r="AC11"/>
  <c r="AR11" s="1"/>
  <c r="X11"/>
  <c r="R11"/>
  <c r="Q11"/>
  <c r="P11"/>
  <c r="O11"/>
  <c r="N11"/>
  <c r="I11"/>
  <c r="AC10"/>
  <c r="AR10" s="1"/>
  <c r="X10"/>
  <c r="R10"/>
  <c r="Q10"/>
  <c r="P10"/>
  <c r="O10"/>
  <c r="N10"/>
  <c r="I10"/>
  <c r="AC9"/>
  <c r="AR9" s="1"/>
  <c r="X9"/>
  <c r="R9"/>
  <c r="Q9"/>
  <c r="P9"/>
  <c r="O9"/>
  <c r="N9"/>
  <c r="I9"/>
  <c r="AC8"/>
  <c r="AR8" s="1"/>
  <c r="X8"/>
  <c r="R8"/>
  <c r="Q8"/>
  <c r="P8"/>
  <c r="O8"/>
  <c r="N8"/>
  <c r="I8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X4"/>
  <c r="R4"/>
  <c r="Q4"/>
  <c r="P4"/>
  <c r="O4"/>
  <c r="N4"/>
  <c r="I4"/>
  <c r="AJ22" l="1"/>
  <c r="AR22"/>
  <c r="AK4"/>
  <c r="AS4"/>
  <c r="AG5"/>
  <c r="AS5"/>
  <c r="AV5" s="1"/>
  <c r="AH6"/>
  <c r="AI7"/>
  <c r="AS7"/>
  <c r="AV7" s="1"/>
  <c r="AG9"/>
  <c r="AS9"/>
  <c r="AV9" s="1"/>
  <c r="AI11"/>
  <c r="AS11"/>
  <c r="AV11" s="1"/>
  <c r="AK12"/>
  <c r="AS12"/>
  <c r="AV12" s="1"/>
  <c r="AH14"/>
  <c r="AS14"/>
  <c r="AV14" s="1"/>
  <c r="AK16"/>
  <c r="AS16"/>
  <c r="AV16" s="1"/>
  <c r="AG17"/>
  <c r="AS17"/>
  <c r="AV17" s="1"/>
  <c r="AH18"/>
  <c r="AS18"/>
  <c r="AV18" s="1"/>
  <c r="AI19"/>
  <c r="AS19"/>
  <c r="AV19" s="1"/>
  <c r="AK20"/>
  <c r="AS20"/>
  <c r="AV20" s="1"/>
  <c r="AK8"/>
  <c r="AS8"/>
  <c r="AV8" s="1"/>
  <c r="AH10"/>
  <c r="AS10"/>
  <c r="AV10" s="1"/>
  <c r="AG13"/>
  <c r="AS13"/>
  <c r="AV13" s="1"/>
  <c r="AG21"/>
  <c r="AS21"/>
  <c r="AV21" s="1"/>
  <c r="AL15"/>
  <c r="AP15" s="1"/>
  <c r="AX15" s="1"/>
  <c r="S13"/>
  <c r="AE20"/>
  <c r="AE16"/>
  <c r="AE12"/>
  <c r="AE8"/>
  <c r="AE4"/>
  <c r="AF21"/>
  <c r="AF17"/>
  <c r="AF13"/>
  <c r="AF9"/>
  <c r="AF5"/>
  <c r="AG18"/>
  <c r="AG14"/>
  <c r="AG10"/>
  <c r="AG6"/>
  <c r="AH19"/>
  <c r="AL19" s="1"/>
  <c r="AH11"/>
  <c r="AL11" s="1"/>
  <c r="AH7"/>
  <c r="AL7" s="1"/>
  <c r="AI20"/>
  <c r="AI16"/>
  <c r="AI12"/>
  <c r="AI8"/>
  <c r="AI4"/>
  <c r="AK21"/>
  <c r="AK17"/>
  <c r="AK13"/>
  <c r="AK9"/>
  <c r="AK5"/>
  <c r="AE21"/>
  <c r="AE17"/>
  <c r="AE13"/>
  <c r="AE9"/>
  <c r="AE5"/>
  <c r="AF18"/>
  <c r="AF14"/>
  <c r="AF10"/>
  <c r="AF6"/>
  <c r="AG19"/>
  <c r="AG11"/>
  <c r="AG7"/>
  <c r="AH20"/>
  <c r="AL20" s="1"/>
  <c r="AH16"/>
  <c r="AH12"/>
  <c r="AH8"/>
  <c r="AH4"/>
  <c r="AL4" s="1"/>
  <c r="AI21"/>
  <c r="AI17"/>
  <c r="AI13"/>
  <c r="AI9"/>
  <c r="AI5"/>
  <c r="AK18"/>
  <c r="AK14"/>
  <c r="AK10"/>
  <c r="AK6"/>
  <c r="AE18"/>
  <c r="AE14"/>
  <c r="AE10"/>
  <c r="AE6"/>
  <c r="AF19"/>
  <c r="AF11"/>
  <c r="AF7"/>
  <c r="AG20"/>
  <c r="AG16"/>
  <c r="AG12"/>
  <c r="AG8"/>
  <c r="AG4"/>
  <c r="AH21"/>
  <c r="AH17"/>
  <c r="AH13"/>
  <c r="AH9"/>
  <c r="AH5"/>
  <c r="AI18"/>
  <c r="AL18" s="1"/>
  <c r="AI14"/>
  <c r="AL14" s="1"/>
  <c r="AI10"/>
  <c r="AL10" s="1"/>
  <c r="AI6"/>
  <c r="AL6" s="1"/>
  <c r="AK19"/>
  <c r="AK11"/>
  <c r="AK7"/>
  <c r="AE19"/>
  <c r="AE11"/>
  <c r="AE7"/>
  <c r="AF20"/>
  <c r="AF16"/>
  <c r="AF12"/>
  <c r="AF8"/>
  <c r="AF4"/>
  <c r="AC22"/>
  <c r="I22"/>
  <c r="Q22"/>
  <c r="X22"/>
  <c r="O22"/>
  <c r="S7"/>
  <c r="S8"/>
  <c r="S11"/>
  <c r="S12"/>
  <c r="N22"/>
  <c r="R22"/>
  <c r="S5"/>
  <c r="P22"/>
  <c r="S16"/>
  <c r="S17"/>
  <c r="S20"/>
  <c r="S21"/>
  <c r="S18"/>
  <c r="S19"/>
  <c r="S6"/>
  <c r="S9"/>
  <c r="S10"/>
  <c r="S14"/>
  <c r="S4"/>
  <c r="AL9" l="1"/>
  <c r="AI22"/>
  <c r="AG22"/>
  <c r="AE22"/>
  <c r="AK22"/>
  <c r="AF22"/>
  <c r="AH22"/>
  <c r="AL5"/>
  <c r="AL21"/>
  <c r="AS6"/>
  <c r="AV6" s="1"/>
  <c r="AV4"/>
  <c r="AL16"/>
  <c r="AP16" s="1"/>
  <c r="AX16" s="1"/>
  <c r="AL13"/>
  <c r="AL17"/>
  <c r="AL8"/>
  <c r="AP8" s="1"/>
  <c r="AX8" s="1"/>
  <c r="AL12"/>
  <c r="AP12" s="1"/>
  <c r="AX12" s="1"/>
  <c r="AP4"/>
  <c r="AX4" s="1"/>
  <c r="AP20"/>
  <c r="AX20" s="1"/>
  <c r="AP19"/>
  <c r="AX19" s="1"/>
  <c r="AP11"/>
  <c r="AX11" s="1"/>
  <c r="AP9"/>
  <c r="AX9" s="1"/>
  <c r="AP13"/>
  <c r="AX13" s="1"/>
  <c r="AP7"/>
  <c r="AX7" s="1"/>
  <c r="AP14"/>
  <c r="AX14" s="1"/>
  <c r="AP10"/>
  <c r="AX10" s="1"/>
  <c r="AP5"/>
  <c r="AP21"/>
  <c r="AX21" s="1"/>
  <c r="AP6"/>
  <c r="AP17"/>
  <c r="AX17" s="1"/>
  <c r="AP18"/>
  <c r="AX18" s="1"/>
  <c r="S22"/>
  <c r="AL22" l="1"/>
  <c r="AX5"/>
  <c r="AP22"/>
  <c r="AS22"/>
  <c r="AV22"/>
  <c r="AX6"/>
  <c r="C8" i="60" l="1"/>
  <c r="E3"/>
  <c r="E4"/>
  <c r="E5"/>
  <c r="E6"/>
  <c r="E7"/>
  <c r="E8" l="1"/>
  <c r="D21" i="61" l="1"/>
  <c r="C21"/>
  <c r="E3"/>
  <c r="E21" s="1"/>
  <c r="E4"/>
  <c r="E5"/>
  <c r="E6"/>
  <c r="E7"/>
  <c r="E8"/>
  <c r="E9"/>
  <c r="E10"/>
  <c r="E11"/>
  <c r="E12"/>
  <c r="E13"/>
  <c r="E14"/>
  <c r="E15"/>
  <c r="E16"/>
  <c r="E17"/>
  <c r="E18"/>
  <c r="E19"/>
  <c r="E20"/>
  <c r="Y78" i="55" l="1"/>
  <c r="W78"/>
  <c r="W77"/>
  <c r="Y77" s="1"/>
  <c r="Y76"/>
  <c r="W76"/>
  <c r="W75"/>
  <c r="Y75" s="1"/>
  <c r="Y74"/>
  <c r="W74"/>
  <c r="W73"/>
  <c r="Y73" s="1"/>
  <c r="Y72"/>
  <c r="W72"/>
  <c r="W71"/>
  <c r="Y71" s="1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W70" s="1"/>
  <c r="Y70" s="1"/>
  <c r="Y69"/>
  <c r="W69"/>
  <c r="W68"/>
  <c r="Y68" s="1"/>
  <c r="Y67"/>
  <c r="W67"/>
  <c r="W66"/>
  <c r="Y66" s="1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W65" s="1"/>
  <c r="Y65" s="1"/>
  <c r="W64"/>
  <c r="W63"/>
  <c r="V62"/>
  <c r="U62"/>
  <c r="T62"/>
  <c r="S62"/>
  <c r="R62"/>
  <c r="Q62"/>
  <c r="P62"/>
  <c r="O62"/>
  <c r="N62"/>
  <c r="M62"/>
  <c r="L62"/>
  <c r="K62"/>
  <c r="J62"/>
  <c r="I62"/>
  <c r="H62"/>
  <c r="G62"/>
  <c r="F62"/>
  <c r="E62"/>
  <c r="W62" s="1"/>
  <c r="W61"/>
  <c r="W60"/>
  <c r="V59"/>
  <c r="U59"/>
  <c r="T59"/>
  <c r="T58" s="1"/>
  <c r="T42" s="1"/>
  <c r="S59"/>
  <c r="R59"/>
  <c r="Q59"/>
  <c r="P59"/>
  <c r="P58" s="1"/>
  <c r="P42" s="1"/>
  <c r="O59"/>
  <c r="N59"/>
  <c r="M59"/>
  <c r="L59"/>
  <c r="L58" s="1"/>
  <c r="L42" s="1"/>
  <c r="K59"/>
  <c r="J59"/>
  <c r="I59"/>
  <c r="H59"/>
  <c r="H58" s="1"/>
  <c r="H42" s="1"/>
  <c r="G59"/>
  <c r="F59"/>
  <c r="W59" s="1"/>
  <c r="E59"/>
  <c r="V58"/>
  <c r="U58"/>
  <c r="S58"/>
  <c r="R58"/>
  <c r="Q58"/>
  <c r="O58"/>
  <c r="N58"/>
  <c r="M58"/>
  <c r="K58"/>
  <c r="J58"/>
  <c r="I58"/>
  <c r="G58"/>
  <c r="F58"/>
  <c r="E58"/>
  <c r="W57"/>
  <c r="V56"/>
  <c r="U56"/>
  <c r="T56"/>
  <c r="S56"/>
  <c r="R56"/>
  <c r="Q56"/>
  <c r="P56"/>
  <c r="O56"/>
  <c r="N56"/>
  <c r="M56"/>
  <c r="L56"/>
  <c r="K56"/>
  <c r="J56"/>
  <c r="I56"/>
  <c r="H56"/>
  <c r="G56"/>
  <c r="F56"/>
  <c r="E56"/>
  <c r="W56" s="1"/>
  <c r="W55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W54" s="1"/>
  <c r="W53"/>
  <c r="W52"/>
  <c r="V51"/>
  <c r="U51"/>
  <c r="T51"/>
  <c r="S51"/>
  <c r="R51"/>
  <c r="Q51"/>
  <c r="P51"/>
  <c r="O51"/>
  <c r="N51"/>
  <c r="M51"/>
  <c r="L51"/>
  <c r="K51"/>
  <c r="J51"/>
  <c r="I51"/>
  <c r="H51"/>
  <c r="G51"/>
  <c r="F51"/>
  <c r="W51" s="1"/>
  <c r="E51"/>
  <c r="W50"/>
  <c r="V49"/>
  <c r="U49"/>
  <c r="T49"/>
  <c r="S49"/>
  <c r="R49"/>
  <c r="Q49"/>
  <c r="P49"/>
  <c r="O49"/>
  <c r="N49"/>
  <c r="M49"/>
  <c r="L49"/>
  <c r="K49"/>
  <c r="J49"/>
  <c r="I49"/>
  <c r="H49"/>
  <c r="G49"/>
  <c r="F49"/>
  <c r="W49" s="1"/>
  <c r="E49"/>
  <c r="W48"/>
  <c r="V47"/>
  <c r="U47"/>
  <c r="T47"/>
  <c r="S47"/>
  <c r="R47"/>
  <c r="Q47"/>
  <c r="P47"/>
  <c r="O47"/>
  <c r="N47"/>
  <c r="M47"/>
  <c r="L47"/>
  <c r="K47"/>
  <c r="J47"/>
  <c r="I47"/>
  <c r="H47"/>
  <c r="G47"/>
  <c r="F47"/>
  <c r="W47" s="1"/>
  <c r="E47"/>
  <c r="W46"/>
  <c r="V45"/>
  <c r="V42" s="1"/>
  <c r="U45"/>
  <c r="T45"/>
  <c r="S45"/>
  <c r="R45"/>
  <c r="R42" s="1"/>
  <c r="Q45"/>
  <c r="P45"/>
  <c r="O45"/>
  <c r="N45"/>
  <c r="N42" s="1"/>
  <c r="M45"/>
  <c r="L45"/>
  <c r="K45"/>
  <c r="J45"/>
  <c r="J42" s="1"/>
  <c r="I45"/>
  <c r="H45"/>
  <c r="G45"/>
  <c r="F45"/>
  <c r="W45" s="1"/>
  <c r="E45"/>
  <c r="W44"/>
  <c r="W43"/>
  <c r="U42"/>
  <c r="S42"/>
  <c r="Q42"/>
  <c r="O42"/>
  <c r="M42"/>
  <c r="K42"/>
  <c r="I42"/>
  <c r="G42"/>
  <c r="E42"/>
  <c r="W41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W40" s="1"/>
  <c r="W39"/>
  <c r="V38"/>
  <c r="U38"/>
  <c r="T38"/>
  <c r="S38"/>
  <c r="R38"/>
  <c r="Q38"/>
  <c r="P38"/>
  <c r="O38"/>
  <c r="N38"/>
  <c r="M38"/>
  <c r="L38"/>
  <c r="K38"/>
  <c r="J38"/>
  <c r="I38"/>
  <c r="H38"/>
  <c r="G38"/>
  <c r="F38"/>
  <c r="E38"/>
  <c r="W38" s="1"/>
  <c r="W37"/>
  <c r="V36"/>
  <c r="U36"/>
  <c r="T36"/>
  <c r="T31" s="1"/>
  <c r="S36"/>
  <c r="R36"/>
  <c r="Q36"/>
  <c r="P36"/>
  <c r="P31" s="1"/>
  <c r="O36"/>
  <c r="N36"/>
  <c r="M36"/>
  <c r="L36"/>
  <c r="L31" s="1"/>
  <c r="K36"/>
  <c r="J36"/>
  <c r="I36"/>
  <c r="H36"/>
  <c r="H31" s="1"/>
  <c r="G36"/>
  <c r="F36"/>
  <c r="E36"/>
  <c r="W36" s="1"/>
  <c r="W35"/>
  <c r="W34"/>
  <c r="W33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W32" s="1"/>
  <c r="V31"/>
  <c r="U31"/>
  <c r="S31"/>
  <c r="R31"/>
  <c r="Q31"/>
  <c r="O31"/>
  <c r="N31"/>
  <c r="M31"/>
  <c r="K31"/>
  <c r="J31"/>
  <c r="I31"/>
  <c r="G31"/>
  <c r="F31"/>
  <c r="E31"/>
  <c r="W31" s="1"/>
  <c r="Y31" s="1"/>
  <c r="W30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7" s="1"/>
  <c r="W26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W25" s="1"/>
  <c r="W24"/>
  <c r="W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W22" s="1"/>
  <c r="W21"/>
  <c r="V20"/>
  <c r="U20"/>
  <c r="T20"/>
  <c r="S20"/>
  <c r="R20"/>
  <c r="Q20"/>
  <c r="P20"/>
  <c r="O20"/>
  <c r="N20"/>
  <c r="M20"/>
  <c r="L20"/>
  <c r="K20"/>
  <c r="J20"/>
  <c r="I20"/>
  <c r="H20"/>
  <c r="G20"/>
  <c r="F20"/>
  <c r="E20"/>
  <c r="W20" s="1"/>
  <c r="W19"/>
  <c r="W18"/>
  <c r="W17"/>
  <c r="W16"/>
  <c r="V15"/>
  <c r="U15"/>
  <c r="T15"/>
  <c r="S15"/>
  <c r="S4" s="1"/>
  <c r="R15"/>
  <c r="Q15"/>
  <c r="Q4" s="1"/>
  <c r="P15"/>
  <c r="O15"/>
  <c r="O4" s="1"/>
  <c r="N15"/>
  <c r="N4" s="1"/>
  <c r="N80" s="1"/>
  <c r="M15"/>
  <c r="L15"/>
  <c r="K15"/>
  <c r="K4" s="1"/>
  <c r="J15"/>
  <c r="I15"/>
  <c r="I4" s="1"/>
  <c r="H15"/>
  <c r="G15"/>
  <c r="F15"/>
  <c r="E15"/>
  <c r="W14"/>
  <c r="W13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W12" s="1"/>
  <c r="W11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W10" s="1"/>
  <c r="W9"/>
  <c r="V8"/>
  <c r="U8"/>
  <c r="T8"/>
  <c r="S8"/>
  <c r="R8"/>
  <c r="Q8"/>
  <c r="P8"/>
  <c r="O8"/>
  <c r="N8"/>
  <c r="M8"/>
  <c r="L8"/>
  <c r="K8"/>
  <c r="J8"/>
  <c r="I8"/>
  <c r="H8"/>
  <c r="G8"/>
  <c r="F8"/>
  <c r="E8"/>
  <c r="W8" s="1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W5" s="1"/>
  <c r="V4"/>
  <c r="V80" s="1"/>
  <c r="U4"/>
  <c r="U80" s="1"/>
  <c r="R4"/>
  <c r="R80" s="1"/>
  <c r="M4"/>
  <c r="M80" s="1"/>
  <c r="J4"/>
  <c r="J80" s="1"/>
  <c r="G4"/>
  <c r="G80" s="1"/>
  <c r="F4"/>
  <c r="F80" s="1"/>
  <c r="E4"/>
  <c r="E80" s="1"/>
  <c r="G10" i="50"/>
  <c r="G9"/>
  <c r="G8"/>
  <c r="G7"/>
  <c r="G6"/>
  <c r="G5"/>
  <c r="G4"/>
  <c r="G3"/>
  <c r="V3" i="55" l="1"/>
  <c r="U3"/>
  <c r="S80"/>
  <c r="S3"/>
  <c r="R3"/>
  <c r="P4"/>
  <c r="P3" s="1"/>
  <c r="Q80"/>
  <c r="Q3"/>
  <c r="T4"/>
  <c r="T3" s="1"/>
  <c r="O80"/>
  <c r="O3"/>
  <c r="N3"/>
  <c r="M3"/>
  <c r="J3"/>
  <c r="L4"/>
  <c r="K80"/>
  <c r="K3"/>
  <c r="I80"/>
  <c r="I3"/>
  <c r="H4"/>
  <c r="W4" s="1"/>
  <c r="G3"/>
  <c r="W15"/>
  <c r="E3"/>
  <c r="H80"/>
  <c r="L80"/>
  <c r="L3"/>
  <c r="T80"/>
  <c r="W58"/>
  <c r="F42"/>
  <c r="F3" s="1"/>
  <c r="G11" i="50"/>
  <c r="H3" i="55" l="1"/>
  <c r="W3" s="1"/>
  <c r="Y3" s="1"/>
  <c r="P80"/>
  <c r="W80"/>
  <c r="Y4"/>
  <c r="W42"/>
  <c r="H6" i="47" l="1"/>
  <c r="H5"/>
  <c r="H4"/>
  <c r="H3"/>
  <c r="H3" i="46"/>
  <c r="H4"/>
  <c r="H5"/>
  <c r="H7" s="1"/>
  <c r="H6"/>
  <c r="H7" i="47" l="1"/>
  <c r="I6" i="45" l="1"/>
  <c r="I7"/>
  <c r="I8"/>
  <c r="I9"/>
  <c r="I10"/>
  <c r="I11"/>
  <c r="I12"/>
  <c r="I13"/>
  <c r="I14"/>
  <c r="I15"/>
  <c r="I16"/>
  <c r="I5"/>
  <c r="I4" l="1"/>
  <c r="I17" s="1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<sst xmlns="http://schemas.openxmlformats.org/spreadsheetml/2006/main" count="14700" uniqueCount="2503">
  <si>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</si>
  <si>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</si>
  <si>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</si>
  <si>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</si>
  <si>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</si>
  <si>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</si>
  <si>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</si>
  <si>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</si>
  <si>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</si>
  <si>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</si>
  <si>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</si>
  <si>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</si>
  <si>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</si>
  <si>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</si>
  <si>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</si>
  <si>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</si>
  <si>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</si>
  <si>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</si>
  <si>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</si>
  <si>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</si>
  <si>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</si>
  <si>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</si>
  <si>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</si>
  <si>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</si>
  <si>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</si>
  <si>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</si>
  <si>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</si>
  <si>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</si>
  <si>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</si>
  <si>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</si>
  <si>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</si>
  <si>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</si>
  <si>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</si>
  <si>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</si>
  <si>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</si>
  <si>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</si>
  <si>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</si>
  <si>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</si>
  <si>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</si>
  <si>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</si>
  <si>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</si>
  <si>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</si>
  <si>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</si>
  <si>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</si>
  <si>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</si>
  <si>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</si>
  <si>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</si>
  <si>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</si>
  <si>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</si>
  <si>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</si>
  <si>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</si>
  <si>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</si>
  <si>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</si>
  <si>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</si>
  <si>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</si>
  <si>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</si>
  <si>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</si>
  <si>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</si>
  <si>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</si>
  <si>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</si>
  <si>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</si>
  <si>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</si>
  <si>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</si>
  <si>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</si>
  <si>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</si>
  <si>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</si>
  <si>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</si>
  <si>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</si>
  <si>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</si>
  <si>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</si>
  <si>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</si>
  <si>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</si>
  <si>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</si>
  <si>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</si>
  <si>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</si>
  <si>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</si>
  <si>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</si>
  <si>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</si>
  <si>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</si>
  <si>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</si>
  <si>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</si>
  <si>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</si>
  <si>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</si>
  <si>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</si>
  <si>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</si>
  <si>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</si>
  <si>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</si>
  <si>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</si>
  <si>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</si>
  <si>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</si>
  <si>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</si>
  <si>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</si>
  <si>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</si>
  <si>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</si>
  <si>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</si>
  <si>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</si>
  <si>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</si>
  <si>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</si>
  <si>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</si>
  <si>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</si>
  <si>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</si>
  <si>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</si>
  <si>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</si>
  <si>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</si>
  <si>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</si>
  <si>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</si>
  <si>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</si>
  <si>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</si>
  <si>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</si>
  <si>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</si>
  <si>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</si>
  <si>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</si>
  <si>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</si>
  <si>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</si>
  <si>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</si>
  <si>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</si>
  <si>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</si>
  <si>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</si>
  <si>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</si>
  <si>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</si>
  <si>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</si>
  <si>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</si>
  <si>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</si>
  <si>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</si>
  <si>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</si>
  <si>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</si>
  <si>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</si>
  <si>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</si>
  <si>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</si>
  <si>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</si>
  <si>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</si>
  <si>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</si>
  <si>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</si>
  <si>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</si>
  <si>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</si>
  <si>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</si>
  <si>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</si>
  <si>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</si>
  <si>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</si>
  <si>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</si>
  <si>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</si>
  <si>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</si>
  <si>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</si>
  <si>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</si>
  <si>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</si>
  <si>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</si>
  <si>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</si>
  <si>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</si>
  <si>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</si>
  <si>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</si>
  <si>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</si>
  <si>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</si>
  <si>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</si>
  <si>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</si>
  <si>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</si>
  <si>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</si>
  <si>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</si>
  <si>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</si>
  <si>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</si>
  <si>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</si>
  <si>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</si>
  <si>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</si>
  <si>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</si>
  <si>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</si>
  <si>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</si>
  <si>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</si>
  <si>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</si>
  <si>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</si>
  <si>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</si>
  <si>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</si>
  <si>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</si>
  <si>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</si>
  <si>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</si>
  <si>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</si>
  <si>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</si>
  <si>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</si>
  <si>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</si>
  <si>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</si>
  <si>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</si>
  <si>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</si>
  <si>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</si>
  <si>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</si>
  <si>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</si>
  <si>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</si>
  <si>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</si>
  <si>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</si>
  <si>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</si>
  <si>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</si>
  <si>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</si>
  <si>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</si>
  <si>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</si>
  <si>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</si>
  <si>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</si>
  <si>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</si>
  <si>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</si>
  <si>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</si>
  <si>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</si>
  <si>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</si>
  <si>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</si>
  <si>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</si>
  <si>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</si>
  <si>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</si>
  <si>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</si>
  <si>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</si>
  <si>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</si>
  <si>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</si>
  <si>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</si>
  <si>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</si>
  <si>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</si>
  <si>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</si>
  <si>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</si>
  <si>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</si>
  <si>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</si>
  <si>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</si>
  <si>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</si>
  <si>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</si>
  <si>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</si>
  <si>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</si>
  <si>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</si>
  <si>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</si>
  <si>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</si>
  <si>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</si>
  <si>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</si>
  <si>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</si>
  <si>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</si>
  <si>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</si>
  <si>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</si>
  <si>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</si>
  <si>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</si>
  <si>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</si>
  <si>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</si>
  <si>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</si>
  <si>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</si>
  <si>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</si>
  <si>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</si>
  <si>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</si>
  <si>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</si>
  <si>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</si>
  <si>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</si>
  <si>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</si>
  <si>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</si>
  <si>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</si>
  <si>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</si>
  <si>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</si>
  <si>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</si>
  <si>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</si>
  <si>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</si>
  <si>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</si>
  <si>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</si>
  <si>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</si>
  <si>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</si>
  <si>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</si>
  <si>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</si>
  <si>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</si>
  <si>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</si>
  <si>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</si>
  <si>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</si>
  <si>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</si>
  <si>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</si>
  <si>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</si>
  <si>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</si>
  <si>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</si>
  <si>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</si>
  <si>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</si>
  <si>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</si>
  <si>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</si>
  <si>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</si>
  <si>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</si>
  <si>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</si>
  <si>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</si>
  <si>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</si>
  <si>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</si>
  <si>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</si>
  <si>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</si>
  <si>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</si>
  <si>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</si>
  <si>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</si>
  <si>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</si>
  <si>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</si>
  <si>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</si>
  <si>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</si>
  <si>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</si>
  <si>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</si>
  <si>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</si>
  <si>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</si>
  <si>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</si>
  <si>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</si>
  <si>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</si>
  <si>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</si>
  <si>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</si>
  <si>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</si>
  <si>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</si>
  <si>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</si>
  <si>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</si>
  <si>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</si>
  <si>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</si>
  <si>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</si>
  <si>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</si>
  <si>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</si>
  <si>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</si>
  <si>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</si>
  <si>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</si>
  <si>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</si>
  <si>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</si>
  <si>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</si>
  <si>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</si>
  <si>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</si>
  <si>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</si>
  <si>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</si>
  <si>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</si>
  <si>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</si>
  <si>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</si>
  <si>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</si>
  <si>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</si>
  <si>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</si>
  <si>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</si>
  <si>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</si>
  <si>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</si>
  <si>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</si>
  <si>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</si>
  <si>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</si>
  <si>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</si>
  <si>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</si>
  <si>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</si>
  <si>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</si>
  <si>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</si>
  <si>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</si>
  <si>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</si>
  <si>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</si>
  <si>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</si>
  <si>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</si>
  <si>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</si>
  <si>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</si>
  <si>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</si>
  <si>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</si>
  <si>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</si>
  <si>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</si>
  <si>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</si>
  <si>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</si>
  <si>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</si>
  <si>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</si>
  <si>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</si>
  <si>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</si>
  <si>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</si>
  <si>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</si>
  <si>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</si>
  <si>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</si>
  <si>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</si>
  <si>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</si>
  <si>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</si>
  <si>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</si>
  <si>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</si>
  <si>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</si>
  <si>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</si>
  <si>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</si>
  <si>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</si>
  <si>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</si>
  <si>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</si>
  <si>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</si>
  <si>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</si>
  <si>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</si>
  <si>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</si>
  <si>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</si>
  <si>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</si>
  <si>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</si>
  <si>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</si>
  <si>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</si>
  <si>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</si>
  <si>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</si>
  <si>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</si>
  <si>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</si>
  <si>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</si>
  <si>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</si>
  <si>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</si>
  <si>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</si>
  <si>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</si>
  <si>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</si>
  <si>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</si>
  <si>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</si>
  <si>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</si>
  <si>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</si>
  <si>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</si>
  <si>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</si>
  <si>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</si>
  <si>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</si>
  <si>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</si>
  <si>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</si>
  <si>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</si>
  <si>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</si>
  <si>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</si>
  <si>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</si>
  <si>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</si>
  <si>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</si>
  <si>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</si>
  <si>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</si>
  <si>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</si>
  <si>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</si>
  <si>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</si>
  <si>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</si>
  <si>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</si>
  <si>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</si>
  <si>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</si>
  <si>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</si>
  <si>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</si>
  <si>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</si>
  <si>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</si>
  <si>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</si>
  <si>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</si>
  <si>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</si>
  <si>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</si>
  <si>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</si>
  <si>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</si>
  <si>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</si>
  <si>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</si>
  <si>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</si>
  <si>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</si>
  <si>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</si>
  <si>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</si>
  <si>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</si>
  <si>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</si>
  <si>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</si>
  <si>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</si>
  <si>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</si>
  <si>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</si>
  <si>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</si>
  <si>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</si>
  <si>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</si>
  <si>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</si>
  <si>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</si>
  <si>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</si>
  <si>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</si>
  <si>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</si>
  <si>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</si>
  <si>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</si>
  <si>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</si>
  <si>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</si>
  <si>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</si>
  <si>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</si>
  <si>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</si>
  <si>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</si>
  <si>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</si>
  <si>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</si>
  <si>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</si>
  <si>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</si>
  <si>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</si>
  <si>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</si>
  <si>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</si>
  <si>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</si>
  <si>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</si>
  <si>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</si>
  <si>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</si>
  <si>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</si>
  <si>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</si>
  <si>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</si>
  <si>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</si>
  <si>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</si>
  <si>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</si>
  <si>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</si>
  <si>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</si>
  <si>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</si>
  <si>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</si>
  <si>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</si>
  <si>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</si>
  <si>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</si>
  <si>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</si>
  <si>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</si>
  <si>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</si>
  <si>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</si>
  <si>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</si>
  <si>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</si>
  <si>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</si>
  <si>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</si>
  <si>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</si>
  <si>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</si>
  <si>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</si>
  <si>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</si>
  <si>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</si>
  <si>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</si>
  <si>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</si>
  <si>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</si>
  <si>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</si>
  <si>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</si>
  <si>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</si>
  <si>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</si>
  <si>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</si>
  <si>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</si>
  <si>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</si>
  <si>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</si>
  <si>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</si>
  <si>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</si>
  <si>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</si>
  <si>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</si>
  <si>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</si>
  <si>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</si>
  <si>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</si>
  <si>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</si>
  <si>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</si>
  <si>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</si>
  <si>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</si>
  <si>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</si>
  <si>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</si>
  <si>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</si>
  <si>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</si>
  <si>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</si>
  <si>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</si>
  <si>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</si>
  <si>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</si>
  <si>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</si>
  <si>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</si>
  <si>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</si>
  <si>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</si>
  <si>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</si>
  <si>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</si>
  <si>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</si>
  <si>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</si>
  <si>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</si>
  <si>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</si>
  <si>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</si>
  <si>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</si>
  <si>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</si>
  <si>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</si>
  <si>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</si>
  <si>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</si>
  <si>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</si>
  <si>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</si>
  <si>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</si>
  <si>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</si>
  <si>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</si>
  <si>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</si>
  <si>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</si>
  <si>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</si>
  <si>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</si>
  <si>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</si>
  <si>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</si>
  <si>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</si>
  <si>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</si>
  <si>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</si>
  <si>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</si>
  <si>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</si>
  <si>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</si>
  <si>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</si>
  <si>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</si>
  <si>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</si>
  <si>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</si>
  <si>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</si>
  <si>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</si>
  <si>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</si>
  <si>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</si>
  <si>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</si>
  <si>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</si>
  <si>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</si>
  <si>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</si>
  <si>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</si>
  <si>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</si>
  <si>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</si>
  <si>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</si>
  <si>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</si>
  <si>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</si>
  <si>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</si>
  <si>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</si>
  <si>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</si>
  <si>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</si>
  <si>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</si>
  <si>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</si>
  <si>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</si>
  <si>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</si>
  <si>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</si>
  <si>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</si>
  <si>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</si>
  <si>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</si>
  <si>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</si>
  <si>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</si>
  <si>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</si>
  <si>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</si>
  <si>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</si>
  <si>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</si>
  <si>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</si>
  <si>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</si>
  <si>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</si>
  <si>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</si>
  <si>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</si>
  <si>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</si>
  <si>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</si>
  <si>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</si>
  <si>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</si>
  <si>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</si>
  <si>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</si>
  <si>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</si>
  <si>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</si>
  <si>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</si>
  <si>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</si>
  <si>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</si>
  <si>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</si>
  <si>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</si>
  <si>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</si>
  <si>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</si>
  <si>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</si>
  <si>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</si>
  <si>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</si>
  <si>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</si>
  <si>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</si>
  <si>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</si>
  <si>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</si>
  <si>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</si>
  <si>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</si>
  <si>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</si>
  <si>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</si>
  <si>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</si>
  <si>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</si>
  <si>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</si>
  <si>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</si>
  <si>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</si>
  <si>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</si>
  <si>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</si>
  <si>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</si>
  <si>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</si>
  <si>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</si>
  <si>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</si>
  <si>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</si>
  <si>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</si>
  <si>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</si>
  <si>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</si>
  <si>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</si>
  <si>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</si>
  <si>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</si>
  <si>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</si>
  <si>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</si>
  <si>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</si>
  <si>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</si>
  <si>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</si>
  <si>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</si>
  <si>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</si>
  <si>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</si>
  <si>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</si>
  <si>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</si>
  <si>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</si>
  <si>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</si>
  <si>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</si>
  <si>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</si>
  <si>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</si>
  <si>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</si>
  <si>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</si>
  <si>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</si>
  <si>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</si>
  <si>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</si>
  <si>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</si>
  <si>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</si>
  <si>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</si>
  <si>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</si>
  <si>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</si>
  <si>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</si>
  <si>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</si>
  <si>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</si>
  <si>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</si>
  <si>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</si>
  <si>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</si>
  <si>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</si>
  <si>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</si>
  <si>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</si>
  <si>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</si>
  <si>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</si>
  <si>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</si>
  <si>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</si>
  <si>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</si>
  <si>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</si>
  <si>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</si>
  <si>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</si>
  <si>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</si>
  <si>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</si>
  <si>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</si>
  <si>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</si>
  <si>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</si>
  <si>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</si>
  <si>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</si>
  <si>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</si>
  <si>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</si>
  <si>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</si>
  <si>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</si>
  <si>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</si>
  <si>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</si>
  <si>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</si>
  <si>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</si>
  <si>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</si>
  <si>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</si>
  <si>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</si>
  <si>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</si>
  <si>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</si>
  <si>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</si>
  <si>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</si>
  <si>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</si>
  <si>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</si>
  <si>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</si>
  <si>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</si>
  <si>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</si>
  <si>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</si>
  <si>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</si>
  <si>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</si>
  <si>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</si>
  <si>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</si>
  <si>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</si>
  <si>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</si>
  <si>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</si>
  <si>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</si>
  <si>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</si>
  <si>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</si>
  <si>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</si>
  <si>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</si>
  <si>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</si>
  <si>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</si>
  <si>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</si>
  <si>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</si>
  <si>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</si>
  <si>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</si>
  <si>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</si>
  <si>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</si>
  <si>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</si>
  <si>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</si>
  <si>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</si>
  <si>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</si>
  <si>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</si>
  <si>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</si>
  <si>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</si>
  <si>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</si>
  <si>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</si>
  <si>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</si>
  <si>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</si>
  <si>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</si>
  <si>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</si>
  <si>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</si>
  <si>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</si>
  <si>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</si>
  <si>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</si>
  <si>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</si>
  <si>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</si>
  <si>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</si>
  <si>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</si>
  <si>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</si>
  <si>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</si>
  <si>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</si>
  <si>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</si>
  <si>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</si>
  <si>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</si>
  <si>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</si>
  <si>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</si>
  <si>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</si>
  <si>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</si>
  <si>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</si>
  <si>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</si>
  <si>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</si>
  <si>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</si>
  <si>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</si>
  <si>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</si>
  <si>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</si>
  <si>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</si>
  <si>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</si>
  <si>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</si>
  <si>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</si>
  <si>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</si>
  <si>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</si>
  <si>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</si>
  <si>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</si>
  <si>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</si>
  <si>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</si>
  <si>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</si>
  <si>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</si>
  <si>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</si>
  <si>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</si>
  <si>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</si>
  <si>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</si>
  <si>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</si>
  <si>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</si>
  <si>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</si>
  <si>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</si>
  <si>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</si>
  <si>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</si>
  <si>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</si>
  <si>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</si>
  <si>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</si>
  <si>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</si>
  <si>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</si>
  <si>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</si>
  <si>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</si>
  <si>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</si>
  <si>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</si>
  <si>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</si>
  <si>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</si>
  <si>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</si>
  <si>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</si>
  <si>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</si>
  <si>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</si>
  <si>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</si>
  <si>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</si>
  <si>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</si>
  <si>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</si>
  <si>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</si>
  <si>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</si>
  <si>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</si>
  <si>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</si>
  <si>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</si>
  <si>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</si>
  <si>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</si>
  <si>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</si>
  <si>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</si>
  <si>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</si>
  <si>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</si>
  <si>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</si>
  <si>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</si>
  <si>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</si>
  <si>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</si>
  <si>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</si>
  <si>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</si>
  <si>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</si>
  <si>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</si>
  <si>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</si>
  <si>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</si>
  <si>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</si>
  <si>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</si>
  <si>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</si>
  <si>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</si>
  <si>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</si>
  <si>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</si>
  <si>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</si>
  <si>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</si>
  <si>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</si>
  <si>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</si>
  <si>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</si>
  <si>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</si>
  <si>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</si>
  <si>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</si>
  <si>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</si>
  <si>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</si>
  <si>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</si>
  <si>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</si>
  <si>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</si>
  <si>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</si>
  <si>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</si>
  <si>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</si>
  <si>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</si>
  <si>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</si>
  <si>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</si>
  <si>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</si>
  <si>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</si>
  <si>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</si>
  <si>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</si>
  <si>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</si>
  <si>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</si>
  <si>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</si>
  <si>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</si>
  <si>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</si>
  <si>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</si>
  <si>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</si>
  <si>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</si>
  <si>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</si>
  <si>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</si>
  <si>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</si>
  <si>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</si>
  <si>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</si>
  <si>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</si>
  <si>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</si>
  <si>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</si>
  <si>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</si>
  <si>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</si>
  <si>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</si>
  <si>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</si>
  <si>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</si>
  <si>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</si>
  <si>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</si>
  <si>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</si>
  <si>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</si>
  <si>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</si>
  <si>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</si>
  <si>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</si>
  <si>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</si>
  <si>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</si>
  <si>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</si>
  <si>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</si>
  <si>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</si>
  <si>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</si>
  <si>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</si>
  <si>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</si>
  <si>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</si>
  <si>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</si>
  <si>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</si>
  <si>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</si>
  <si>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</si>
  <si>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</si>
  <si>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</si>
  <si>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</si>
  <si>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</si>
  <si>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</si>
  <si>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</si>
  <si>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</si>
  <si>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</si>
  <si>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</si>
  <si>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</si>
  <si>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</si>
  <si>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</si>
  <si>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</si>
  <si>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</si>
  <si>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</si>
  <si>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</si>
  <si>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</si>
  <si>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</si>
  <si>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</si>
  <si>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</si>
  <si>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</si>
  <si>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</si>
  <si>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</si>
  <si>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</si>
  <si>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</si>
  <si>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</si>
  <si>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</si>
  <si>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</si>
  <si>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</si>
  <si>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</si>
  <si>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</si>
  <si>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</si>
  <si>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</si>
  <si>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</si>
  <si>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</si>
  <si>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</si>
  <si>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</si>
  <si>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</si>
  <si>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</si>
  <si>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</si>
  <si>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</si>
  <si>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</si>
  <si>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</si>
  <si>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</si>
  <si>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</si>
  <si>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</si>
  <si>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</si>
  <si>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</si>
  <si>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</si>
  <si>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</si>
  <si>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</si>
  <si>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</si>
  <si>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</si>
  <si>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</si>
  <si>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</si>
  <si>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</si>
  <si>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</si>
  <si>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</si>
  <si>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</si>
  <si>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</si>
  <si>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</si>
  <si>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</si>
  <si>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</si>
  <si>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</si>
  <si>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</si>
  <si>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</si>
  <si>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</si>
  <si>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</si>
  <si>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</si>
  <si>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</si>
  <si>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</si>
  <si>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</si>
  <si>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</si>
  <si>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</si>
  <si>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</si>
  <si>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</si>
  <si>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</si>
  <si>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</si>
  <si>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</si>
  <si>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</si>
  <si>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</si>
  <si>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</si>
  <si>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</si>
  <si>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</si>
  <si>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</si>
  <si>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</si>
  <si>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</si>
  <si>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</si>
  <si>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</si>
  <si>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</si>
  <si>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</si>
  <si>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</si>
  <si>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</si>
  <si>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</si>
  <si>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</si>
  <si>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</si>
  <si>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</si>
  <si>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</si>
  <si>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</si>
  <si>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</si>
  <si>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</si>
  <si>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</si>
  <si>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</si>
  <si>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</si>
  <si>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</si>
  <si>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</si>
  <si>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</si>
  <si>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</si>
  <si>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</si>
  <si>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</si>
  <si>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</si>
  <si>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</si>
  <si>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</si>
  <si>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</si>
  <si>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</si>
  <si>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</si>
  <si>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</si>
  <si>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</si>
  <si>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</si>
  <si>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</si>
  <si>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</si>
  <si>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</si>
  <si>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</si>
  <si>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</si>
  <si>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</si>
  <si>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</si>
  <si>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</si>
  <si>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</si>
  <si>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</si>
  <si>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</si>
  <si>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</si>
  <si>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</si>
  <si>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</si>
  <si>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</si>
  <si>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</si>
  <si>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</si>
  <si>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</si>
  <si>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</si>
  <si>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</si>
  <si>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</si>
  <si>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</si>
  <si>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</si>
  <si>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</si>
  <si>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</si>
  <si>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</si>
  <si>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</si>
  <si>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</si>
  <si>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</si>
  <si>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</si>
  <si>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</si>
  <si>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</si>
  <si>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</si>
  <si>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</si>
  <si>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</si>
  <si>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</si>
  <si>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</si>
  <si>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</si>
  <si>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</si>
  <si>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</si>
  <si>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</si>
  <si>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</si>
  <si>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</si>
  <si>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</si>
  <si>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</si>
  <si>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</si>
  <si>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</si>
  <si>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</si>
  <si>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</si>
  <si>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</si>
  <si>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</si>
  <si>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</si>
  <si>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</si>
  <si>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</si>
  <si>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</si>
  <si>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</si>
  <si>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</si>
  <si>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</si>
  <si>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</si>
  <si>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</si>
  <si>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</si>
  <si>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</si>
  <si>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</si>
  <si>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</si>
  <si>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</si>
  <si>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</si>
  <si>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</si>
  <si>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</si>
  <si>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</si>
  <si>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</si>
  <si>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</si>
  <si>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</si>
  <si>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</si>
  <si>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</si>
  <si>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</si>
  <si>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</si>
  <si>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</si>
  <si>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</si>
  <si>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</si>
  <si>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</si>
  <si>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</si>
  <si>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</si>
  <si>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</si>
  <si>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</si>
  <si>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</si>
  <si>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</si>
  <si>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</si>
  <si>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</si>
  <si>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</si>
  <si>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</si>
  <si>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</si>
  <si>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</si>
  <si>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</si>
  <si>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</si>
  <si>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</si>
  <si>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</si>
  <si>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</si>
  <si>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</si>
  <si>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</si>
  <si>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</si>
  <si>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</si>
  <si>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</si>
  <si>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</si>
  <si>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</si>
  <si>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</si>
  <si>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</si>
  <si>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</si>
  <si>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</si>
  <si>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</si>
  <si>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</si>
  <si>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</si>
  <si>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</si>
  <si>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</si>
  <si>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</si>
  <si>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</si>
  <si>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</si>
  <si>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</si>
  <si>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</si>
  <si>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</si>
  <si>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</si>
  <si>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</si>
  <si>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</si>
  <si>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</si>
  <si>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</si>
  <si>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</si>
  <si>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</si>
  <si>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</si>
  <si>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</si>
  <si>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</si>
  <si>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</si>
  <si>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</si>
  <si>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</si>
  <si>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</si>
  <si>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</si>
  <si>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</si>
  <si>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</si>
  <si>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</si>
  <si>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</si>
  <si>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</si>
  <si>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</si>
  <si>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</si>
  <si>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</si>
  <si>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</si>
  <si>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</si>
  <si>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</si>
  <si>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</si>
  <si>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</si>
  <si>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</si>
  <si>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</si>
  <si>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</si>
  <si>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</si>
  <si>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</si>
  <si>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</si>
  <si>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</si>
  <si>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</si>
  <si>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</si>
  <si>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</si>
  <si>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</si>
  <si>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</si>
  <si>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</si>
  <si>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</si>
  <si>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</si>
  <si>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</si>
  <si>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</si>
  <si>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</si>
  <si>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</si>
  <si>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</si>
  <si>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</si>
  <si>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</si>
  <si>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</si>
  <si>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</si>
  <si>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</si>
  <si>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</si>
  <si>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</si>
  <si>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</si>
  <si>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</si>
  <si>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</si>
  <si>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</si>
  <si>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</si>
  <si>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</si>
  <si>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</si>
  <si>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</si>
  <si>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</si>
  <si>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</si>
  <si>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</si>
  <si>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</si>
  <si>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</si>
  <si>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</si>
  <si>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</si>
  <si>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</si>
  <si>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</si>
  <si>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</si>
  <si>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</si>
  <si>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</si>
  <si>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</si>
  <si>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</si>
  <si>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</si>
  <si>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</si>
  <si>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</si>
  <si>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</si>
  <si>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</si>
  <si>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</si>
  <si>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</si>
  <si>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</si>
  <si>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</si>
  <si>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</si>
  <si>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</si>
  <si>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</si>
  <si>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</si>
  <si>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</si>
  <si>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</si>
  <si>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</si>
  <si>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</si>
  <si>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</si>
  <si>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</si>
  <si>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</si>
  <si>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</si>
  <si>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</si>
  <si>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</si>
  <si>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</si>
  <si>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</si>
  <si>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</si>
  <si>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</si>
  <si>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</si>
  <si>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</si>
  <si>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</si>
  <si>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</si>
  <si>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</si>
  <si>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</si>
  <si>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</si>
  <si>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</si>
  <si>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</si>
  <si>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</si>
  <si>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</si>
  <si>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</si>
  <si>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</si>
  <si>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</si>
  <si>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</si>
  <si>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</si>
  <si>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</si>
  <si>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</si>
  <si>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</si>
  <si>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</si>
  <si>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</si>
  <si>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</si>
  <si>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</si>
  <si>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</si>
  <si>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</si>
  <si>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</si>
  <si>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</si>
  <si>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</si>
  <si>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</si>
  <si>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</si>
  <si>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</si>
  <si>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</si>
  <si>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</si>
  <si>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</si>
  <si>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</si>
  <si>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</si>
  <si>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</si>
  <si>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</si>
  <si>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</si>
  <si>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</si>
  <si>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</si>
  <si>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</si>
  <si>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</si>
  <si>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</si>
  <si>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</si>
  <si>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</si>
  <si>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</si>
  <si>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</si>
  <si>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</si>
  <si>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</si>
  <si>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</si>
  <si>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</si>
  <si>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</si>
  <si>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</si>
  <si>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</si>
  <si>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</si>
  <si>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</si>
  <si>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</si>
  <si>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</si>
  <si>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</si>
  <si>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</si>
  <si>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</si>
  <si>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</si>
  <si>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</si>
  <si>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</si>
  <si>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</si>
  <si>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</si>
  <si>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</si>
  <si>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</si>
  <si>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</si>
  <si>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</si>
  <si>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</si>
  <si>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</si>
  <si>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</si>
  <si>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</si>
  <si>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</si>
  <si>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</si>
  <si>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</si>
  <si>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</si>
  <si>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</si>
  <si>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</si>
  <si>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</si>
  <si>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</si>
  <si>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</si>
  <si>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</si>
  <si>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</si>
  <si>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</si>
  <si>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</si>
  <si>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</si>
  <si>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</si>
  <si>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</si>
  <si>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</si>
  <si>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</si>
  <si>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</si>
  <si>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</si>
  <si>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</si>
  <si>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</si>
  <si>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</si>
  <si>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</si>
  <si>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</si>
  <si>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</si>
  <si>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</si>
  <si>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</si>
  <si>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</si>
  <si>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</si>
  <si>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</si>
  <si>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</si>
  <si>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</si>
  <si>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</si>
  <si>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</si>
  <si>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</si>
  <si>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</si>
  <si>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</si>
  <si>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</si>
  <si>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</si>
  <si>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</si>
  <si>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</si>
  <si>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</si>
  <si>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</si>
  <si>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</si>
  <si>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</si>
  <si>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</si>
  <si>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</si>
  <si>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</si>
  <si>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</si>
  <si>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</si>
  <si>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</si>
  <si>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</si>
  <si>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</si>
  <si>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</si>
  <si>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</si>
  <si>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</si>
  <si>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</si>
  <si>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</si>
  <si>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</si>
  <si>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</si>
  <si>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</si>
  <si>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</si>
  <si>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</si>
  <si>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</si>
  <si>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</si>
  <si>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</si>
  <si>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</si>
  <si>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</si>
  <si>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</si>
  <si>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</si>
  <si>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</si>
  <si>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</si>
  <si>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</si>
  <si>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</si>
  <si>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</si>
  <si>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</si>
  <si>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</si>
  <si>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</si>
  <si>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</si>
  <si>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</si>
  <si>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</si>
  <si>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</si>
  <si>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</si>
  <si>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</si>
  <si>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</si>
  <si>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</si>
  <si>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</si>
  <si>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</si>
  <si>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</si>
  <si>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</si>
  <si>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</si>
  <si>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</si>
  <si>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</si>
  <si>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</si>
  <si>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</si>
  <si>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</si>
  <si>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</si>
  <si>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</si>
  <si>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</si>
  <si>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</si>
  <si>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</si>
  <si>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</si>
  <si>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</si>
  <si>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</si>
  <si>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</si>
  <si>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</si>
  <si>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</si>
  <si>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</si>
  <si>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</si>
  <si>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</si>
  <si>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</si>
  <si>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</si>
  <si>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</si>
  <si>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</si>
  <si>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</si>
  <si>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</si>
  <si>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</si>
  <si>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</si>
  <si>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</si>
  <si>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</si>
  <si>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</si>
  <si>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</si>
  <si>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</si>
  <si>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</si>
  <si>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</si>
  <si>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</si>
  <si>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</si>
  <si>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</si>
  <si>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</si>
  <si>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</si>
  <si>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</si>
  <si>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</si>
  <si>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</si>
  <si>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</si>
  <si>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</si>
  <si>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</si>
  <si>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</si>
  <si>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</si>
  <si>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</si>
  <si>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</si>
  <si>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</si>
  <si>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</si>
  <si>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</si>
  <si>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</si>
  <si>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</si>
  <si>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</si>
  <si>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</si>
  <si>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</si>
  <si>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</si>
  <si>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</si>
  <si>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</si>
  <si>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</si>
  <si>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</si>
  <si>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</si>
  <si>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</si>
  <si>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</si>
  <si>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</si>
  <si>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</si>
  <si>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</si>
  <si>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</si>
  <si>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</si>
  <si>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</si>
  <si>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</si>
  <si>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</si>
  <si>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</si>
  <si>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</si>
  <si>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</si>
  <si>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</si>
  <si>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</si>
  <si>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</si>
  <si>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</si>
  <si>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</si>
  <si>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</si>
  <si>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</si>
  <si>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</si>
  <si>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</si>
  <si>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</si>
  <si>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</si>
  <si>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</si>
  <si>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</si>
  <si>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</si>
  <si>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</si>
  <si>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</si>
  <si>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</si>
  <si>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</si>
  <si>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</si>
  <si>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</si>
  <si>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</si>
  <si>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</si>
  <si>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</si>
  <si>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</si>
  <si>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</si>
  <si>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</si>
  <si>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</si>
  <si>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</si>
  <si>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</si>
  <si>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</si>
  <si>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</si>
  <si>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</si>
  <si>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</si>
  <si>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</si>
  <si>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</si>
  <si>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</si>
  <si>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</si>
  <si>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</si>
  <si>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</si>
  <si>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</si>
  <si>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</si>
  <si>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</si>
  <si>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</si>
  <si>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</si>
  <si>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</si>
  <si>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</si>
  <si>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</si>
  <si>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</si>
  <si>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</si>
  <si>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</si>
  <si>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</si>
  <si>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</si>
  <si>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</si>
  <si>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</si>
  <si>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</si>
  <si>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</si>
  <si>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</si>
  <si>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</si>
  <si>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</si>
  <si>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</si>
  <si>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</si>
  <si>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</si>
  <si>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</si>
  <si>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</si>
  <si>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</si>
  <si>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</si>
  <si>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</si>
  <si>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</si>
  <si>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</si>
  <si>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</si>
  <si>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</si>
  <si>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</si>
  <si>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</si>
  <si>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</si>
  <si>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</si>
  <si>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</si>
  <si>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</si>
  <si>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</si>
  <si>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</si>
  <si>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</si>
  <si>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</si>
  <si>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</si>
  <si>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</si>
  <si>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</si>
  <si>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</si>
  <si>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</si>
  <si>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</si>
  <si>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</si>
  <si>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</si>
  <si>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</si>
  <si>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</si>
  <si>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</si>
  <si>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</si>
  <si>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</si>
  <si>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</si>
  <si>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</si>
  <si>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</si>
  <si>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</si>
  <si>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</si>
  <si>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</si>
  <si>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</si>
  <si>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</si>
  <si>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</si>
  <si>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</si>
  <si>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</si>
  <si>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</si>
  <si>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</si>
  <si>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</si>
  <si>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</si>
  <si>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</si>
  <si>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</si>
  <si>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</si>
  <si>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</si>
  <si>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</si>
  <si>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</si>
  <si>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</si>
  <si>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</si>
  <si>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</si>
  <si>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</si>
  <si>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</si>
  <si>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</si>
  <si>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</si>
  <si>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</si>
  <si>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</si>
  <si>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</si>
  <si>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</si>
  <si>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</si>
  <si>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</si>
  <si>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</si>
  <si>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</si>
  <si>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</si>
  <si>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</si>
  <si>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</si>
  <si>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</si>
  <si>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</si>
  <si>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</si>
  <si>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</si>
  <si>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</si>
  <si>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</si>
  <si>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</si>
  <si>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</si>
  <si>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</si>
  <si>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</si>
  <si>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</si>
  <si>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</si>
  <si>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</si>
  <si>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</si>
  <si>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</si>
  <si>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</si>
  <si>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</si>
  <si>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</si>
  <si>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</si>
  <si>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</si>
  <si>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</si>
  <si>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</si>
  <si>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</si>
  <si>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</si>
  <si>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</si>
  <si>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</si>
  <si>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</si>
  <si>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</si>
  <si>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</si>
  <si>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</si>
  <si>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</si>
  <si>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</si>
  <si>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</si>
  <si>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</si>
  <si>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</si>
  <si>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</si>
  <si>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</si>
  <si>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</si>
  <si>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</si>
  <si>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</si>
  <si>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</si>
  <si>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</si>
  <si>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</si>
  <si>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</si>
  <si>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</si>
  <si>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</si>
  <si>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</si>
  <si>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</si>
  <si>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</si>
  <si>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</si>
  <si>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</si>
  <si>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</si>
  <si>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</si>
  <si>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</si>
  <si>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</si>
  <si>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</si>
  <si>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</si>
  <si>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</si>
  <si>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</si>
  <si>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</si>
  <si>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</si>
  <si>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</si>
  <si>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</si>
  <si>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</si>
  <si>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</si>
  <si>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</si>
  <si>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</si>
  <si>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</si>
  <si>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</si>
  <si>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</si>
  <si>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</si>
  <si>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</si>
  <si>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</si>
  <si>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</si>
  <si>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</si>
  <si>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</si>
  <si>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</si>
  <si>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</si>
  <si>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</si>
  <si>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</si>
  <si>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</si>
  <si>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</si>
  <si>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</si>
  <si>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</si>
  <si>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</si>
  <si>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</si>
  <si>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</si>
  <si>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</si>
  <si>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</si>
  <si>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</si>
  <si>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</si>
  <si>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</si>
  <si>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</si>
  <si>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</si>
  <si>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</si>
  <si>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</si>
  <si>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</si>
  <si>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</si>
  <si>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</si>
  <si>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</si>
  <si>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</si>
  <si>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</si>
  <si>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</si>
  <si>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</si>
  <si>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</si>
  <si>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</si>
  <si>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</si>
  <si>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</si>
  <si>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</si>
  <si>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</si>
  <si>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</si>
  <si>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</si>
  <si>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</si>
  <si>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</si>
  <si>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</si>
  <si>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</si>
  <si>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</si>
  <si>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</si>
  <si>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</si>
  <si>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</si>
  <si>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</si>
  <si>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</si>
  <si>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</si>
  <si>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</si>
  <si>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</si>
  <si>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</si>
  <si>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</si>
  <si>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</si>
  <si>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</si>
  <si>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</si>
  <si>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</si>
  <si>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</si>
  <si>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</si>
  <si>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</si>
  <si>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</si>
  <si>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</si>
  <si>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</si>
  <si>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</si>
  <si>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</si>
  <si>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</si>
  <si>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</si>
  <si>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</si>
  <si>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</si>
  <si>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</si>
  <si>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</si>
  <si>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</si>
  <si>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</si>
  <si>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</si>
  <si>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</si>
  <si>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</si>
  <si>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</si>
  <si>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</si>
  <si>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</si>
  <si>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</si>
  <si>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</si>
  <si>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</si>
  <si>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</si>
  <si>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</si>
  <si>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</si>
  <si>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</si>
  <si>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</si>
  <si>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</si>
  <si>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</si>
  <si>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</si>
  <si>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</si>
  <si>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</si>
  <si>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</si>
  <si>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</si>
  <si>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</si>
  <si>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</si>
  <si>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</si>
  <si>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</si>
  <si>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</si>
  <si>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</si>
  <si>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</si>
  <si>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</si>
  <si>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</si>
  <si>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</si>
  <si>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</si>
  <si>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</si>
  <si>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</si>
  <si>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</si>
  <si>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</si>
  <si>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</si>
  <si>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</si>
  <si>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</si>
  <si>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</si>
  <si>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</si>
  <si>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</si>
  <si>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</si>
  <si>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</si>
  <si>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</si>
  <si>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</si>
  <si>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</si>
  <si>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</si>
  <si>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</si>
  <si>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</si>
  <si>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</si>
  <si>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</si>
  <si>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</si>
  <si>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</si>
  <si>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</si>
  <si>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</si>
  <si>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</si>
  <si>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</si>
  <si>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</si>
  <si>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</si>
  <si>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</si>
  <si>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</si>
  <si>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</si>
  <si>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</si>
  <si>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</si>
  <si>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</si>
  <si>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</si>
  <si>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</si>
  <si>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</si>
  <si>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</si>
  <si>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</si>
  <si>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</si>
  <si>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</si>
  <si>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</si>
  <si>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</si>
  <si>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</si>
  <si>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</si>
  <si>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</si>
  <si>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</si>
  <si>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</si>
  <si>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</si>
  <si>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</si>
  <si>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</si>
  <si>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</si>
  <si>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</si>
  <si>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</si>
  <si>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</si>
  <si>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</si>
  <si>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</si>
  <si>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</si>
  <si>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</si>
  <si>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</si>
  <si>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</si>
  <si>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</si>
  <si>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</si>
  <si>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</si>
  <si>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</si>
  <si>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</si>
  <si>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</si>
  <si>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</si>
  <si>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</si>
  <si>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</si>
  <si>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</si>
  <si>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</si>
  <si>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</si>
  <si>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</si>
  <si>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</si>
  <si>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</si>
  <si>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</si>
  <si>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</si>
  <si>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</si>
  <si>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</si>
  <si>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</si>
  <si>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</si>
  <si>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</si>
  <si>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</si>
  <si>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</si>
  <si>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</si>
  <si>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</si>
  <si>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</si>
  <si>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</si>
  <si>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</si>
  <si>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</si>
  <si>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</si>
  <si>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</si>
  <si>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</si>
  <si>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</si>
  <si>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</si>
  <si>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</si>
  <si>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</si>
  <si>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</si>
  <si>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</si>
  <si>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</si>
  <si>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</si>
  <si>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</si>
  <si>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</si>
  <si>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</si>
  <si>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</si>
  <si>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</si>
  <si>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</si>
  <si>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</si>
  <si>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</si>
  <si>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</si>
  <si>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</si>
  <si>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</si>
  <si>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</si>
  <si>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</si>
  <si>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</si>
  <si>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</si>
  <si>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</si>
  <si>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</si>
  <si>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</si>
  <si>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</si>
  <si>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</si>
  <si>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</si>
  <si>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</si>
  <si>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</si>
  <si>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</si>
  <si>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</si>
  <si>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</si>
  <si>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</si>
  <si>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</si>
  <si>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</si>
  <si>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</si>
  <si>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</si>
  <si>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</si>
  <si>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</si>
  <si>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</si>
  <si>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</si>
  <si>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</si>
  <si>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</si>
  <si>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</si>
  <si>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</si>
  <si>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</si>
  <si>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</si>
  <si>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</si>
  <si>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</si>
  <si>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</si>
  <si>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</si>
  <si>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</si>
  <si>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</si>
  <si>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</si>
  <si>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</si>
  <si>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</si>
  <si>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</si>
  <si>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</si>
  <si>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</si>
  <si>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</si>
  <si>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</si>
  <si>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</si>
  <si>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</si>
  <si>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</si>
  <si>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</si>
  <si>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</si>
  <si>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</si>
  <si>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</si>
  <si>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</si>
  <si>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</si>
  <si>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</si>
  <si>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</si>
  <si>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</si>
  <si>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</si>
  <si>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</si>
  <si>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</si>
  <si>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</si>
  <si>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</si>
  <si>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</si>
  <si>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</si>
  <si>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</si>
  <si>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</si>
  <si>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</si>
  <si>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</si>
  <si>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</si>
  <si>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</si>
  <si>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</si>
  <si>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</si>
  <si>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</si>
  <si>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</si>
  <si>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</si>
  <si>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</si>
  <si>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</si>
  <si>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</si>
  <si>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</si>
  <si>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</si>
  <si>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</si>
  <si>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</si>
  <si>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</si>
  <si>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</si>
  <si>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</si>
  <si>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</si>
  <si>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</si>
  <si>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</si>
  <si>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</si>
  <si>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</si>
  <si>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</si>
  <si>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</si>
  <si>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</si>
  <si>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</si>
  <si>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</si>
  <si>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</si>
  <si>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</si>
  <si>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</si>
  <si>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</si>
  <si>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</si>
  <si>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</si>
  <si>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</si>
  <si>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</si>
  <si>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</si>
  <si>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</si>
  <si>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</si>
  <si>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</si>
  <si>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</si>
  <si>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</si>
  <si>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</si>
  <si>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</si>
  <si>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</si>
  <si>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</si>
  <si>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</si>
  <si>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</si>
  <si>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</si>
  <si>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</si>
  <si>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</si>
  <si>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</si>
  <si>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</si>
  <si>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</si>
  <si>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</si>
  <si>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</si>
  <si>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</si>
  <si>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</si>
  <si>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</si>
  <si>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</si>
  <si>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</si>
  <si>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</si>
  <si>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</si>
  <si>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</si>
  <si>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</si>
  <si>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</si>
  <si>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</si>
  <si>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</si>
  <si>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</si>
  <si>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</si>
  <si>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</si>
  <si>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</si>
  <si>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</si>
  <si>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</si>
  <si>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</si>
  <si>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</si>
  <si>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</si>
  <si>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</si>
  <si>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</si>
  <si>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</si>
  <si>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</si>
  <si>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</si>
  <si>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</si>
  <si>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</si>
  <si>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</si>
  <si>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</si>
  <si>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</si>
  <si>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</si>
  <si>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</si>
  <si>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</si>
  <si>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</si>
  <si>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</si>
  <si>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</si>
  <si>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</si>
  <si>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</si>
  <si>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</si>
  <si>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</si>
  <si>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</si>
  <si>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</si>
  <si>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</si>
  <si>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</si>
  <si>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</si>
  <si>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</si>
  <si>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</si>
  <si>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</si>
  <si>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</si>
  <si>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</si>
  <si>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</si>
  <si>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</si>
  <si>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</si>
  <si>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</si>
  <si>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</si>
  <si>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</si>
  <si>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</si>
  <si>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</si>
  <si>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</si>
  <si>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</si>
  <si>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</si>
  <si>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</si>
  <si>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</si>
  <si>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</si>
  <si>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</si>
  <si>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</si>
  <si>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</si>
  <si>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</si>
  <si>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</si>
  <si>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</si>
  <si>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</si>
  <si>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</si>
  <si>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</si>
  <si>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</si>
  <si>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</si>
  <si>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</si>
  <si>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</si>
  <si>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</si>
  <si>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</si>
  <si>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</si>
  <si>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</si>
  <si>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</si>
  <si>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</si>
  <si>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</si>
  <si>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</si>
  <si>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</si>
  <si>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</si>
  <si>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</si>
  <si>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</si>
  <si>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</si>
  <si>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</si>
  <si>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</si>
  <si>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</si>
  <si>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</si>
  <si>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</si>
  <si>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</si>
  <si>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</si>
  <si>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</si>
  <si>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</si>
  <si>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</si>
  <si>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</si>
  <si>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</si>
  <si>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</si>
  <si>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</si>
  <si>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</si>
  <si>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</si>
  <si>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</si>
  <si>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</si>
  <si>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</si>
  <si>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</si>
  <si>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</si>
  <si>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</si>
  <si>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</si>
  <si>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</si>
  <si>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</si>
  <si>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</si>
  <si>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</si>
  <si>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</si>
  <si>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</si>
  <si>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</si>
  <si>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</si>
  <si>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</si>
  <si>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</si>
  <si>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</si>
  <si>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</si>
  <si>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</si>
  <si>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</si>
  <si>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</si>
  <si>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</si>
  <si>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</si>
  <si>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</si>
  <si>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</si>
  <si>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</si>
  <si>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</si>
  <si>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</si>
  <si>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</si>
  <si>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</si>
  <si>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</si>
  <si>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</si>
  <si>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</si>
  <si>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</si>
  <si>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</si>
  <si>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</si>
  <si>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</si>
  <si>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</si>
  <si>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</si>
  <si>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</si>
  <si>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</si>
  <si>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</si>
  <si>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</si>
  <si>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</si>
  <si>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</si>
  <si>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</si>
  <si>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</si>
  <si>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</si>
  <si>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</si>
  <si>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</si>
  <si>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</si>
  <si>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</si>
  <si>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</si>
  <si>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</si>
  <si>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</si>
  <si>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</si>
  <si>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</si>
  <si>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</si>
  <si>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</si>
  <si>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</si>
  <si>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</si>
  <si>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</si>
  <si>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</si>
  <si>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</si>
  <si>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</si>
  <si>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</si>
  <si>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</si>
  <si>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</si>
  <si>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</si>
  <si>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</si>
  <si>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</si>
  <si>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</si>
  <si>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</si>
  <si>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</si>
  <si>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</si>
  <si>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</si>
  <si>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</si>
  <si>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</si>
  <si>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</si>
  <si>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</si>
  <si>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</si>
  <si>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</si>
  <si>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</si>
  <si>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</si>
  <si>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</si>
  <si>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</si>
  <si>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</si>
  <si>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</si>
  <si>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</si>
  <si>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</si>
  <si>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</si>
  <si>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</si>
  <si>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</si>
  <si>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</si>
  <si>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</si>
  <si>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</si>
  <si>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</si>
  <si>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</si>
  <si>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</si>
  <si>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</si>
  <si>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</si>
  <si>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</si>
  <si>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</si>
  <si>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</si>
  <si>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</si>
  <si>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</si>
  <si>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</si>
  <si>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</si>
  <si>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</si>
  <si>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</si>
  <si>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</si>
  <si>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</si>
  <si>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</si>
  <si>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</si>
  <si>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</si>
  <si>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</si>
  <si>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</si>
  <si>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</si>
  <si>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</si>
  <si>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</si>
  <si>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</si>
  <si>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</si>
  <si>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</si>
  <si>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</si>
  <si>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</si>
  <si>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</si>
  <si>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</si>
  <si>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</si>
  <si>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</si>
  <si>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</si>
  <si>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</si>
  <si>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</si>
  <si>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</si>
  <si>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</si>
  <si>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</si>
  <si>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</si>
  <si>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</si>
  <si>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</si>
  <si>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</si>
  <si>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</si>
  <si>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</si>
  <si>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</si>
  <si>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</si>
  <si>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t>闵行区春申景城幼儿园春城分园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</si>
  <si>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</si>
  <si>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分园开办设备</t>
    <phoneticPr fontId="3" type="noConversion"/>
  </si>
  <si>
    <t>件附件</t>
    <phoneticPr fontId="3" type="noConversion"/>
  </si>
  <si>
    <t>梅陇镇合计</t>
    <phoneticPr fontId="3" type="noConversion"/>
  </si>
  <si>
    <t>民转公</t>
    <phoneticPr fontId="3" type="noConversion"/>
  </si>
  <si>
    <t>明细见附件</t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</si>
  <si>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</si>
  <si>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</si>
  <si>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</si>
  <si>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</si>
  <si>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</si>
  <si>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华理梅陇实验</t>
  </si>
  <si>
    <t>七宝金都</t>
  </si>
  <si>
    <t>晶城中学</t>
  </si>
  <si>
    <t>2023年镇级单位中小学教育教学项目（普教一科）</t>
    <phoneticPr fontId="3" type="noConversion"/>
  </si>
  <si>
    <t>体育课程</t>
    <phoneticPr fontId="3" type="noConversion"/>
  </si>
  <si>
    <t>梅陇</t>
    <phoneticPr fontId="3" type="noConversion"/>
  </si>
  <si>
    <t>跨学科学习空间</t>
    <phoneticPr fontId="3" type="noConversion"/>
  </si>
  <si>
    <t>姓名</t>
  </si>
  <si>
    <t>合计</t>
    <phoneticPr fontId="4" type="noConversion"/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</si>
  <si>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</si>
  <si>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</si>
  <si>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</si>
  <si>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</si>
  <si>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</si>
  <si>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储备教师</t>
  </si>
  <si>
    <t>龚玉婷</t>
  </si>
  <si>
    <t>梅陇镇</t>
    <phoneticPr fontId="3" type="noConversion"/>
  </si>
  <si>
    <t>金紫寒</t>
  </si>
  <si>
    <t>魏雯怡</t>
  </si>
  <si>
    <t>蒋雨轩</t>
  </si>
  <si>
    <t>陆怡帆</t>
  </si>
  <si>
    <t>金笛扬</t>
  </si>
  <si>
    <t>李静</t>
  </si>
  <si>
    <t>周芳颜</t>
  </si>
  <si>
    <t>2023年储备教师预算（8-12月）</t>
    <phoneticPr fontId="3" type="noConversion"/>
  </si>
  <si>
    <t>华东理工大学附属闵行梅陇实验学校</t>
    <phoneticPr fontId="4" type="noConversion"/>
  </si>
  <si>
    <t>上海市罗阳中学</t>
    <phoneticPr fontId="4" type="noConversion"/>
  </si>
  <si>
    <t>上海市七宝中学附属闵行金都实验中学</t>
    <phoneticPr fontId="4" type="noConversion"/>
  </si>
  <si>
    <t>上海中医药大学附属闵行晶城中学</t>
    <phoneticPr fontId="4" type="noConversion"/>
  </si>
  <si>
    <t>闵行区梅陇中心小学</t>
    <phoneticPr fontId="4" type="noConversion"/>
  </si>
  <si>
    <t>上海市闵行区曹行小学</t>
    <phoneticPr fontId="4" type="noConversion"/>
  </si>
  <si>
    <t>闵行区罗阳小学</t>
    <phoneticPr fontId="4" type="noConversion"/>
  </si>
  <si>
    <t>上海中医药大学附属闵行蔷薇小学</t>
    <phoneticPr fontId="4" type="noConversion"/>
  </si>
  <si>
    <t>闵行区梅陇镇中心幼儿园</t>
    <phoneticPr fontId="4" type="noConversion"/>
  </si>
  <si>
    <t>闵行区曹行中心幼儿园</t>
    <phoneticPr fontId="4" type="noConversion"/>
  </si>
  <si>
    <t>上海市闵行区春申景城幼儿园</t>
    <phoneticPr fontId="4" type="noConversion"/>
  </si>
  <si>
    <t>上海市闵行区晶采坊幼儿园</t>
    <phoneticPr fontId="4" type="noConversion"/>
  </si>
  <si>
    <t>上海市闵行区罗阳河畔幼儿园</t>
    <phoneticPr fontId="4" type="noConversion"/>
  </si>
  <si>
    <t>上海市闵行区晶华坊幼儿园</t>
    <phoneticPr fontId="4" type="noConversion"/>
  </si>
  <si>
    <t>上海市闵行区梅陇金都幼儿园</t>
    <phoneticPr fontId="4" type="noConversion"/>
  </si>
  <si>
    <t>上海市闵行区梅陇梅锦幼儿园</t>
    <phoneticPr fontId="4" type="noConversion"/>
  </si>
  <si>
    <t>上海市闵行区梅陇永联幼儿园</t>
    <phoneticPr fontId="4" type="noConversion"/>
  </si>
  <si>
    <t>上海市闵行区梅陇镇社区学校</t>
    <phoneticPr fontId="4" type="noConversion"/>
  </si>
  <si>
    <t>一次分配</t>
    <phoneticPr fontId="4" type="noConversion"/>
  </si>
  <si>
    <t>四次分配</t>
    <phoneticPr fontId="4" type="noConversion"/>
  </si>
  <si>
    <t>　　　　　　(1)上下班交通费补贴</t>
    <phoneticPr fontId="4" type="noConversion"/>
  </si>
  <si>
    <t>　　　　1、工伤保险费0.5%</t>
    <phoneticPr fontId="4" type="noConversion"/>
  </si>
  <si>
    <t>根据社保口径按实编制</t>
    <phoneticPr fontId="4" type="noConversion"/>
  </si>
  <si>
    <t>　　　　2、失业保险0.5%</t>
    <phoneticPr fontId="4" type="noConversion"/>
  </si>
  <si>
    <t>根据人保科数字编制</t>
    <phoneticPr fontId="4" type="noConversion"/>
  </si>
  <si>
    <t>　　　　3、工作餐补贴</t>
    <phoneticPr fontId="4" type="noConversion"/>
  </si>
  <si>
    <t>　　　　4、课后服务(在编人员）</t>
    <phoneticPr fontId="4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</si>
  <si>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4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</si>
  <si>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4" type="noConversion"/>
  </si>
  <si>
    <t>根据相关口径按实编制</t>
    <phoneticPr fontId="4" type="noConversion"/>
  </si>
  <si>
    <t>　　　　1、基本养老保险16%</t>
    <phoneticPr fontId="4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</si>
  <si>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4" type="noConversion"/>
  </si>
  <si>
    <t>根据人事口径按实编制</t>
    <phoneticPr fontId="4" type="noConversion"/>
  </si>
  <si>
    <t xml:space="preserve">    其他工资福利</t>
    <phoneticPr fontId="4" type="noConversion"/>
  </si>
  <si>
    <t>年初预算为0</t>
    <phoneticPr fontId="4" type="noConversion"/>
  </si>
  <si>
    <t>　　　　1、护理费</t>
    <phoneticPr fontId="4" type="noConversion"/>
  </si>
  <si>
    <t>　　　　2、交通费</t>
    <phoneticPr fontId="4" type="noConversion"/>
  </si>
  <si>
    <t>　　　　3、其他补贴</t>
    <phoneticPr fontId="4" type="noConversion"/>
  </si>
  <si>
    <t xml:space="preserve">    退休费</t>
    <phoneticPr fontId="4" type="noConversion"/>
  </si>
  <si>
    <t>根据退休人员情况按实编制</t>
    <phoneticPr fontId="4" type="noConversion"/>
  </si>
  <si>
    <t xml:space="preserve">        1、退休人员生活补贴</t>
    <phoneticPr fontId="4" type="noConversion"/>
  </si>
  <si>
    <t>　　　　1、其他</t>
    <phoneticPr fontId="4" type="noConversion"/>
  </si>
  <si>
    <t xml:space="preserve">       其中：培训费</t>
    <phoneticPr fontId="4" type="noConversion"/>
  </si>
  <si>
    <t>主款项</t>
    <phoneticPr fontId="4" type="noConversion"/>
  </si>
  <si>
    <t>生均定额5%</t>
    <phoneticPr fontId="4" type="noConversion"/>
  </si>
  <si>
    <t>教职工人数*400元标准内按实填列</t>
    <phoneticPr fontId="4" type="noConversion"/>
  </si>
  <si>
    <t>房屋面积*15元标准内按实填列</t>
    <phoneticPr fontId="4" type="noConversion"/>
  </si>
  <si>
    <t>绿化面积*8元标准内按实填列</t>
    <phoneticPr fontId="4" type="noConversion"/>
  </si>
  <si>
    <t>　　(五)福利费</t>
    <phoneticPr fontId="4" type="noConversion"/>
  </si>
  <si>
    <t>　　　　1、在职福利费</t>
    <phoneticPr fontId="4" type="noConversion"/>
  </si>
  <si>
    <t>教职工人数*4320元</t>
    <phoneticPr fontId="4" type="noConversion"/>
  </si>
  <si>
    <t>　　　　2、离退休福利费</t>
    <phoneticPr fontId="4" type="noConversion"/>
  </si>
  <si>
    <t>离退休人数*4320元</t>
    <phoneticPr fontId="4" type="noConversion"/>
  </si>
  <si>
    <t>　　(六)工会经费</t>
    <phoneticPr fontId="4" type="noConversion"/>
  </si>
  <si>
    <t>根据工会口径按实编制</t>
    <phoneticPr fontId="4" type="noConversion"/>
  </si>
  <si>
    <t>　　(七)公务用车运行维护费★</t>
    <phoneticPr fontId="4" type="noConversion"/>
  </si>
  <si>
    <t>机关局有编制的车辆数*32000元/年标准内填列（分园及分校预算在其他交通费中编制）</t>
    <phoneticPr fontId="4" type="noConversion"/>
  </si>
  <si>
    <t>　　(八)其他商品和服务支出</t>
    <phoneticPr fontId="4" type="noConversion"/>
  </si>
  <si>
    <t>　　　　1、离退休公用支出</t>
    <phoneticPr fontId="4" type="noConversion"/>
  </si>
  <si>
    <t>离退休人数*400元/年标准内按实填列</t>
    <phoneticPr fontId="4" type="noConversion"/>
  </si>
  <si>
    <t>　　　　2、子女幼托费</t>
    <phoneticPr fontId="4" type="noConversion"/>
  </si>
  <si>
    <t>按人事口径实填列</t>
    <phoneticPr fontId="4" type="noConversion"/>
  </si>
  <si>
    <t>　　(九)其他交通费用</t>
    <phoneticPr fontId="4" type="noConversion"/>
  </si>
  <si>
    <t xml:space="preserve">
机关局无编制车辆的学校按32000元编制预算
机关局有编制的车辆，每分校增加10000元，每个分园增加5000元标准内填列</t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</si>
  <si>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</si>
  <si>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</si>
  <si>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</si>
  <si>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</si>
  <si>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</si>
  <si>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</si>
  <si>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华东理工大学附属闵行梅陇实验学校</t>
    <phoneticPr fontId="4" type="noConversion"/>
  </si>
  <si>
    <t>上海市七宝中学附属闵行金都实验中学</t>
    <phoneticPr fontId="4" type="noConversion"/>
  </si>
  <si>
    <t>上海市闵行区梅陇镇社区学校</t>
    <phoneticPr fontId="4" type="noConversion"/>
  </si>
  <si>
    <t>梅陇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</si>
  <si>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</si>
  <si>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</si>
  <si>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</si>
  <si>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华东理工大学附属闵行梅陇实验学校</t>
    <phoneticPr fontId="4" type="noConversion"/>
  </si>
  <si>
    <t>上海中医药大学附属闵行晶城中学</t>
    <phoneticPr fontId="4" type="noConversion"/>
  </si>
  <si>
    <t>上海中医药大学附属闵行蔷薇小学</t>
    <phoneticPr fontId="4" type="noConversion"/>
  </si>
  <si>
    <t>闵行区梅陇镇中心幼儿园</t>
    <phoneticPr fontId="4" type="noConversion"/>
  </si>
  <si>
    <t>上海市闵行区春申景城幼儿园</t>
    <phoneticPr fontId="4" type="noConversion"/>
  </si>
  <si>
    <t>上海市闵行区晶采坊幼儿园</t>
    <phoneticPr fontId="4" type="noConversion"/>
  </si>
  <si>
    <t>上海市闵行区罗阳河畔幼儿园</t>
    <phoneticPr fontId="4" type="noConversion"/>
  </si>
  <si>
    <t>上海市闵行区梅陇金都幼儿园</t>
    <phoneticPr fontId="4" type="noConversion"/>
  </si>
  <si>
    <t>上海市闵行区梅陇梅锦幼儿园</t>
    <phoneticPr fontId="4" type="noConversion"/>
  </si>
  <si>
    <t>上海市闵行区梅陇镇社区学校</t>
    <phoneticPr fontId="4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</si>
  <si>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</si>
  <si>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</si>
  <si>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</si>
  <si>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</si>
  <si>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</si>
  <si>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梅陇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</si>
  <si>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</si>
  <si>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</si>
  <si>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</si>
  <si>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</si>
  <si>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</si>
  <si>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</si>
  <si>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</si>
  <si>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</si>
  <si>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</si>
  <si>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</si>
  <si>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</si>
  <si>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附加三次承担</t>
    <phoneticPr fontId="3" type="noConversion"/>
  </si>
  <si>
    <t>附加三次承担</t>
    <phoneticPr fontId="3" type="noConversion"/>
  </si>
  <si>
    <t>2023年镇管学校保安经费预算表</t>
    <phoneticPr fontId="4" type="noConversion"/>
  </si>
  <si>
    <r>
      <rPr>
        <sz val="11"/>
        <rFont val="宋体"/>
        <family val="3"/>
        <charset val="134"/>
      </rPr>
      <t>学校名称</t>
    </r>
    <phoneticPr fontId="4" type="noConversion"/>
  </si>
  <si>
    <r>
      <rPr>
        <sz val="11"/>
        <color indexed="8"/>
        <rFont val="宋体"/>
        <family val="3"/>
        <charset val="134"/>
      </rPr>
      <t>所属街镇</t>
    </r>
    <phoneticPr fontId="4" type="noConversion"/>
  </si>
  <si>
    <t>所属大队</t>
    <phoneticPr fontId="4" type="noConversion"/>
  </si>
  <si>
    <t>70%下达</t>
    <phoneticPr fontId="4" type="noConversion"/>
  </si>
  <si>
    <t>统筹四次承担</t>
    <phoneticPr fontId="4" type="noConversion"/>
  </si>
  <si>
    <t>学前</t>
    <phoneticPr fontId="3" type="noConversion"/>
  </si>
  <si>
    <t>小学</t>
    <phoneticPr fontId="3" type="noConversion"/>
  </si>
  <si>
    <t>初中</t>
    <phoneticPr fontId="3" type="noConversion"/>
  </si>
  <si>
    <t>农民工小学</t>
    <phoneticPr fontId="3" type="noConversion"/>
  </si>
  <si>
    <t>总园</t>
    <phoneticPr fontId="4" type="noConversion"/>
  </si>
  <si>
    <t>四</t>
    <phoneticPr fontId="4" type="noConversion"/>
  </si>
  <si>
    <t>六</t>
    <phoneticPr fontId="4" type="noConversion"/>
  </si>
  <si>
    <r>
      <rPr>
        <sz val="10"/>
        <rFont val="宋体"/>
        <family val="3"/>
        <charset val="134"/>
      </rPr>
      <t>梅陇中学</t>
    </r>
    <phoneticPr fontId="4" type="noConversion"/>
  </si>
  <si>
    <t>梅陇镇</t>
    <phoneticPr fontId="4" type="noConversion"/>
  </si>
  <si>
    <r>
      <rPr>
        <sz val="10"/>
        <rFont val="宋体"/>
        <family val="3"/>
        <charset val="134"/>
      </rPr>
      <t>罗阳中学</t>
    </r>
    <phoneticPr fontId="4" type="noConversion"/>
  </si>
  <si>
    <r>
      <rPr>
        <sz val="10"/>
        <rFont val="宋体"/>
        <family val="3"/>
        <charset val="134"/>
      </rPr>
      <t>罗阳小学</t>
    </r>
    <phoneticPr fontId="4" type="noConversion"/>
  </si>
  <si>
    <r>
      <rPr>
        <sz val="10"/>
        <rFont val="宋体"/>
        <family val="3"/>
        <charset val="134"/>
      </rPr>
      <t>曹行中心小学</t>
    </r>
    <phoneticPr fontId="4" type="noConversion"/>
  </si>
  <si>
    <r>
      <rPr>
        <sz val="10"/>
        <rFont val="宋体"/>
        <family val="3"/>
        <charset val="134"/>
      </rPr>
      <t>梅陇中心小学</t>
    </r>
    <phoneticPr fontId="4" type="noConversion"/>
  </si>
  <si>
    <r>
      <rPr>
        <sz val="10"/>
        <rFont val="宋体"/>
        <family val="3"/>
        <charset val="134"/>
      </rPr>
      <t>梅陇幼儿园</t>
    </r>
    <phoneticPr fontId="4" type="noConversion"/>
  </si>
  <si>
    <t>二村分园</t>
    <phoneticPr fontId="4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</si>
  <si>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4" type="noConversion"/>
  </si>
  <si>
    <t>南方分园</t>
    <phoneticPr fontId="4" type="noConversion"/>
  </si>
  <si>
    <r>
      <rPr>
        <sz val="10"/>
        <rFont val="宋体"/>
        <family val="3"/>
        <charset val="134"/>
      </rPr>
      <t>蔷薇小学</t>
    </r>
    <phoneticPr fontId="4" type="noConversion"/>
  </si>
  <si>
    <r>
      <t xml:space="preserve"> </t>
    </r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4" type="noConversion"/>
  </si>
  <si>
    <t>曹行中心幼儿园蔷薇分园</t>
    <phoneticPr fontId="4" type="noConversion"/>
  </si>
  <si>
    <t>上海市闵行区梅陇金都幼儿园银泰分园</t>
    <phoneticPr fontId="4" type="noConversion"/>
  </si>
  <si>
    <t>六</t>
  </si>
  <si>
    <r>
      <rPr>
        <sz val="10"/>
        <rFont val="宋体"/>
        <family val="3"/>
        <charset val="134"/>
      </rPr>
      <t>景城幼儿园</t>
    </r>
    <phoneticPr fontId="4" type="noConversion"/>
  </si>
  <si>
    <t>春申分园</t>
    <phoneticPr fontId="4" type="noConversion"/>
  </si>
  <si>
    <t>高兴分园</t>
    <phoneticPr fontId="4" type="noConversion"/>
  </si>
  <si>
    <t>春城分园</t>
    <phoneticPr fontId="4" type="noConversion"/>
  </si>
  <si>
    <r>
      <rPr>
        <sz val="10"/>
        <rFont val="宋体"/>
        <family val="3"/>
        <charset val="134"/>
      </rPr>
      <t>晶采坊幼儿园</t>
    </r>
    <phoneticPr fontId="4" type="noConversion"/>
  </si>
  <si>
    <r>
      <rPr>
        <sz val="10"/>
        <rFont val="宋体"/>
        <family val="3"/>
        <charset val="134"/>
      </rPr>
      <t>罗阳河畔幼儿园</t>
    </r>
    <phoneticPr fontId="4" type="noConversion"/>
  </si>
  <si>
    <t>罗阳河畔幼儿分园</t>
    <phoneticPr fontId="4" type="noConversion"/>
  </si>
  <si>
    <t>蔷薇小学晶城校区</t>
    <phoneticPr fontId="4" type="noConversion"/>
  </si>
  <si>
    <r>
      <rPr>
        <sz val="10"/>
        <rFont val="宋体"/>
        <family val="3"/>
        <charset val="134"/>
      </rPr>
      <t>晶华坊幼儿园</t>
    </r>
  </si>
  <si>
    <r>
      <rPr>
        <sz val="10"/>
        <rFont val="宋体"/>
        <family val="3"/>
        <charset val="134"/>
      </rPr>
      <t>晶城中学</t>
    </r>
  </si>
  <si>
    <t>闵行区梅陇永联幼儿园</t>
  </si>
  <si>
    <t>弘梅小学</t>
    <phoneticPr fontId="3" type="noConversion"/>
  </si>
  <si>
    <t>蔷薇校区</t>
    <phoneticPr fontId="3" type="noConversion"/>
  </si>
  <si>
    <t>曹行校区</t>
    <phoneticPr fontId="3" type="noConversion"/>
  </si>
  <si>
    <t>弘梅二小</t>
    <phoneticPr fontId="3" type="noConversion"/>
  </si>
  <si>
    <t>朱行校区</t>
    <phoneticPr fontId="3" type="noConversion"/>
  </si>
  <si>
    <t>陇西校区</t>
    <phoneticPr fontId="3" type="noConversion"/>
  </si>
  <si>
    <r>
      <rPr>
        <sz val="10"/>
        <color indexed="8"/>
        <rFont val="宋体"/>
        <family val="3"/>
        <charset val="134"/>
      </rPr>
      <t>樱桃子幼儿园</t>
    </r>
  </si>
  <si>
    <r>
      <rPr>
        <sz val="10"/>
        <color indexed="8"/>
        <rFont val="宋体"/>
        <family val="3"/>
        <charset val="134"/>
      </rPr>
      <t>世纪苑樱桃子幼儿园</t>
    </r>
  </si>
  <si>
    <r>
      <rPr>
        <sz val="10"/>
        <color indexed="8"/>
        <rFont val="宋体"/>
        <family val="3"/>
        <charset val="134"/>
      </rPr>
      <t>望族苑幼儿园</t>
    </r>
  </si>
  <si>
    <r>
      <rPr>
        <sz val="10"/>
        <color indexed="8"/>
        <rFont val="宋体"/>
        <family val="3"/>
        <charset val="134"/>
      </rPr>
      <t>好时光金拇指幼儿园</t>
    </r>
  </si>
  <si>
    <r>
      <rPr>
        <sz val="10"/>
        <color indexed="8"/>
        <rFont val="宋体"/>
        <family val="3"/>
        <charset val="134"/>
      </rPr>
      <t>协和罗阳幼儿园</t>
    </r>
  </si>
  <si>
    <t>学乐星晓苗幼儿园</t>
    <phoneticPr fontId="4" type="noConversion"/>
  </si>
  <si>
    <r>
      <rPr>
        <sz val="10"/>
        <color indexed="8"/>
        <rFont val="宋体"/>
        <family val="3"/>
        <charset val="134"/>
      </rPr>
      <t>金孔雀幼儿园</t>
    </r>
  </si>
  <si>
    <r>
      <rPr>
        <sz val="9"/>
        <color indexed="8"/>
        <rFont val="宋体"/>
        <family val="3"/>
        <charset val="134"/>
      </rPr>
      <t>民办行南幼儿园</t>
    </r>
  </si>
  <si>
    <t>世纪幼儿园</t>
  </si>
  <si>
    <t>梅陇小计</t>
    <phoneticPr fontId="4" type="noConversion"/>
  </si>
  <si>
    <t>统筹四次承担</t>
    <phoneticPr fontId="3" type="noConversion"/>
  </si>
  <si>
    <t>附加三次承担</t>
    <phoneticPr fontId="3" type="noConversion"/>
  </si>
  <si>
    <t>2023年绩效预估（在编人员调整预算用）</t>
    <phoneticPr fontId="3" type="noConversion"/>
  </si>
  <si>
    <t>上海市闵行区梅陇实验学校</t>
    <phoneticPr fontId="3" type="noConversion"/>
  </si>
  <si>
    <t>上海市闵行区曹行中学(金都）</t>
    <phoneticPr fontId="3" type="noConversion"/>
  </si>
  <si>
    <t>上海市闵行区梅陇永联幼儿园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</si>
  <si>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</si>
  <si>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</si>
  <si>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</si>
  <si>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</si>
  <si>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</si>
  <si>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</si>
  <si>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校区
门数</t>
    <phoneticPr fontId="4" type="noConversion"/>
  </si>
  <si>
    <t>在岗
人数</t>
    <phoneticPr fontId="4" type="noConversion"/>
  </si>
  <si>
    <t>值班
单价</t>
    <phoneticPr fontId="4" type="noConversion"/>
  </si>
  <si>
    <t>值班
金额</t>
    <phoneticPr fontId="4" type="noConversion"/>
  </si>
  <si>
    <t>附加三次
分配</t>
    <phoneticPr fontId="4" type="noConversion"/>
  </si>
  <si>
    <t>2023年基本支出调整预算表（梅陇）</t>
    <phoneticPr fontId="4" type="noConversion"/>
  </si>
  <si>
    <t>2023年教育统筹经费第四次分配明细表</t>
    <phoneticPr fontId="3" type="noConversion"/>
  </si>
  <si>
    <t>单位：元</t>
    <phoneticPr fontId="4" type="noConversion"/>
  </si>
  <si>
    <t>项目</t>
    <phoneticPr fontId="4" type="noConversion"/>
  </si>
  <si>
    <t>四次分配合计</t>
    <phoneticPr fontId="3" type="noConversion"/>
  </si>
  <si>
    <t>其中：教育局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</si>
  <si>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</si>
  <si>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</si>
  <si>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</si>
  <si>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</si>
  <si>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</si>
  <si>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残疾就业保障</t>
    <phoneticPr fontId="3" type="noConversion"/>
  </si>
  <si>
    <t>补充公用经费</t>
    <phoneticPr fontId="3" type="noConversion"/>
  </si>
  <si>
    <t>设备购置与更新</t>
  </si>
  <si>
    <t>中小学教育教学</t>
  </si>
  <si>
    <t>科艺体德专项</t>
  </si>
  <si>
    <t>抚恤金</t>
    <phoneticPr fontId="3" type="noConversion"/>
  </si>
  <si>
    <t>储备教师</t>
    <phoneticPr fontId="3" type="noConversion"/>
  </si>
  <si>
    <t>保安经费</t>
    <phoneticPr fontId="3" type="noConversion"/>
  </si>
  <si>
    <t>梅陇镇：</t>
    <phoneticPr fontId="4" type="noConversion"/>
  </si>
</sst>
</file>

<file path=xl/styles.xml><?xml version="1.0" encoding="utf-8"?>
<styleSheet xmlns="http://schemas.openxmlformats.org/spreadsheetml/2006/main">
  <numFmts count="17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  <numFmt numFmtId="190" formatCode="0.00_ ;\-0.00;"/>
  </numFmts>
  <fonts count="145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9"/>
      <color rgb="FF000000"/>
      <name val="宋体"/>
      <family val="3"/>
      <charset val="134"/>
    </font>
    <font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120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60" fillId="3" borderId="1" xfId="2009" applyFont="1" applyFill="1" applyBorder="1" applyAlignment="1">
      <alignment horizontal="left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60" fillId="3" borderId="1" xfId="2019" applyFont="1" applyFill="1" applyBorder="1" applyAlignment="1">
      <alignment horizontal="center" vertical="center" wrapText="1"/>
    </xf>
    <xf numFmtId="178" fontId="60" fillId="3" borderId="1" xfId="1228" applyNumberFormat="1" applyFont="1" applyFill="1" applyBorder="1" applyAlignment="1">
      <alignment horizontal="center" vertical="center" wrapText="1"/>
    </xf>
    <xf numFmtId="178" fontId="60" fillId="3" borderId="1" xfId="2019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189" fontId="60" fillId="3" borderId="1" xfId="1228" applyNumberFormat="1" applyFont="1" applyFill="1" applyBorder="1" applyAlignment="1">
      <alignment horizontal="left" vertical="center" wrapText="1"/>
    </xf>
    <xf numFmtId="0" fontId="59" fillId="0" borderId="1" xfId="0" applyFont="1" applyBorder="1" applyAlignment="1">
      <alignment vertical="center"/>
    </xf>
    <xf numFmtId="0" fontId="135" fillId="3" borderId="1" xfId="0" applyFont="1" applyFill="1" applyBorder="1" applyAlignment="1">
      <alignment horizontal="left" vertical="center"/>
    </xf>
    <xf numFmtId="0" fontId="72" fillId="3" borderId="1" xfId="0" applyFont="1" applyFill="1" applyBorder="1" applyAlignment="1">
      <alignment horizontal="left" vertical="center"/>
    </xf>
    <xf numFmtId="0" fontId="59" fillId="0" borderId="24" xfId="0" applyFont="1" applyBorder="1" applyAlignment="1">
      <alignment horizontal="center" vertical="center"/>
    </xf>
    <xf numFmtId="0" fontId="135" fillId="3" borderId="24" xfId="0" applyFont="1" applyFill="1" applyBorder="1" applyAlignment="1">
      <alignment horizontal="center" vertical="center"/>
    </xf>
    <xf numFmtId="0" fontId="72" fillId="3" borderId="24" xfId="0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8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horizontal="center"/>
      <protection locked="0"/>
    </xf>
    <xf numFmtId="0" fontId="71" fillId="0" borderId="1" xfId="0" applyFont="1" applyBorder="1" applyAlignment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NumberFormat="1" applyFont="1" applyFill="1" applyBorder="1" applyAlignment="1" applyProtection="1">
      <alignment horizontal="center" vertical="center"/>
      <protection locked="0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178" fontId="60" fillId="29" borderId="16" xfId="0" applyNumberFormat="1" applyFont="1" applyFill="1" applyBorder="1" applyAlignment="1">
      <alignment horizontal="center" vertical="center"/>
    </xf>
    <xf numFmtId="178" fontId="60" fillId="3" borderId="16" xfId="0" applyNumberFormat="1" applyFont="1" applyFill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0" fontId="7" fillId="29" borderId="1" xfId="0" applyNumberFormat="1" applyFont="1" applyFill="1" applyBorder="1" applyAlignment="1" applyProtection="1">
      <alignment horizontal="center" vertical="center" wrapText="1"/>
      <protection locked="0"/>
    </xf>
    <xf numFmtId="0" fontId="137" fillId="2" borderId="0" xfId="0" applyFont="1" applyFill="1" applyAlignment="1">
      <alignment horizontal="center" vertical="center"/>
    </xf>
    <xf numFmtId="0" fontId="139" fillId="3" borderId="0" xfId="0" applyFont="1" applyFill="1" applyAlignment="1">
      <alignment horizontal="center" vertical="center"/>
    </xf>
    <xf numFmtId="0" fontId="139" fillId="2" borderId="0" xfId="0" applyFont="1" applyFill="1" applyAlignment="1">
      <alignment horizontal="center" vertical="center"/>
    </xf>
    <xf numFmtId="177" fontId="137" fillId="2" borderId="0" xfId="2001" applyNumberFormat="1" applyFont="1" applyFill="1" applyAlignment="1">
      <alignment horizontal="center" vertical="center"/>
    </xf>
    <xf numFmtId="177" fontId="137" fillId="2" borderId="0" xfId="0" applyNumberFormat="1" applyFont="1" applyFill="1" applyAlignment="1">
      <alignment horizontal="center" vertical="center"/>
    </xf>
    <xf numFmtId="0" fontId="137" fillId="2" borderId="0" xfId="0" applyFont="1" applyFill="1" applyAlignment="1">
      <alignment horizontal="left" vertical="center"/>
    </xf>
    <xf numFmtId="0" fontId="115" fillId="2" borderId="34" xfId="0" applyFont="1" applyFill="1" applyBorder="1" applyAlignment="1">
      <alignment horizontal="center" vertical="center"/>
    </xf>
    <xf numFmtId="0" fontId="137" fillId="2" borderId="1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 wrapText="1"/>
    </xf>
    <xf numFmtId="177" fontId="115" fillId="2" borderId="1" xfId="2001" applyNumberFormat="1" applyFont="1" applyFill="1" applyBorder="1" applyAlignment="1">
      <alignment horizontal="center" vertical="center" wrapText="1"/>
    </xf>
    <xf numFmtId="177" fontId="115" fillId="2" borderId="1" xfId="0" applyNumberFormat="1" applyFont="1" applyFill="1" applyBorder="1" applyAlignment="1">
      <alignment horizontal="center" vertical="center" wrapText="1"/>
    </xf>
    <xf numFmtId="0" fontId="21" fillId="2" borderId="34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20" fillId="3" borderId="34" xfId="0" applyFont="1" applyFill="1" applyBorder="1" applyAlignment="1">
      <alignment horizontal="center" vertical="center"/>
    </xf>
    <xf numFmtId="0" fontId="24" fillId="3" borderId="25" xfId="0" applyFont="1" applyFill="1" applyBorder="1" applyAlignment="1">
      <alignment horizontal="center" vertical="center"/>
    </xf>
    <xf numFmtId="0" fontId="47" fillId="3" borderId="1" xfId="0" applyFont="1" applyFill="1" applyBorder="1" applyAlignment="1">
      <alignment horizontal="center" vertical="center"/>
    </xf>
    <xf numFmtId="177" fontId="47" fillId="3" borderId="1" xfId="2001" applyNumberFormat="1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139" fillId="3" borderId="34" xfId="0" applyFont="1" applyFill="1" applyBorder="1" applyAlignment="1">
      <alignment horizontal="center" vertical="center"/>
    </xf>
    <xf numFmtId="43" fontId="139" fillId="3" borderId="1" xfId="0" applyNumberFormat="1" applyFont="1" applyFill="1" applyBorder="1" applyAlignment="1">
      <alignment horizontal="left" vertical="center"/>
    </xf>
    <xf numFmtId="0" fontId="139" fillId="3" borderId="1" xfId="0" applyFont="1" applyFill="1" applyBorder="1" applyAlignment="1">
      <alignment horizontal="center" vertical="center"/>
    </xf>
    <xf numFmtId="0" fontId="139" fillId="3" borderId="1" xfId="0" applyNumberFormat="1" applyFont="1" applyFill="1" applyBorder="1" applyAlignment="1">
      <alignment horizontal="center" vertical="center"/>
    </xf>
    <xf numFmtId="0" fontId="20" fillId="2" borderId="34" xfId="0" applyFont="1" applyFill="1" applyBorder="1" applyAlignment="1">
      <alignment horizontal="center" vertical="center"/>
    </xf>
    <xf numFmtId="0" fontId="24" fillId="2" borderId="25" xfId="0" applyFont="1" applyFill="1" applyBorder="1" applyAlignment="1">
      <alignment horizontal="center" vertical="center"/>
    </xf>
    <xf numFmtId="0" fontId="47" fillId="2" borderId="1" xfId="0" applyFont="1" applyFill="1" applyBorder="1" applyAlignment="1">
      <alignment horizontal="center" vertical="center"/>
    </xf>
    <xf numFmtId="177" fontId="47" fillId="2" borderId="1" xfId="2001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139" fillId="2" borderId="34" xfId="0" applyFont="1" applyFill="1" applyBorder="1" applyAlignment="1">
      <alignment horizontal="center" vertical="center"/>
    </xf>
    <xf numFmtId="0" fontId="139" fillId="2" borderId="1" xfId="0" applyFont="1" applyFill="1" applyBorder="1" applyAlignment="1">
      <alignment horizontal="center" vertical="center"/>
    </xf>
    <xf numFmtId="0" fontId="47" fillId="2" borderId="34" xfId="0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horizontal="center" vertical="center"/>
    </xf>
    <xf numFmtId="0" fontId="47" fillId="0" borderId="1" xfId="0" applyFont="1" applyFill="1" applyBorder="1" applyAlignment="1">
      <alignment horizontal="center" vertical="center"/>
    </xf>
    <xf numFmtId="177" fontId="47" fillId="0" borderId="1" xfId="2001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47" fillId="0" borderId="34" xfId="0" applyFont="1" applyFill="1" applyBorder="1" applyAlignment="1">
      <alignment horizontal="center" vertical="center"/>
    </xf>
    <xf numFmtId="0" fontId="47" fillId="19" borderId="1" xfId="0" applyFont="1" applyFill="1" applyBorder="1" applyAlignment="1">
      <alignment horizontal="center" vertical="center"/>
    </xf>
    <xf numFmtId="0" fontId="20" fillId="2" borderId="36" xfId="0" applyFont="1" applyFill="1" applyBorder="1" applyAlignment="1">
      <alignment horizontal="center" vertical="center"/>
    </xf>
    <xf numFmtId="0" fontId="20" fillId="3" borderId="25" xfId="0" applyFont="1" applyFill="1" applyBorder="1" applyAlignment="1">
      <alignment horizontal="center" vertical="center"/>
    </xf>
    <xf numFmtId="0" fontId="47" fillId="3" borderId="34" xfId="0" applyFont="1" applyFill="1" applyBorder="1" applyAlignment="1">
      <alignment horizontal="center" vertical="center"/>
    </xf>
    <xf numFmtId="0" fontId="20" fillId="3" borderId="36" xfId="0" applyFont="1" applyFill="1" applyBorder="1" applyAlignment="1">
      <alignment horizontal="center" vertical="center" wrapText="1"/>
    </xf>
    <xf numFmtId="0" fontId="20" fillId="2" borderId="35" xfId="0" applyFont="1" applyFill="1" applyBorder="1" applyAlignment="1">
      <alignment horizontal="center" vertical="center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56" fillId="0" borderId="0" xfId="0" applyFont="1">
      <alignment vertical="center"/>
    </xf>
    <xf numFmtId="177" fontId="4" fillId="3" borderId="1" xfId="0" applyNumberFormat="1" applyFont="1" applyFill="1" applyBorder="1" applyAlignment="1" applyProtection="1">
      <alignment horizontal="center"/>
      <protection locked="0"/>
    </xf>
    <xf numFmtId="190" fontId="8" fillId="3" borderId="1" xfId="0" applyNumberFormat="1" applyFont="1" applyFill="1" applyBorder="1" applyAlignment="1" applyProtection="1"/>
    <xf numFmtId="49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0" xfId="0" applyFont="1" applyFill="1" applyAlignment="1" applyProtection="1">
      <alignment horizontal="center" vertical="center"/>
      <protection locked="0"/>
    </xf>
    <xf numFmtId="0" fontId="141" fillId="0" borderId="0" xfId="0" applyNumberFormat="1" applyFont="1" applyBorder="1" applyAlignment="1">
      <alignment horizontal="right" vertical="center"/>
    </xf>
    <xf numFmtId="0" fontId="142" fillId="0" borderId="1" xfId="0" applyNumberFormat="1" applyFont="1" applyBorder="1" applyAlignment="1">
      <alignment horizontal="center" vertical="center"/>
    </xf>
    <xf numFmtId="0" fontId="142" fillId="0" borderId="1" xfId="0" applyNumberFormat="1" applyFont="1" applyFill="1" applyBorder="1" applyAlignment="1">
      <alignment horizontal="center" vertical="center"/>
    </xf>
    <xf numFmtId="178" fontId="143" fillId="0" borderId="1" xfId="0" applyNumberFormat="1" applyFont="1" applyBorder="1">
      <alignment vertical="center"/>
    </xf>
    <xf numFmtId="178" fontId="144" fillId="0" borderId="1" xfId="0" applyNumberFormat="1" applyFont="1" applyBorder="1">
      <alignment vertical="center"/>
    </xf>
    <xf numFmtId="178" fontId="142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40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41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0" fontId="108" fillId="0" borderId="15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9" fillId="0" borderId="15" xfId="1123" applyFont="1" applyFill="1" applyBorder="1" applyAlignment="1">
      <alignment horizontal="center" vertical="center"/>
    </xf>
    <xf numFmtId="0" fontId="71" fillId="0" borderId="15" xfId="0" applyFont="1" applyBorder="1" applyAlignment="1">
      <alignment horizontal="center" vertical="center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90" fillId="0" borderId="15" xfId="0" applyFont="1" applyFill="1" applyBorder="1" applyAlignment="1">
      <alignment horizontal="center" vertical="center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113" fillId="0" borderId="15" xfId="0" applyFont="1" applyFill="1" applyBorder="1" applyAlignment="1">
      <alignment horizontal="center" vertical="center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7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left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74" fillId="0" borderId="15" xfId="0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178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/>
    <xf numFmtId="0" fontId="16" fillId="0" borderId="32" xfId="0" applyFont="1" applyBorder="1" applyAlignment="1">
      <alignment horizontal="center" vertical="center"/>
    </xf>
    <xf numFmtId="0" fontId="20" fillId="3" borderId="36" xfId="0" applyFont="1" applyFill="1" applyBorder="1" applyAlignment="1">
      <alignment horizontal="center" vertical="center" wrapText="1"/>
    </xf>
    <xf numFmtId="0" fontId="20" fillId="19" borderId="36" xfId="0" applyFont="1" applyFill="1" applyBorder="1" applyAlignment="1">
      <alignment horizontal="center" vertical="center"/>
    </xf>
    <xf numFmtId="0" fontId="47" fillId="19" borderId="36" xfId="0" applyFont="1" applyFill="1" applyBorder="1" applyAlignment="1">
      <alignment horizontal="center" vertical="center"/>
    </xf>
    <xf numFmtId="0" fontId="47" fillId="19" borderId="35" xfId="0" applyFont="1" applyFill="1" applyBorder="1" applyAlignment="1">
      <alignment horizontal="center" vertical="center"/>
    </xf>
    <xf numFmtId="0" fontId="20" fillId="2" borderId="34" xfId="0" applyFont="1" applyFill="1" applyBorder="1" applyAlignment="1">
      <alignment horizontal="center" vertical="center"/>
    </xf>
    <xf numFmtId="0" fontId="47" fillId="2" borderId="36" xfId="0" applyFont="1" applyFill="1" applyBorder="1" applyAlignment="1">
      <alignment horizontal="center" vertical="center"/>
    </xf>
    <xf numFmtId="0" fontId="20" fillId="2" borderId="36" xfId="0" applyFont="1" applyFill="1" applyBorder="1" applyAlignment="1">
      <alignment horizontal="center" vertical="center"/>
    </xf>
    <xf numFmtId="0" fontId="47" fillId="2" borderId="34" xfId="0" applyFont="1" applyFill="1" applyBorder="1" applyAlignment="1">
      <alignment horizontal="center" vertical="center" wrapText="1"/>
    </xf>
    <xf numFmtId="0" fontId="47" fillId="2" borderId="36" xfId="0" applyFont="1" applyFill="1" applyBorder="1" applyAlignment="1">
      <alignment horizontal="center" vertical="center" wrapText="1"/>
    </xf>
    <xf numFmtId="0" fontId="20" fillId="2" borderId="34" xfId="0" applyFont="1" applyFill="1" applyBorder="1" applyAlignment="1">
      <alignment horizontal="center" vertical="center" wrapText="1"/>
    </xf>
    <xf numFmtId="0" fontId="20" fillId="3" borderId="34" xfId="0" applyFont="1" applyFill="1" applyBorder="1" applyAlignment="1">
      <alignment horizontal="center" vertical="center" wrapText="1"/>
    </xf>
    <xf numFmtId="0" fontId="47" fillId="3" borderId="36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0" borderId="34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47" fillId="2" borderId="34" xfId="0" applyFont="1" applyFill="1" applyBorder="1" applyAlignment="1">
      <alignment horizontal="center" vertical="center"/>
    </xf>
    <xf numFmtId="0" fontId="20" fillId="3" borderId="34" xfId="0" applyFont="1" applyFill="1" applyBorder="1" applyAlignment="1">
      <alignment horizontal="center" vertical="center"/>
    </xf>
    <xf numFmtId="0" fontId="47" fillId="3" borderId="36" xfId="0" applyFont="1" applyFill="1" applyBorder="1" applyAlignment="1">
      <alignment horizontal="center" vertical="center"/>
    </xf>
    <xf numFmtId="0" fontId="136" fillId="2" borderId="3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38" fillId="2" borderId="34" xfId="0" applyFont="1" applyFill="1" applyBorder="1" applyAlignment="1">
      <alignment horizontal="center" vertical="center"/>
    </xf>
    <xf numFmtId="0" fontId="138" fillId="2" borderId="35" xfId="0" applyFont="1" applyFill="1" applyBorder="1" applyAlignment="1">
      <alignment horizontal="center" vertical="center"/>
    </xf>
    <xf numFmtId="0" fontId="47" fillId="3" borderId="34" xfId="0" applyFont="1" applyFill="1" applyBorder="1" applyAlignment="1">
      <alignment horizontal="center" vertical="center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723900</xdr:colOff>
      <xdr:row>60</xdr:row>
      <xdr:rowOff>19050</xdr:rowOff>
    </xdr:from>
    <xdr:to>
      <xdr:col>19</xdr:col>
      <xdr:colOff>723900</xdr:colOff>
      <xdr:row>60</xdr:row>
      <xdr:rowOff>66675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8315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sqref="A1:XFD1048576"/>
    </sheetView>
  </sheetViews>
  <sheetFormatPr defaultColWidth="9" defaultRowHeight="13.5"/>
  <cols>
    <col min="1" max="1" width="6.625" style="281" customWidth="1"/>
    <col min="2" max="2" width="31" style="820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821" t="s">
        <v>2484</v>
      </c>
      <c r="B1" s="822"/>
      <c r="C1" s="822"/>
      <c r="D1" s="822"/>
      <c r="E1" s="822"/>
    </row>
    <row r="2" spans="1:5" ht="35.1" customHeight="1">
      <c r="A2" s="823" t="s">
        <v>2502</v>
      </c>
      <c r="B2" s="824"/>
      <c r="E2" s="814" t="s">
        <v>2485</v>
      </c>
    </row>
    <row r="3" spans="1:5" ht="30" customHeight="1">
      <c r="A3" s="815" t="s">
        <v>1329</v>
      </c>
      <c r="B3" s="815" t="s">
        <v>2486</v>
      </c>
      <c r="C3" s="816" t="s">
        <v>2487</v>
      </c>
      <c r="D3" s="816" t="s">
        <v>2488</v>
      </c>
      <c r="E3" s="816" t="s">
        <v>2489</v>
      </c>
    </row>
    <row r="4" spans="1:5" ht="30" customHeight="1">
      <c r="A4" s="815">
        <v>1</v>
      </c>
      <c r="B4" s="815" t="s">
        <v>2490</v>
      </c>
      <c r="C4" s="817">
        <f>梅陇基本支出调整!Y4</f>
        <v>12202455.690000057</v>
      </c>
      <c r="D4" s="817"/>
      <c r="E4" s="818">
        <f t="shared" ref="E4:E15" si="0">C4-D4</f>
        <v>12202455.690000057</v>
      </c>
    </row>
    <row r="5" spans="1:5" ht="30" customHeight="1">
      <c r="A5" s="815">
        <v>2</v>
      </c>
      <c r="B5" s="815" t="s">
        <v>2491</v>
      </c>
      <c r="C5" s="817">
        <f>梅陇基本支出调整!Y42</f>
        <v>2213260.2400000002</v>
      </c>
      <c r="D5" s="817"/>
      <c r="E5" s="818">
        <f t="shared" si="0"/>
        <v>2213260.2400000002</v>
      </c>
    </row>
    <row r="6" spans="1:5" ht="30" customHeight="1">
      <c r="A6" s="815">
        <v>3</v>
      </c>
      <c r="B6" s="815" t="s">
        <v>2492</v>
      </c>
      <c r="C6" s="817">
        <f>梅陇基本支出调整!Y31</f>
        <v>7672185</v>
      </c>
      <c r="D6" s="817"/>
      <c r="E6" s="818">
        <f t="shared" si="0"/>
        <v>7672185</v>
      </c>
    </row>
    <row r="7" spans="1:5" ht="30" customHeight="1">
      <c r="A7" s="815">
        <v>4</v>
      </c>
      <c r="B7" s="815" t="s">
        <v>2493</v>
      </c>
      <c r="C7" s="817">
        <v>-16980</v>
      </c>
      <c r="D7" s="817"/>
      <c r="E7" s="818">
        <f t="shared" si="0"/>
        <v>-16980</v>
      </c>
    </row>
    <row r="8" spans="1:5" ht="30" customHeight="1">
      <c r="A8" s="815">
        <v>5</v>
      </c>
      <c r="B8" s="815" t="s">
        <v>2494</v>
      </c>
      <c r="C8" s="817">
        <f>残疾就业保障调整!E21</f>
        <v>-967699.75999999989</v>
      </c>
      <c r="D8" s="817"/>
      <c r="E8" s="818">
        <f t="shared" si="0"/>
        <v>-967699.75999999989</v>
      </c>
    </row>
    <row r="9" spans="1:5" ht="30" customHeight="1">
      <c r="A9" s="815">
        <v>6</v>
      </c>
      <c r="B9" s="815" t="s">
        <v>2495</v>
      </c>
      <c r="C9" s="817">
        <f>补充公用经费调整!AV22</f>
        <v>6397152.9100000001</v>
      </c>
      <c r="D9" s="817"/>
      <c r="E9" s="818">
        <f t="shared" si="0"/>
        <v>6397152.9100000001</v>
      </c>
    </row>
    <row r="10" spans="1:5" ht="30" customHeight="1">
      <c r="A10" s="815">
        <v>7</v>
      </c>
      <c r="B10" s="815" t="s">
        <v>2496</v>
      </c>
      <c r="C10" s="817">
        <f>追加设备!I17</f>
        <v>5050000</v>
      </c>
      <c r="D10" s="817"/>
      <c r="E10" s="818">
        <f t="shared" si="0"/>
        <v>5050000</v>
      </c>
    </row>
    <row r="11" spans="1:5" ht="30" customHeight="1">
      <c r="A11" s="815">
        <v>8</v>
      </c>
      <c r="B11" s="815" t="s">
        <v>2497</v>
      </c>
      <c r="C11" s="817">
        <f>普教二科追加!H7</f>
        <v>2000000</v>
      </c>
      <c r="D11" s="817"/>
      <c r="E11" s="818">
        <f t="shared" si="0"/>
        <v>2000000</v>
      </c>
    </row>
    <row r="12" spans="1:5" ht="30" customHeight="1">
      <c r="A12" s="815">
        <v>9</v>
      </c>
      <c r="B12" s="815" t="s">
        <v>2498</v>
      </c>
      <c r="C12" s="817">
        <f>普教一科追加!H7</f>
        <v>800000</v>
      </c>
      <c r="D12" s="817"/>
      <c r="E12" s="818">
        <f t="shared" si="0"/>
        <v>800000</v>
      </c>
    </row>
    <row r="13" spans="1:5" ht="30" customHeight="1">
      <c r="A13" s="815">
        <v>10</v>
      </c>
      <c r="B13" s="815" t="s">
        <v>2499</v>
      </c>
      <c r="C13" s="817">
        <f>抚恤金调整!E8</f>
        <v>165890</v>
      </c>
      <c r="D13" s="817"/>
      <c r="E13" s="818">
        <f t="shared" si="0"/>
        <v>165890</v>
      </c>
    </row>
    <row r="14" spans="1:5" ht="30" customHeight="1">
      <c r="A14" s="815">
        <v>11</v>
      </c>
      <c r="B14" s="815" t="s">
        <v>2500</v>
      </c>
      <c r="C14" s="817">
        <f>储备教师!H11</f>
        <v>790695</v>
      </c>
      <c r="D14" s="817">
        <f>C14</f>
        <v>790695</v>
      </c>
      <c r="E14" s="818">
        <f t="shared" si="0"/>
        <v>0</v>
      </c>
    </row>
    <row r="15" spans="1:5" ht="30" customHeight="1">
      <c r="A15" s="815">
        <v>12</v>
      </c>
      <c r="B15" s="815" t="s">
        <v>2501</v>
      </c>
      <c r="C15" s="817">
        <f>保安经费调整!N42</f>
        <v>5095875</v>
      </c>
      <c r="D15" s="817">
        <f>C15</f>
        <v>5095875</v>
      </c>
      <c r="E15" s="818">
        <f t="shared" si="0"/>
        <v>0</v>
      </c>
    </row>
    <row r="16" spans="1:5" ht="30" customHeight="1">
      <c r="A16" s="815"/>
      <c r="B16" s="815" t="s">
        <v>2288</v>
      </c>
      <c r="C16" s="819">
        <f>SUM(C4:C15)</f>
        <v>41402834.080000058</v>
      </c>
      <c r="D16" s="819">
        <f t="shared" ref="D16:E16" si="1">SUM(D4:D15)</f>
        <v>5886570</v>
      </c>
      <c r="E16" s="819">
        <f t="shared" si="1"/>
        <v>35516264.080000058</v>
      </c>
    </row>
    <row r="17" ht="30" customHeight="1"/>
    <row r="18" ht="30" customHeight="1"/>
  </sheetData>
  <mergeCells count="2">
    <mergeCell ref="A1:E1"/>
    <mergeCell ref="A2:B2"/>
  </mergeCells>
  <phoneticPr fontId="3" type="noConversion"/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825" t="s">
        <v>532</v>
      </c>
      <c r="B1" s="826"/>
      <c r="C1" s="826"/>
      <c r="D1" s="826"/>
      <c r="E1" s="827"/>
      <c r="F1" s="827"/>
      <c r="G1" s="827"/>
      <c r="H1" s="827"/>
      <c r="I1" s="827"/>
      <c r="J1" s="827"/>
      <c r="K1" s="827"/>
      <c r="L1" s="827"/>
      <c r="M1" s="827"/>
      <c r="N1" s="827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830" t="s">
        <v>664</v>
      </c>
      <c r="B1" s="831"/>
      <c r="C1" s="831"/>
      <c r="D1" s="831"/>
      <c r="E1" s="831"/>
      <c r="F1" s="831"/>
      <c r="G1" s="831"/>
      <c r="H1" s="831"/>
      <c r="I1" s="831"/>
      <c r="J1" s="831"/>
      <c r="K1" s="831"/>
      <c r="L1" s="831"/>
      <c r="M1" s="831"/>
      <c r="N1" s="831"/>
      <c r="O1" s="831"/>
      <c r="P1" s="831"/>
      <c r="Q1" s="831"/>
    </row>
    <row r="2" spans="1:17" s="155" customFormat="1">
      <c r="A2" s="832" t="s">
        <v>594</v>
      </c>
      <c r="B2" s="834" t="s">
        <v>635</v>
      </c>
      <c r="C2" s="834" t="s">
        <v>1</v>
      </c>
      <c r="D2" s="835" t="s">
        <v>636</v>
      </c>
      <c r="E2" s="836" t="s">
        <v>637</v>
      </c>
      <c r="F2" s="828" t="s">
        <v>653</v>
      </c>
      <c r="G2" s="829"/>
      <c r="H2" s="829"/>
      <c r="I2" s="829"/>
      <c r="J2" s="828" t="s">
        <v>652</v>
      </c>
      <c r="K2" s="829"/>
      <c r="L2" s="829"/>
      <c r="M2" s="829"/>
      <c r="N2" s="828" t="s">
        <v>666</v>
      </c>
      <c r="O2" s="829"/>
      <c r="P2" s="829"/>
      <c r="Q2" s="829"/>
    </row>
    <row r="3" spans="1:17" ht="22.5">
      <c r="A3" s="833"/>
      <c r="B3" s="833"/>
      <c r="C3" s="833"/>
      <c r="D3" s="833"/>
      <c r="E3" s="833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837" t="s">
        <v>0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839" t="s">
        <v>0</v>
      </c>
      <c r="B1" s="840"/>
      <c r="C1" s="840"/>
      <c r="D1" s="840"/>
      <c r="E1" s="840"/>
      <c r="F1" s="840"/>
      <c r="G1" s="840"/>
      <c r="H1" s="840"/>
      <c r="I1" s="840"/>
      <c r="J1" s="840"/>
      <c r="K1" s="840"/>
      <c r="L1" s="840"/>
      <c r="M1" s="840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837" t="s">
        <v>264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  <c r="L1" s="838"/>
      <c r="M1" s="838"/>
      <c r="N1" s="838"/>
      <c r="O1" s="838"/>
      <c r="P1" s="838"/>
      <c r="Q1" s="838"/>
      <c r="R1" s="838"/>
      <c r="S1" s="838"/>
      <c r="T1" s="838"/>
      <c r="U1" s="838"/>
      <c r="V1" s="838"/>
      <c r="W1" s="838"/>
      <c r="X1" s="838"/>
      <c r="Y1" s="838"/>
      <c r="Z1" s="838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841" t="s">
        <v>669</v>
      </c>
      <c r="B1" s="841"/>
      <c r="C1" s="841"/>
      <c r="D1" s="841"/>
      <c r="E1" s="841"/>
      <c r="F1" s="841"/>
      <c r="G1" s="841"/>
      <c r="H1" s="841"/>
      <c r="I1" s="841"/>
      <c r="J1" s="841"/>
      <c r="K1" s="841"/>
      <c r="L1" s="841"/>
      <c r="M1" s="841"/>
      <c r="N1" s="841"/>
      <c r="O1" s="841"/>
      <c r="P1" s="841"/>
      <c r="Q1" s="841"/>
      <c r="R1" s="841"/>
      <c r="S1" s="841"/>
      <c r="T1" s="841"/>
      <c r="U1" s="841"/>
      <c r="V1" s="841"/>
      <c r="W1" s="841"/>
      <c r="X1" s="841"/>
      <c r="Y1" s="841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837" t="s">
        <v>0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  <c r="L1" s="838"/>
      <c r="M1" s="838"/>
      <c r="N1" s="838"/>
      <c r="O1" s="838"/>
      <c r="P1" s="838"/>
      <c r="Q1" s="838"/>
      <c r="R1" s="838"/>
      <c r="S1" s="838"/>
      <c r="T1" s="838"/>
      <c r="U1" s="838"/>
      <c r="V1" s="838"/>
      <c r="W1" s="838"/>
      <c r="X1" s="838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837" t="s">
        <v>0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  <c r="L1" s="838"/>
      <c r="M1" s="838"/>
      <c r="N1" s="838"/>
      <c r="O1" s="838"/>
      <c r="P1" s="838"/>
      <c r="Q1" s="838"/>
      <c r="R1" s="838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837" t="s">
        <v>0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  <c r="L1" s="838"/>
      <c r="M1" s="838"/>
      <c r="N1" s="838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42" t="s">
        <v>335</v>
      </c>
      <c r="B1" s="843"/>
      <c r="C1" s="843"/>
      <c r="D1" s="843"/>
      <c r="E1" s="843"/>
      <c r="F1" s="843"/>
      <c r="G1" s="843"/>
      <c r="H1" s="843"/>
      <c r="I1" s="843"/>
      <c r="J1" s="843"/>
      <c r="K1" s="843"/>
      <c r="L1" s="843"/>
      <c r="M1" s="843"/>
      <c r="N1" s="843"/>
      <c r="O1" s="843"/>
      <c r="P1" s="843"/>
      <c r="Q1" s="843"/>
      <c r="R1" s="843"/>
      <c r="S1" s="843"/>
      <c r="T1" s="843"/>
      <c r="U1" s="843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839" t="s">
        <v>265</v>
      </c>
      <c r="B1" s="840"/>
      <c r="C1" s="840"/>
      <c r="D1" s="840"/>
      <c r="E1" s="840"/>
      <c r="F1" s="840"/>
      <c r="G1" s="840"/>
      <c r="H1" s="840"/>
      <c r="I1" s="840"/>
      <c r="J1" s="840"/>
      <c r="K1" s="840"/>
      <c r="L1" s="840"/>
      <c r="M1" s="840"/>
      <c r="N1" s="840"/>
      <c r="O1" s="840"/>
      <c r="P1" s="840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44" t="s">
        <v>488</v>
      </c>
      <c r="B1" s="844"/>
      <c r="C1" s="844"/>
      <c r="D1" s="844"/>
      <c r="E1" s="844"/>
      <c r="F1" s="844"/>
      <c r="G1" s="844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47" t="s">
        <v>544</v>
      </c>
      <c r="B1" s="848"/>
      <c r="C1" s="848"/>
      <c r="D1" s="848"/>
      <c r="E1" s="848"/>
      <c r="F1" s="848"/>
      <c r="G1" s="848"/>
      <c r="H1" s="848"/>
      <c r="I1" s="848"/>
    </row>
    <row r="2" spans="1:9" ht="22.5">
      <c r="A2" s="147" t="s">
        <v>621</v>
      </c>
      <c r="B2" s="846" t="s">
        <v>622</v>
      </c>
      <c r="C2" s="846"/>
      <c r="D2" s="846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45" t="s">
        <v>634</v>
      </c>
      <c r="C3" s="845"/>
      <c r="D3" s="845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45" t="s">
        <v>629</v>
      </c>
      <c r="C4" s="845"/>
      <c r="D4" s="845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45" t="s">
        <v>630</v>
      </c>
      <c r="C5" s="845"/>
      <c r="D5" s="845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45" t="s">
        <v>632</v>
      </c>
      <c r="C6" s="845"/>
      <c r="D6" s="845"/>
      <c r="E6" s="152"/>
      <c r="F6" s="152"/>
      <c r="G6" s="152"/>
      <c r="H6" s="154"/>
      <c r="I6" s="154">
        <f>I5</f>
        <v>476250</v>
      </c>
    </row>
    <row r="7" spans="1:9">
      <c r="A7" s="152"/>
      <c r="B7" s="845" t="s">
        <v>633</v>
      </c>
      <c r="C7" s="845"/>
      <c r="D7" s="845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49" t="s">
        <v>620</v>
      </c>
      <c r="B1" s="849"/>
      <c r="C1" s="849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51"/>
      <c r="B1" s="852"/>
      <c r="C1" s="852"/>
      <c r="D1" s="852"/>
      <c r="E1" s="852"/>
      <c r="F1" s="852"/>
      <c r="G1" s="852"/>
      <c r="H1" s="852"/>
      <c r="I1" s="852"/>
      <c r="J1" s="852"/>
      <c r="K1" s="852"/>
      <c r="L1" s="852"/>
      <c r="M1" s="852"/>
      <c r="N1" s="852"/>
      <c r="O1" s="852"/>
      <c r="P1" s="852"/>
      <c r="Q1" s="852"/>
      <c r="R1" s="852"/>
      <c r="S1" s="852"/>
      <c r="T1" s="852"/>
      <c r="U1" s="852"/>
      <c r="V1" s="852"/>
      <c r="W1" s="852"/>
      <c r="X1" s="852"/>
      <c r="Y1" s="852"/>
      <c r="Z1" s="852"/>
      <c r="AA1" s="852"/>
    </row>
    <row r="2" spans="1:28" ht="39.950000000000003" customHeight="1">
      <c r="A2" s="853" t="s">
        <v>594</v>
      </c>
      <c r="B2" s="850" t="s">
        <v>595</v>
      </c>
      <c r="C2" s="850" t="s">
        <v>596</v>
      </c>
      <c r="D2" s="850" t="s">
        <v>597</v>
      </c>
      <c r="E2" s="850"/>
      <c r="F2" s="850"/>
      <c r="G2" s="850"/>
      <c r="H2" s="850"/>
      <c r="I2" s="855" t="s">
        <v>598</v>
      </c>
      <c r="J2" s="855"/>
      <c r="K2" s="855"/>
      <c r="L2" s="855"/>
      <c r="M2" s="855"/>
      <c r="N2" s="855" t="s">
        <v>599</v>
      </c>
      <c r="O2" s="855"/>
      <c r="P2" s="855"/>
      <c r="Q2" s="855"/>
      <c r="R2" s="855"/>
      <c r="S2" s="850" t="s">
        <v>615</v>
      </c>
      <c r="T2" s="850"/>
      <c r="U2" s="850"/>
      <c r="V2" s="850"/>
      <c r="W2" s="850"/>
      <c r="X2" s="850"/>
      <c r="Y2" s="850"/>
      <c r="Z2" s="850"/>
      <c r="AA2" s="850"/>
    </row>
    <row r="3" spans="1:28" ht="39.950000000000003" customHeight="1">
      <c r="A3" s="854"/>
      <c r="B3" s="850"/>
      <c r="C3" s="850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56" t="s">
        <v>1071</v>
      </c>
      <c r="B1" s="856"/>
      <c r="C1" s="856"/>
      <c r="D1" s="856"/>
      <c r="E1" s="856"/>
      <c r="F1" s="856"/>
      <c r="G1" s="856"/>
      <c r="H1" s="856"/>
      <c r="I1" s="856"/>
      <c r="J1" s="856"/>
      <c r="K1" s="856"/>
      <c r="L1" s="856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57" t="s">
        <v>1209</v>
      </c>
      <c r="B1" s="857"/>
      <c r="C1" s="857"/>
      <c r="D1" s="857"/>
      <c r="E1" s="857"/>
      <c r="F1" s="857"/>
      <c r="G1" s="857"/>
      <c r="H1" s="857"/>
      <c r="I1" s="857"/>
    </row>
    <row r="2" spans="1:9" s="327" customFormat="1">
      <c r="A2" s="858" t="s">
        <v>1210</v>
      </c>
      <c r="B2" s="858" t="s">
        <v>1211</v>
      </c>
      <c r="C2" s="858" t="s">
        <v>1212</v>
      </c>
      <c r="D2" s="858" t="s">
        <v>1213</v>
      </c>
      <c r="E2" s="858" t="s">
        <v>1214</v>
      </c>
      <c r="F2" s="859" t="s">
        <v>1215</v>
      </c>
      <c r="G2" s="858" t="s">
        <v>1216</v>
      </c>
      <c r="H2" s="859" t="s">
        <v>1217</v>
      </c>
      <c r="I2" s="860" t="s">
        <v>1218</v>
      </c>
    </row>
    <row r="3" spans="1:9" s="327" customFormat="1">
      <c r="A3" s="858"/>
      <c r="B3" s="858"/>
      <c r="C3" s="858"/>
      <c r="D3" s="858"/>
      <c r="E3" s="858"/>
      <c r="F3" s="859"/>
      <c r="G3" s="858"/>
      <c r="H3" s="859"/>
      <c r="I3" s="860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66" t="s">
        <v>1361</v>
      </c>
      <c r="B1" s="866"/>
      <c r="C1" s="866"/>
      <c r="D1" s="866"/>
      <c r="E1" s="866"/>
      <c r="F1" s="866"/>
      <c r="G1" s="866"/>
      <c r="H1" s="866"/>
      <c r="I1" s="866"/>
      <c r="J1" s="867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77">
        <v>1</v>
      </c>
      <c r="B3" s="879" t="s">
        <v>1368</v>
      </c>
      <c r="C3" s="879" t="s">
        <v>1369</v>
      </c>
      <c r="D3" s="879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64">
        <f>ROUND(I50*0.8,0)</f>
        <v>1831887</v>
      </c>
    </row>
    <row r="4" spans="1:10" ht="18" customHeight="1">
      <c r="A4" s="877"/>
      <c r="B4" s="879"/>
      <c r="C4" s="879"/>
      <c r="D4" s="879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65"/>
    </row>
    <row r="5" spans="1:10" ht="18" customHeight="1">
      <c r="A5" s="877"/>
      <c r="B5" s="879"/>
      <c r="C5" s="879"/>
      <c r="D5" s="879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65"/>
    </row>
    <row r="6" spans="1:10" ht="18" customHeight="1">
      <c r="A6" s="877"/>
      <c r="B6" s="879"/>
      <c r="C6" s="879"/>
      <c r="D6" s="879"/>
      <c r="E6" s="880" t="s">
        <v>1375</v>
      </c>
      <c r="F6" s="877" t="s">
        <v>1376</v>
      </c>
      <c r="G6" s="379">
        <v>12</v>
      </c>
      <c r="H6" s="379">
        <v>280</v>
      </c>
      <c r="I6" s="878">
        <f>SUMPRODUCT(G6:G11,H6:H11)</f>
        <v>43420</v>
      </c>
      <c r="J6" s="865"/>
    </row>
    <row r="7" spans="1:10" ht="18" customHeight="1">
      <c r="A7" s="877"/>
      <c r="B7" s="879"/>
      <c r="C7" s="879"/>
      <c r="D7" s="879"/>
      <c r="E7" s="880"/>
      <c r="F7" s="877"/>
      <c r="G7" s="379">
        <v>16</v>
      </c>
      <c r="H7" s="379">
        <v>360</v>
      </c>
      <c r="I7" s="878"/>
      <c r="J7" s="865"/>
    </row>
    <row r="8" spans="1:10" ht="18" customHeight="1">
      <c r="A8" s="877"/>
      <c r="B8" s="879"/>
      <c r="C8" s="879"/>
      <c r="D8" s="879"/>
      <c r="E8" s="880"/>
      <c r="F8" s="877"/>
      <c r="G8" s="379">
        <v>26</v>
      </c>
      <c r="H8" s="379">
        <v>150</v>
      </c>
      <c r="I8" s="878"/>
      <c r="J8" s="865"/>
    </row>
    <row r="9" spans="1:10" ht="18" customHeight="1">
      <c r="A9" s="877"/>
      <c r="B9" s="879"/>
      <c r="C9" s="879"/>
      <c r="D9" s="879"/>
      <c r="E9" s="880"/>
      <c r="F9" s="877"/>
      <c r="G9" s="379">
        <v>90</v>
      </c>
      <c r="H9" s="379">
        <v>160</v>
      </c>
      <c r="I9" s="878"/>
      <c r="J9" s="865"/>
    </row>
    <row r="10" spans="1:10" ht="18" customHeight="1">
      <c r="A10" s="877"/>
      <c r="B10" s="879"/>
      <c r="C10" s="879"/>
      <c r="D10" s="879"/>
      <c r="E10" s="880"/>
      <c r="F10" s="877"/>
      <c r="G10" s="379">
        <v>90</v>
      </c>
      <c r="H10" s="379">
        <v>130</v>
      </c>
      <c r="I10" s="878"/>
      <c r="J10" s="865"/>
    </row>
    <row r="11" spans="1:10" ht="18" customHeight="1">
      <c r="A11" s="877"/>
      <c r="B11" s="879"/>
      <c r="C11" s="879"/>
      <c r="D11" s="879"/>
      <c r="E11" s="880"/>
      <c r="F11" s="877"/>
      <c r="G11" s="379">
        <v>86</v>
      </c>
      <c r="H11" s="379">
        <v>50</v>
      </c>
      <c r="I11" s="878"/>
      <c r="J11" s="865"/>
    </row>
    <row r="12" spans="1:10" ht="18" customHeight="1">
      <c r="A12" s="877"/>
      <c r="B12" s="879"/>
      <c r="C12" s="879"/>
      <c r="D12" s="879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65"/>
    </row>
    <row r="13" spans="1:10" ht="18" customHeight="1">
      <c r="A13" s="877"/>
      <c r="B13" s="879"/>
      <c r="C13" s="879"/>
      <c r="D13" s="875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65"/>
    </row>
    <row r="14" spans="1:10" ht="18" customHeight="1">
      <c r="A14" s="877"/>
      <c r="B14" s="879"/>
      <c r="C14" s="879"/>
      <c r="D14" s="875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65"/>
    </row>
    <row r="15" spans="1:10" ht="18" customHeight="1">
      <c r="A15" s="877"/>
      <c r="B15" s="879"/>
      <c r="C15" s="879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65"/>
    </row>
    <row r="16" spans="1:10" ht="18" customHeight="1">
      <c r="A16" s="877"/>
      <c r="B16" s="879"/>
      <c r="C16" s="879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65"/>
    </row>
    <row r="17" spans="1:66" ht="18" customHeight="1">
      <c r="A17" s="877"/>
      <c r="B17" s="879"/>
      <c r="C17" s="879"/>
      <c r="D17" s="874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65"/>
    </row>
    <row r="18" spans="1:66" ht="18" customHeight="1">
      <c r="A18" s="877"/>
      <c r="B18" s="879"/>
      <c r="C18" s="879"/>
      <c r="D18" s="874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65"/>
    </row>
    <row r="19" spans="1:66" ht="18" customHeight="1">
      <c r="A19" s="877"/>
      <c r="B19" s="879"/>
      <c r="C19" s="879"/>
      <c r="D19" s="874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65"/>
    </row>
    <row r="20" spans="1:66" ht="18" customHeight="1">
      <c r="A20" s="877"/>
      <c r="B20" s="879"/>
      <c r="C20" s="879"/>
      <c r="D20" s="874" t="s">
        <v>1391</v>
      </c>
      <c r="E20" s="377" t="s">
        <v>1392</v>
      </c>
      <c r="F20" s="383" t="s">
        <v>1376</v>
      </c>
      <c r="G20" s="877">
        <v>1</v>
      </c>
      <c r="H20" s="877">
        <v>10000</v>
      </c>
      <c r="I20" s="878">
        <f t="shared" ref="I20:I26" si="1">H20*G20</f>
        <v>10000</v>
      </c>
      <c r="J20" s="865"/>
    </row>
    <row r="21" spans="1:66" ht="18" customHeight="1">
      <c r="A21" s="877"/>
      <c r="B21" s="879"/>
      <c r="C21" s="879"/>
      <c r="D21" s="874"/>
      <c r="E21" s="377" t="s">
        <v>1393</v>
      </c>
      <c r="F21" s="378" t="s">
        <v>1372</v>
      </c>
      <c r="G21" s="877"/>
      <c r="H21" s="877"/>
      <c r="I21" s="878"/>
      <c r="J21" s="865"/>
    </row>
    <row r="22" spans="1:66" ht="18" customHeight="1">
      <c r="A22" s="877"/>
      <c r="B22" s="879"/>
      <c r="C22" s="879"/>
      <c r="D22" s="874" t="s">
        <v>1394</v>
      </c>
      <c r="E22" s="881" t="s">
        <v>1395</v>
      </c>
      <c r="F22" s="884" t="s">
        <v>1372</v>
      </c>
      <c r="G22" s="384">
        <v>4002.77</v>
      </c>
      <c r="H22" s="379">
        <v>60</v>
      </c>
      <c r="I22" s="561">
        <f t="shared" si="1"/>
        <v>240166.2</v>
      </c>
      <c r="J22" s="865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77"/>
      <c r="B23" s="879"/>
      <c r="C23" s="879"/>
      <c r="D23" s="874"/>
      <c r="E23" s="882"/>
      <c r="F23" s="885"/>
      <c r="G23" s="384">
        <v>2</v>
      </c>
      <c r="H23" s="379">
        <v>5000</v>
      </c>
      <c r="I23" s="561">
        <f t="shared" si="1"/>
        <v>10000</v>
      </c>
      <c r="J23" s="865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77"/>
      <c r="B24" s="879"/>
      <c r="C24" s="879"/>
      <c r="D24" s="874"/>
      <c r="E24" s="883"/>
      <c r="F24" s="886"/>
      <c r="G24" s="384">
        <v>180</v>
      </c>
      <c r="H24" s="379">
        <v>60</v>
      </c>
      <c r="I24" s="561">
        <f t="shared" si="1"/>
        <v>10800</v>
      </c>
      <c r="J24" s="865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77"/>
      <c r="B25" s="879"/>
      <c r="C25" s="879"/>
      <c r="D25" s="874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65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77"/>
      <c r="B26" s="879"/>
      <c r="C26" s="879"/>
      <c r="D26" s="874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65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77"/>
      <c r="B27" s="879"/>
      <c r="C27" s="879"/>
      <c r="D27" s="874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65"/>
    </row>
    <row r="28" spans="1:66" ht="18" customHeight="1">
      <c r="A28" s="877"/>
      <c r="B28" s="879"/>
      <c r="C28" s="879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65"/>
    </row>
    <row r="29" spans="1:66" ht="18" customHeight="1">
      <c r="A29" s="877"/>
      <c r="B29" s="879"/>
      <c r="C29" s="879"/>
      <c r="D29" s="874" t="s">
        <v>1400</v>
      </c>
      <c r="E29" s="874" t="s">
        <v>1400</v>
      </c>
      <c r="F29" s="875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65"/>
    </row>
    <row r="30" spans="1:66" ht="18" customHeight="1">
      <c r="A30" s="877"/>
      <c r="B30" s="879"/>
      <c r="C30" s="879"/>
      <c r="D30" s="874"/>
      <c r="E30" s="874"/>
      <c r="F30" s="875"/>
      <c r="G30" s="384">
        <v>114</v>
      </c>
      <c r="H30" s="389">
        <v>80</v>
      </c>
      <c r="I30" s="560">
        <f t="shared" si="2"/>
        <v>9120</v>
      </c>
      <c r="J30" s="865"/>
    </row>
    <row r="31" spans="1:66" ht="18" customHeight="1">
      <c r="A31" s="877"/>
      <c r="B31" s="879"/>
      <c r="C31" s="879"/>
      <c r="D31" s="874"/>
      <c r="E31" s="874"/>
      <c r="F31" s="875"/>
      <c r="G31" s="384">
        <v>171</v>
      </c>
      <c r="H31" s="389">
        <v>120</v>
      </c>
      <c r="I31" s="560">
        <f t="shared" si="2"/>
        <v>20520</v>
      </c>
      <c r="J31" s="865"/>
    </row>
    <row r="32" spans="1:66" ht="18" customHeight="1">
      <c r="A32" s="877"/>
      <c r="B32" s="879"/>
      <c r="C32" s="879"/>
      <c r="D32" s="874"/>
      <c r="E32" s="874"/>
      <c r="F32" s="875"/>
      <c r="G32" s="384">
        <v>72</v>
      </c>
      <c r="H32" s="389">
        <v>130</v>
      </c>
      <c r="I32" s="560">
        <f t="shared" si="2"/>
        <v>9360</v>
      </c>
      <c r="J32" s="865"/>
    </row>
    <row r="33" spans="1:10" ht="18" customHeight="1">
      <c r="A33" s="877"/>
      <c r="B33" s="879"/>
      <c r="C33" s="879"/>
      <c r="D33" s="874"/>
      <c r="E33" s="874"/>
      <c r="F33" s="875"/>
      <c r="G33" s="384">
        <v>4</v>
      </c>
      <c r="H33" s="389">
        <v>130</v>
      </c>
      <c r="I33" s="560">
        <f t="shared" si="2"/>
        <v>520</v>
      </c>
      <c r="J33" s="865"/>
    </row>
    <row r="34" spans="1:10" ht="18" customHeight="1">
      <c r="A34" s="877"/>
      <c r="B34" s="879"/>
      <c r="C34" s="879"/>
      <c r="D34" s="874"/>
      <c r="E34" s="874"/>
      <c r="F34" s="875"/>
      <c r="G34" s="384">
        <v>1</v>
      </c>
      <c r="H34" s="389">
        <v>6600</v>
      </c>
      <c r="I34" s="560">
        <f t="shared" si="2"/>
        <v>6600</v>
      </c>
      <c r="J34" s="865"/>
    </row>
    <row r="35" spans="1:10" ht="18" customHeight="1">
      <c r="A35" s="877"/>
      <c r="B35" s="879"/>
      <c r="C35" s="879"/>
      <c r="D35" s="874"/>
      <c r="E35" s="874"/>
      <c r="F35" s="875"/>
      <c r="G35" s="384">
        <v>70</v>
      </c>
      <c r="H35" s="389">
        <v>180</v>
      </c>
      <c r="I35" s="560">
        <f t="shared" si="2"/>
        <v>12600</v>
      </c>
      <c r="J35" s="865"/>
    </row>
    <row r="36" spans="1:10" ht="18" customHeight="1">
      <c r="A36" s="877"/>
      <c r="B36" s="879"/>
      <c r="C36" s="879"/>
      <c r="D36" s="874"/>
      <c r="E36" s="874"/>
      <c r="F36" s="875"/>
      <c r="G36" s="384">
        <v>1</v>
      </c>
      <c r="H36" s="389">
        <v>4800</v>
      </c>
      <c r="I36" s="560">
        <f t="shared" si="2"/>
        <v>4800</v>
      </c>
      <c r="J36" s="865"/>
    </row>
    <row r="37" spans="1:10" ht="18" customHeight="1">
      <c r="A37" s="877"/>
      <c r="B37" s="879"/>
      <c r="C37" s="879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65"/>
    </row>
    <row r="38" spans="1:10" ht="18" customHeight="1">
      <c r="A38" s="877"/>
      <c r="B38" s="879"/>
      <c r="C38" s="879"/>
      <c r="D38" s="874" t="s">
        <v>1403</v>
      </c>
      <c r="E38" s="874"/>
      <c r="F38" s="383" t="s">
        <v>1376</v>
      </c>
      <c r="G38" s="384">
        <v>0</v>
      </c>
      <c r="H38" s="379">
        <v>0</v>
      </c>
      <c r="I38" s="560">
        <v>0</v>
      </c>
      <c r="J38" s="865"/>
    </row>
    <row r="39" spans="1:10" ht="18" customHeight="1">
      <c r="A39" s="877"/>
      <c r="B39" s="879"/>
      <c r="C39" s="879"/>
      <c r="D39" s="874" t="s">
        <v>1404</v>
      </c>
      <c r="E39" s="874"/>
      <c r="F39" s="392" t="s">
        <v>1405</v>
      </c>
      <c r="G39" s="379">
        <v>0</v>
      </c>
      <c r="H39" s="379">
        <v>0</v>
      </c>
      <c r="I39" s="560">
        <v>0</v>
      </c>
      <c r="J39" s="865"/>
    </row>
    <row r="40" spans="1:10" s="395" customFormat="1" ht="18" customHeight="1">
      <c r="A40" s="861"/>
      <c r="B40" s="876"/>
      <c r="C40" s="876" t="s">
        <v>1406</v>
      </c>
      <c r="D40" s="876"/>
      <c r="E40" s="876"/>
      <c r="F40" s="393"/>
      <c r="G40" s="394"/>
      <c r="H40" s="394"/>
      <c r="I40" s="562">
        <f>SUM(I3:I39)</f>
        <v>1960935.0999999999</v>
      </c>
      <c r="J40" s="865"/>
    </row>
    <row r="41" spans="1:10" ht="18" customHeight="1">
      <c r="A41" s="877"/>
      <c r="B41" s="879"/>
      <c r="C41" s="862" t="s">
        <v>1407</v>
      </c>
      <c r="D41" s="862"/>
      <c r="E41" s="862"/>
      <c r="F41" s="396"/>
      <c r="G41" s="379">
        <v>0</v>
      </c>
      <c r="H41" s="868">
        <v>0.1</v>
      </c>
      <c r="I41" s="871">
        <f>H41*I40</f>
        <v>196093.51</v>
      </c>
      <c r="J41" s="865"/>
    </row>
    <row r="42" spans="1:10" ht="18" customHeight="1">
      <c r="A42" s="877"/>
      <c r="B42" s="879"/>
      <c r="C42" s="862" t="s">
        <v>1408</v>
      </c>
      <c r="D42" s="862"/>
      <c r="E42" s="862"/>
      <c r="F42" s="396"/>
      <c r="G42" s="379">
        <v>0</v>
      </c>
      <c r="H42" s="869"/>
      <c r="I42" s="872">
        <v>12829.8</v>
      </c>
      <c r="J42" s="865"/>
    </row>
    <row r="43" spans="1:10" ht="18" customHeight="1">
      <c r="A43" s="877"/>
      <c r="B43" s="879"/>
      <c r="C43" s="862" t="s">
        <v>1409</v>
      </c>
      <c r="D43" s="862"/>
      <c r="E43" s="862"/>
      <c r="F43" s="396"/>
      <c r="G43" s="379"/>
      <c r="H43" s="869"/>
      <c r="I43" s="872">
        <f>H43</f>
        <v>0</v>
      </c>
      <c r="J43" s="865"/>
    </row>
    <row r="44" spans="1:10" ht="18" customHeight="1">
      <c r="A44" s="877"/>
      <c r="B44" s="879"/>
      <c r="C44" s="862" t="s">
        <v>1410</v>
      </c>
      <c r="D44" s="862"/>
      <c r="E44" s="862"/>
      <c r="F44" s="397" t="s">
        <v>1411</v>
      </c>
      <c r="G44" s="379"/>
      <c r="H44" s="869"/>
      <c r="I44" s="872">
        <f>H44</f>
        <v>0</v>
      </c>
      <c r="J44" s="865"/>
    </row>
    <row r="45" spans="1:10" s="376" customFormat="1" ht="18" customHeight="1">
      <c r="A45" s="877"/>
      <c r="B45" s="879"/>
      <c r="C45" s="862" t="s">
        <v>1412</v>
      </c>
      <c r="D45" s="862"/>
      <c r="E45" s="862"/>
      <c r="F45" s="382" t="s">
        <v>1413</v>
      </c>
      <c r="G45" s="384"/>
      <c r="H45" s="869"/>
      <c r="I45" s="872">
        <f>H45</f>
        <v>0</v>
      </c>
      <c r="J45" s="865"/>
    </row>
    <row r="46" spans="1:10" s="376" customFormat="1" ht="18" customHeight="1">
      <c r="A46" s="877"/>
      <c r="B46" s="879"/>
      <c r="C46" s="862" t="s">
        <v>1414</v>
      </c>
      <c r="D46" s="862"/>
      <c r="E46" s="862"/>
      <c r="F46" s="396"/>
      <c r="G46" s="379">
        <v>0</v>
      </c>
      <c r="H46" s="870"/>
      <c r="I46" s="873">
        <v>0</v>
      </c>
      <c r="J46" s="865"/>
    </row>
    <row r="47" spans="1:10" s="376" customFormat="1" ht="18" customHeight="1">
      <c r="A47" s="877"/>
      <c r="B47" s="879"/>
      <c r="C47" s="862" t="s">
        <v>1415</v>
      </c>
      <c r="D47" s="862"/>
      <c r="E47" s="862"/>
      <c r="F47" s="379" t="s">
        <v>1416</v>
      </c>
      <c r="G47" s="379"/>
      <c r="H47" s="379"/>
      <c r="I47" s="560">
        <v>30000</v>
      </c>
      <c r="J47" s="865"/>
    </row>
    <row r="48" spans="1:10" s="398" customFormat="1" ht="18" customHeight="1">
      <c r="A48" s="877"/>
      <c r="B48" s="879"/>
      <c r="C48" s="862" t="s">
        <v>1417</v>
      </c>
      <c r="D48" s="862"/>
      <c r="E48" s="862"/>
      <c r="F48" s="392"/>
      <c r="G48" s="384"/>
      <c r="H48" s="379">
        <v>90000</v>
      </c>
      <c r="I48" s="560">
        <f>H48</f>
        <v>90000</v>
      </c>
      <c r="J48" s="865"/>
    </row>
    <row r="49" spans="1:10" ht="18" customHeight="1">
      <c r="A49" s="877"/>
      <c r="B49" s="879"/>
      <c r="C49" s="863" t="s">
        <v>1418</v>
      </c>
      <c r="D49" s="863"/>
      <c r="E49" s="863"/>
      <c r="F49" s="379"/>
      <c r="G49" s="379"/>
      <c r="H49" s="379"/>
      <c r="I49" s="560">
        <f>SUM(I41:I48)</f>
        <v>328923.31</v>
      </c>
      <c r="J49" s="865"/>
    </row>
    <row r="50" spans="1:10" s="395" customFormat="1" ht="18" customHeight="1">
      <c r="A50" s="861"/>
      <c r="B50" s="876"/>
      <c r="C50" s="863" t="s">
        <v>24</v>
      </c>
      <c r="D50" s="863"/>
      <c r="E50" s="863"/>
      <c r="F50" s="394"/>
      <c r="G50" s="394"/>
      <c r="H50" s="394"/>
      <c r="I50" s="562">
        <f>I49+I40</f>
        <v>2289858.4099999997</v>
      </c>
      <c r="J50" s="865"/>
    </row>
    <row r="51" spans="1:10" ht="18" customHeight="1">
      <c r="A51" s="379"/>
      <c r="B51" s="397"/>
      <c r="C51" s="861" t="s">
        <v>1540</v>
      </c>
      <c r="D51" s="861"/>
      <c r="E51" s="861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C51:E51"/>
    <mergeCell ref="C47:E47"/>
    <mergeCell ref="C48:E48"/>
    <mergeCell ref="C49:E49"/>
    <mergeCell ref="C50:E5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88" t="s">
        <v>1541</v>
      </c>
      <c r="B1" s="888"/>
      <c r="C1" s="888"/>
      <c r="D1" s="888"/>
      <c r="E1" s="888"/>
      <c r="F1" s="888"/>
      <c r="G1" s="888"/>
      <c r="H1" s="888"/>
      <c r="I1" s="888"/>
      <c r="J1" s="889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91" t="s">
        <v>1365</v>
      </c>
      <c r="E2" s="891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99">
        <v>1</v>
      </c>
      <c r="B3" s="899" t="s">
        <v>1420</v>
      </c>
      <c r="C3" s="411" t="s">
        <v>1421</v>
      </c>
      <c r="D3" s="899" t="s">
        <v>1422</v>
      </c>
      <c r="E3" s="899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91">
        <f>ROUND(I12*0.8,0)</f>
        <v>233968</v>
      </c>
    </row>
    <row r="4" spans="1:10 16362:16362" s="405" customFormat="1" ht="18" customHeight="1">
      <c r="A4" s="899"/>
      <c r="B4" s="899"/>
      <c r="C4" s="411" t="s">
        <v>281</v>
      </c>
      <c r="D4" s="899" t="s">
        <v>1423</v>
      </c>
      <c r="E4" s="899"/>
      <c r="F4" s="411" t="s">
        <v>1388</v>
      </c>
      <c r="G4" s="412">
        <v>104</v>
      </c>
      <c r="H4" s="413">
        <v>350</v>
      </c>
      <c r="I4" s="412">
        <f>G4*H4</f>
        <v>36400</v>
      </c>
      <c r="J4" s="892"/>
    </row>
    <row r="5" spans="1:10 16362:16362" s="410" customFormat="1" ht="18" customHeight="1">
      <c r="A5" s="890"/>
      <c r="B5" s="890"/>
      <c r="C5" s="890" t="s">
        <v>1424</v>
      </c>
      <c r="D5" s="890"/>
      <c r="E5" s="890"/>
      <c r="F5" s="414"/>
      <c r="G5" s="409"/>
      <c r="H5" s="409"/>
      <c r="I5" s="415">
        <f>I3+I4</f>
        <v>238600</v>
      </c>
      <c r="J5" s="892"/>
      <c r="XEH5" s="416"/>
    </row>
    <row r="6" spans="1:10 16362:16362" s="405" customFormat="1" ht="18" customHeight="1">
      <c r="A6" s="899"/>
      <c r="B6" s="899"/>
      <c r="C6" s="899" t="s">
        <v>1408</v>
      </c>
      <c r="D6" s="899"/>
      <c r="E6" s="899"/>
      <c r="F6" s="899" t="s">
        <v>1376</v>
      </c>
      <c r="G6" s="900">
        <v>1</v>
      </c>
      <c r="H6" s="901">
        <f>I5*0.1</f>
        <v>23860</v>
      </c>
      <c r="I6" s="901">
        <f>G6*H6</f>
        <v>23860</v>
      </c>
      <c r="J6" s="892"/>
    </row>
    <row r="7" spans="1:10 16362:16362" s="405" customFormat="1" ht="18" customHeight="1">
      <c r="A7" s="899"/>
      <c r="B7" s="899"/>
      <c r="C7" s="899" t="s">
        <v>1425</v>
      </c>
      <c r="D7" s="899"/>
      <c r="E7" s="899"/>
      <c r="F7" s="899"/>
      <c r="G7" s="900"/>
      <c r="H7" s="901"/>
      <c r="I7" s="901"/>
      <c r="J7" s="892"/>
    </row>
    <row r="8" spans="1:10 16362:16362" s="405" customFormat="1" ht="18" customHeight="1">
      <c r="A8" s="899"/>
      <c r="B8" s="899"/>
      <c r="C8" s="899" t="s">
        <v>1409</v>
      </c>
      <c r="D8" s="899"/>
      <c r="E8" s="899"/>
      <c r="F8" s="899"/>
      <c r="G8" s="900"/>
      <c r="H8" s="901"/>
      <c r="I8" s="901"/>
      <c r="J8" s="892"/>
    </row>
    <row r="9" spans="1:10 16362:16362" s="405" customFormat="1" ht="18" customHeight="1">
      <c r="A9" s="899"/>
      <c r="B9" s="899"/>
      <c r="C9" s="899" t="s">
        <v>1410</v>
      </c>
      <c r="D9" s="899"/>
      <c r="E9" s="899"/>
      <c r="F9" s="899"/>
      <c r="G9" s="900"/>
      <c r="H9" s="901"/>
      <c r="I9" s="901"/>
      <c r="J9" s="892"/>
    </row>
    <row r="10" spans="1:10 16362:16362" s="405" customFormat="1" ht="18" customHeight="1">
      <c r="A10" s="899"/>
      <c r="B10" s="899"/>
      <c r="C10" s="899" t="s">
        <v>1426</v>
      </c>
      <c r="D10" s="899"/>
      <c r="E10" s="899"/>
      <c r="F10" s="411" t="s">
        <v>1376</v>
      </c>
      <c r="G10" s="413">
        <v>1</v>
      </c>
      <c r="H10" s="417">
        <f>I10</f>
        <v>30000</v>
      </c>
      <c r="I10" s="417">
        <v>30000</v>
      </c>
      <c r="J10" s="892"/>
    </row>
    <row r="11" spans="1:10 16362:16362" s="410" customFormat="1" ht="18" customHeight="1">
      <c r="A11" s="890"/>
      <c r="B11" s="890"/>
      <c r="C11" s="890" t="s">
        <v>1427</v>
      </c>
      <c r="D11" s="890"/>
      <c r="E11" s="890"/>
      <c r="F11" s="414"/>
      <c r="G11" s="409"/>
      <c r="H11" s="409"/>
      <c r="I11" s="415">
        <f>I6+I7+I8+I9+I10</f>
        <v>53860</v>
      </c>
      <c r="J11" s="892"/>
    </row>
    <row r="12" spans="1:10 16362:16362" s="405" customFormat="1" ht="18" customHeight="1">
      <c r="A12" s="411"/>
      <c r="B12" s="411"/>
      <c r="C12" s="890" t="s">
        <v>1428</v>
      </c>
      <c r="D12" s="890"/>
      <c r="E12" s="890"/>
      <c r="F12" s="411"/>
      <c r="G12" s="409"/>
      <c r="H12" s="409"/>
      <c r="I12" s="415">
        <f>I5+I11</f>
        <v>292460</v>
      </c>
      <c r="J12" s="892"/>
    </row>
    <row r="13" spans="1:10 16362:16362" s="418" customFormat="1" ht="18" customHeight="1">
      <c r="A13" s="899">
        <v>2</v>
      </c>
      <c r="B13" s="899" t="s">
        <v>1429</v>
      </c>
      <c r="C13" s="899" t="s">
        <v>1430</v>
      </c>
      <c r="D13" s="899" t="s">
        <v>1431</v>
      </c>
      <c r="E13" s="899"/>
      <c r="F13" s="411" t="s">
        <v>1372</v>
      </c>
      <c r="G13" s="412">
        <v>2157</v>
      </c>
      <c r="H13" s="413">
        <v>122.021325915624</v>
      </c>
      <c r="I13" s="412">
        <v>263200</v>
      </c>
      <c r="J13" s="893">
        <f>ROUND(I40*0.8,0)</f>
        <v>922130</v>
      </c>
    </row>
    <row r="14" spans="1:10 16362:16362" s="418" customFormat="1" ht="18" customHeight="1">
      <c r="A14" s="899"/>
      <c r="B14" s="899"/>
      <c r="C14" s="899"/>
      <c r="D14" s="899" t="s">
        <v>1432</v>
      </c>
      <c r="E14" s="899"/>
      <c r="F14" s="411" t="s">
        <v>1372</v>
      </c>
      <c r="G14" s="412">
        <v>500</v>
      </c>
      <c r="H14" s="413">
        <v>42.6</v>
      </c>
      <c r="I14" s="412">
        <v>21300</v>
      </c>
      <c r="J14" s="894"/>
    </row>
    <row r="15" spans="1:10 16362:16362" s="418" customFormat="1" ht="18" customHeight="1">
      <c r="A15" s="899"/>
      <c r="B15" s="899"/>
      <c r="C15" s="899"/>
      <c r="D15" s="899" t="s">
        <v>1433</v>
      </c>
      <c r="E15" s="899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894"/>
    </row>
    <row r="16" spans="1:10 16362:16362" s="418" customFormat="1" ht="18" customHeight="1">
      <c r="A16" s="899"/>
      <c r="B16" s="899"/>
      <c r="C16" s="899"/>
      <c r="D16" s="899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894"/>
    </row>
    <row r="17" spans="1:16362" s="418" customFormat="1" ht="18" customHeight="1">
      <c r="A17" s="899"/>
      <c r="B17" s="899"/>
      <c r="C17" s="899"/>
      <c r="D17" s="899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894"/>
    </row>
    <row r="18" spans="1:16362" s="418" customFormat="1" ht="18" customHeight="1">
      <c r="A18" s="899"/>
      <c r="B18" s="899"/>
      <c r="C18" s="899"/>
      <c r="D18" s="899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894"/>
    </row>
    <row r="19" spans="1:16362" s="418" customFormat="1" ht="18" customHeight="1">
      <c r="A19" s="899"/>
      <c r="B19" s="899"/>
      <c r="C19" s="899"/>
      <c r="D19" s="899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894"/>
    </row>
    <row r="20" spans="1:16362" s="418" customFormat="1" ht="18" customHeight="1">
      <c r="A20" s="899"/>
      <c r="B20" s="899"/>
      <c r="C20" s="899"/>
      <c r="D20" s="899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894"/>
    </row>
    <row r="21" spans="1:16362" s="418" customFormat="1" ht="18" customHeight="1">
      <c r="A21" s="899"/>
      <c r="B21" s="899"/>
      <c r="C21" s="899"/>
      <c r="D21" s="899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894"/>
    </row>
    <row r="22" spans="1:16362" s="418" customFormat="1" ht="18" customHeight="1">
      <c r="A22" s="899"/>
      <c r="B22" s="899"/>
      <c r="C22" s="899"/>
      <c r="D22" s="899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894"/>
    </row>
    <row r="23" spans="1:16362" s="418" customFormat="1" ht="18" customHeight="1">
      <c r="A23" s="899"/>
      <c r="B23" s="899"/>
      <c r="C23" s="899"/>
      <c r="D23" s="899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894"/>
    </row>
    <row r="24" spans="1:16362" s="418" customFormat="1" ht="18" customHeight="1">
      <c r="A24" s="899"/>
      <c r="B24" s="899"/>
      <c r="C24" s="899"/>
      <c r="D24" s="899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894"/>
    </row>
    <row r="25" spans="1:16362" s="418" customFormat="1" ht="18" customHeight="1">
      <c r="A25" s="899"/>
      <c r="B25" s="899"/>
      <c r="C25" s="899"/>
      <c r="D25" s="899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894"/>
    </row>
    <row r="26" spans="1:16362" s="418" customFormat="1" ht="18" customHeight="1">
      <c r="A26" s="899"/>
      <c r="B26" s="899"/>
      <c r="C26" s="899"/>
      <c r="D26" s="899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894"/>
    </row>
    <row r="27" spans="1:16362" s="418" customFormat="1" ht="18" customHeight="1">
      <c r="A27" s="899"/>
      <c r="B27" s="899"/>
      <c r="C27" s="899"/>
      <c r="D27" s="899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894"/>
    </row>
    <row r="28" spans="1:16362" s="418" customFormat="1" ht="18" customHeight="1">
      <c r="A28" s="899"/>
      <c r="B28" s="899"/>
      <c r="C28" s="899"/>
      <c r="D28" s="899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894"/>
    </row>
    <row r="29" spans="1:16362" s="418" customFormat="1" ht="18" customHeight="1">
      <c r="A29" s="899"/>
      <c r="B29" s="899"/>
      <c r="C29" s="899"/>
      <c r="D29" s="899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894"/>
    </row>
    <row r="30" spans="1:16362" s="418" customFormat="1" ht="18" customHeight="1">
      <c r="A30" s="890"/>
      <c r="B30" s="890"/>
      <c r="C30" s="899"/>
      <c r="D30" s="899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894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90"/>
      <c r="B31" s="890"/>
      <c r="C31" s="890" t="s">
        <v>1424</v>
      </c>
      <c r="D31" s="890"/>
      <c r="E31" s="890"/>
      <c r="F31" s="414"/>
      <c r="G31" s="409"/>
      <c r="H31" s="409"/>
      <c r="I31" s="415">
        <f>SUM(I13:I30)</f>
        <v>1002421</v>
      </c>
      <c r="J31" s="894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99"/>
      <c r="B32" s="899"/>
      <c r="C32" s="898" t="s">
        <v>1408</v>
      </c>
      <c r="D32" s="898"/>
      <c r="E32" s="898"/>
      <c r="F32" s="899" t="s">
        <v>1376</v>
      </c>
      <c r="G32" s="900">
        <v>1</v>
      </c>
      <c r="H32" s="901">
        <f>I31*0.1</f>
        <v>100242.1</v>
      </c>
      <c r="I32" s="901">
        <f>G32*H32</f>
        <v>100242.1</v>
      </c>
      <c r="J32" s="894"/>
    </row>
    <row r="33" spans="1:16362" s="420" customFormat="1" ht="18" customHeight="1">
      <c r="A33" s="899"/>
      <c r="B33" s="899"/>
      <c r="C33" s="898" t="s">
        <v>1425</v>
      </c>
      <c r="D33" s="898"/>
      <c r="E33" s="898"/>
      <c r="F33" s="899"/>
      <c r="G33" s="900"/>
      <c r="H33" s="901"/>
      <c r="I33" s="901"/>
      <c r="J33" s="894"/>
    </row>
    <row r="34" spans="1:16362" s="420" customFormat="1" ht="18" customHeight="1">
      <c r="A34" s="899"/>
      <c r="B34" s="899"/>
      <c r="C34" s="898" t="s">
        <v>1409</v>
      </c>
      <c r="D34" s="898"/>
      <c r="E34" s="898"/>
      <c r="F34" s="899"/>
      <c r="G34" s="900"/>
      <c r="H34" s="901"/>
      <c r="I34" s="901"/>
      <c r="J34" s="894"/>
    </row>
    <row r="35" spans="1:16362" s="420" customFormat="1" ht="18" customHeight="1">
      <c r="A35" s="899"/>
      <c r="B35" s="899"/>
      <c r="C35" s="898" t="s">
        <v>1410</v>
      </c>
      <c r="D35" s="898"/>
      <c r="E35" s="898"/>
      <c r="F35" s="899"/>
      <c r="G35" s="900"/>
      <c r="H35" s="901"/>
      <c r="I35" s="901"/>
      <c r="J35" s="894"/>
    </row>
    <row r="36" spans="1:16362" s="420" customFormat="1" ht="18" customHeight="1">
      <c r="A36" s="899"/>
      <c r="B36" s="899"/>
      <c r="C36" s="898" t="s">
        <v>1412</v>
      </c>
      <c r="D36" s="898"/>
      <c r="E36" s="898"/>
      <c r="F36" s="899"/>
      <c r="G36" s="900"/>
      <c r="H36" s="901"/>
      <c r="I36" s="901"/>
      <c r="J36" s="894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99"/>
      <c r="B37" s="899"/>
      <c r="C37" s="898" t="s">
        <v>1415</v>
      </c>
      <c r="D37" s="898"/>
      <c r="E37" s="898"/>
      <c r="F37" s="411" t="s">
        <v>1376</v>
      </c>
      <c r="G37" s="413">
        <v>1</v>
      </c>
      <c r="H37" s="417">
        <v>18000</v>
      </c>
      <c r="I37" s="417">
        <f>H37</f>
        <v>18000</v>
      </c>
      <c r="J37" s="894"/>
    </row>
    <row r="38" spans="1:16362" s="420" customFormat="1" ht="18" customHeight="1">
      <c r="A38" s="899"/>
      <c r="B38" s="899"/>
      <c r="C38" s="898" t="s">
        <v>1446</v>
      </c>
      <c r="D38" s="898"/>
      <c r="E38" s="898"/>
      <c r="F38" s="411" t="s">
        <v>1376</v>
      </c>
      <c r="G38" s="413">
        <v>1</v>
      </c>
      <c r="H38" s="417">
        <f>I38</f>
        <v>32000</v>
      </c>
      <c r="I38" s="417">
        <v>32000</v>
      </c>
      <c r="J38" s="894"/>
    </row>
    <row r="39" spans="1:16362" s="420" customFormat="1" ht="18" customHeight="1">
      <c r="A39" s="899"/>
      <c r="B39" s="899"/>
      <c r="C39" s="890" t="s">
        <v>1427</v>
      </c>
      <c r="D39" s="890"/>
      <c r="E39" s="890"/>
      <c r="F39" s="411"/>
      <c r="G39" s="411"/>
      <c r="H39" s="409"/>
      <c r="I39" s="415">
        <f>I32+I33+I34+I35+I37+I38</f>
        <v>150242.1</v>
      </c>
      <c r="J39" s="894"/>
    </row>
    <row r="40" spans="1:16362" s="420" customFormat="1" ht="18" customHeight="1">
      <c r="A40" s="411"/>
      <c r="B40" s="411"/>
      <c r="C40" s="890" t="s">
        <v>1428</v>
      </c>
      <c r="D40" s="890"/>
      <c r="E40" s="890"/>
      <c r="F40" s="411"/>
      <c r="G40" s="411"/>
      <c r="H40" s="409"/>
      <c r="I40" s="415">
        <f>I31+I39</f>
        <v>1152663.1000000001</v>
      </c>
      <c r="J40" s="894"/>
    </row>
    <row r="41" spans="1:16362" s="405" customFormat="1" ht="18" customHeight="1">
      <c r="A41" s="899">
        <v>3</v>
      </c>
      <c r="B41" s="899" t="s">
        <v>1447</v>
      </c>
      <c r="C41" s="899" t="s">
        <v>1430</v>
      </c>
      <c r="D41" s="899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91">
        <f>ROUND(I77*0.8,0)</f>
        <v>1659473</v>
      </c>
    </row>
    <row r="42" spans="1:16362" s="405" customFormat="1" ht="18" customHeight="1">
      <c r="A42" s="899"/>
      <c r="B42" s="899"/>
      <c r="C42" s="899"/>
      <c r="D42" s="899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92"/>
    </row>
    <row r="43" spans="1:16362" s="405" customFormat="1" ht="18" customHeight="1">
      <c r="A43" s="899"/>
      <c r="B43" s="899"/>
      <c r="C43" s="899"/>
      <c r="D43" s="899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92"/>
    </row>
    <row r="44" spans="1:16362" s="405" customFormat="1" ht="18" customHeight="1">
      <c r="A44" s="899"/>
      <c r="B44" s="899"/>
      <c r="C44" s="899"/>
      <c r="D44" s="899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92"/>
    </row>
    <row r="45" spans="1:16362" s="405" customFormat="1" ht="18" customHeight="1">
      <c r="A45" s="899"/>
      <c r="B45" s="899"/>
      <c r="C45" s="899"/>
      <c r="D45" s="899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92"/>
    </row>
    <row r="46" spans="1:16362" s="405" customFormat="1" ht="18" customHeight="1">
      <c r="A46" s="899"/>
      <c r="B46" s="899"/>
      <c r="C46" s="899"/>
      <c r="D46" s="899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92"/>
    </row>
    <row r="47" spans="1:16362" s="405" customFormat="1" ht="18" customHeight="1">
      <c r="A47" s="899"/>
      <c r="B47" s="899"/>
      <c r="C47" s="899"/>
      <c r="D47" s="899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92"/>
    </row>
    <row r="48" spans="1:16362" s="405" customFormat="1" ht="18" customHeight="1">
      <c r="A48" s="899"/>
      <c r="B48" s="899"/>
      <c r="C48" s="899"/>
      <c r="D48" s="899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92"/>
    </row>
    <row r="49" spans="1:10" s="405" customFormat="1" ht="18" customHeight="1">
      <c r="A49" s="899"/>
      <c r="B49" s="899"/>
      <c r="C49" s="899"/>
      <c r="D49" s="899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92"/>
    </row>
    <row r="50" spans="1:10" s="405" customFormat="1" ht="18" customHeight="1">
      <c r="A50" s="899"/>
      <c r="B50" s="899"/>
      <c r="C50" s="899"/>
      <c r="D50" s="899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92"/>
    </row>
    <row r="51" spans="1:10" s="405" customFormat="1" ht="18" customHeight="1">
      <c r="A51" s="899"/>
      <c r="B51" s="899"/>
      <c r="C51" s="899"/>
      <c r="D51" s="899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92"/>
    </row>
    <row r="52" spans="1:10" s="405" customFormat="1" ht="18" customHeight="1">
      <c r="A52" s="899"/>
      <c r="B52" s="899"/>
      <c r="C52" s="899"/>
      <c r="D52" s="899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92"/>
    </row>
    <row r="53" spans="1:10" s="405" customFormat="1" ht="18" customHeight="1">
      <c r="A53" s="899"/>
      <c r="B53" s="899"/>
      <c r="C53" s="899"/>
      <c r="D53" s="899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92"/>
    </row>
    <row r="54" spans="1:10" s="405" customFormat="1" ht="18" customHeight="1">
      <c r="A54" s="899"/>
      <c r="B54" s="899"/>
      <c r="C54" s="899"/>
      <c r="D54" s="899" t="s">
        <v>1458</v>
      </c>
      <c r="E54" s="899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92"/>
    </row>
    <row r="55" spans="1:10" s="405" customFormat="1" ht="18" customHeight="1">
      <c r="A55" s="899"/>
      <c r="B55" s="899"/>
      <c r="C55" s="899" t="s">
        <v>1459</v>
      </c>
      <c r="D55" s="899" t="s">
        <v>1460</v>
      </c>
      <c r="E55" s="411" t="s">
        <v>1461</v>
      </c>
      <c r="F55" s="899" t="s">
        <v>1376</v>
      </c>
      <c r="G55" s="412">
        <v>1</v>
      </c>
      <c r="H55" s="413">
        <v>20000</v>
      </c>
      <c r="I55" s="412">
        <f t="shared" si="2"/>
        <v>20000</v>
      </c>
      <c r="J55" s="892"/>
    </row>
    <row r="56" spans="1:10" s="405" customFormat="1" ht="18" customHeight="1">
      <c r="A56" s="899"/>
      <c r="B56" s="899"/>
      <c r="C56" s="899"/>
      <c r="D56" s="899"/>
      <c r="E56" s="411" t="s">
        <v>1462</v>
      </c>
      <c r="F56" s="899"/>
      <c r="G56" s="412">
        <v>1</v>
      </c>
      <c r="H56" s="413">
        <v>15000</v>
      </c>
      <c r="I56" s="412">
        <f t="shared" si="2"/>
        <v>15000</v>
      </c>
      <c r="J56" s="892"/>
    </row>
    <row r="57" spans="1:10" s="405" customFormat="1" ht="18" customHeight="1">
      <c r="A57" s="899"/>
      <c r="B57" s="899"/>
      <c r="C57" s="899"/>
      <c r="D57" s="899"/>
      <c r="E57" s="411" t="s">
        <v>1463</v>
      </c>
      <c r="F57" s="899"/>
      <c r="G57" s="412">
        <v>1</v>
      </c>
      <c r="H57" s="413">
        <v>10000</v>
      </c>
      <c r="I57" s="412">
        <f t="shared" si="2"/>
        <v>10000</v>
      </c>
      <c r="J57" s="892"/>
    </row>
    <row r="58" spans="1:10" s="405" customFormat="1" ht="18" customHeight="1">
      <c r="A58" s="899"/>
      <c r="B58" s="899"/>
      <c r="C58" s="899"/>
      <c r="D58" s="899"/>
      <c r="E58" s="411" t="s">
        <v>1464</v>
      </c>
      <c r="F58" s="899"/>
      <c r="G58" s="412">
        <v>1</v>
      </c>
      <c r="H58" s="413">
        <v>25000</v>
      </c>
      <c r="I58" s="412">
        <f t="shared" si="2"/>
        <v>25000</v>
      </c>
      <c r="J58" s="892"/>
    </row>
    <row r="59" spans="1:10" s="405" customFormat="1" ht="18" customHeight="1">
      <c r="A59" s="899"/>
      <c r="B59" s="899"/>
      <c r="C59" s="899"/>
      <c r="D59" s="899"/>
      <c r="E59" s="411" t="s">
        <v>1443</v>
      </c>
      <c r="F59" s="899"/>
      <c r="G59" s="412">
        <v>1</v>
      </c>
      <c r="H59" s="413">
        <v>4000</v>
      </c>
      <c r="I59" s="412">
        <f t="shared" si="2"/>
        <v>4000</v>
      </c>
      <c r="J59" s="892"/>
    </row>
    <row r="60" spans="1:10" s="405" customFormat="1" ht="18" customHeight="1">
      <c r="A60" s="899"/>
      <c r="B60" s="899"/>
      <c r="C60" s="899"/>
      <c r="D60" s="899" t="s">
        <v>1465</v>
      </c>
      <c r="E60" s="899"/>
      <c r="F60" s="411" t="s">
        <v>1376</v>
      </c>
      <c r="G60" s="412">
        <v>1</v>
      </c>
      <c r="H60" s="413">
        <v>80000</v>
      </c>
      <c r="I60" s="412">
        <v>80000</v>
      </c>
      <c r="J60" s="892"/>
    </row>
    <row r="61" spans="1:10" s="405" customFormat="1" ht="18" customHeight="1">
      <c r="A61" s="899"/>
      <c r="B61" s="899"/>
      <c r="C61" s="899" t="s">
        <v>1466</v>
      </c>
      <c r="D61" s="899" t="s">
        <v>1467</v>
      </c>
      <c r="E61" s="899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92"/>
    </row>
    <row r="62" spans="1:10" s="405" customFormat="1" ht="18" customHeight="1">
      <c r="A62" s="899"/>
      <c r="B62" s="899"/>
      <c r="C62" s="899"/>
      <c r="D62" s="899" t="s">
        <v>1468</v>
      </c>
      <c r="E62" s="899"/>
      <c r="F62" s="411" t="s">
        <v>1376</v>
      </c>
      <c r="G62" s="412">
        <v>0</v>
      </c>
      <c r="H62" s="413">
        <v>0</v>
      </c>
      <c r="I62" s="412">
        <v>0</v>
      </c>
      <c r="J62" s="892"/>
    </row>
    <row r="63" spans="1:10" s="405" customFormat="1" ht="18" customHeight="1">
      <c r="A63" s="899"/>
      <c r="B63" s="899"/>
      <c r="C63" s="899"/>
      <c r="D63" s="899" t="s">
        <v>1469</v>
      </c>
      <c r="E63" s="899"/>
      <c r="F63" s="411" t="s">
        <v>1470</v>
      </c>
      <c r="G63" s="412">
        <v>0</v>
      </c>
      <c r="H63" s="413">
        <v>0</v>
      </c>
      <c r="I63" s="412">
        <v>0</v>
      </c>
      <c r="J63" s="892"/>
    </row>
    <row r="64" spans="1:10" s="405" customFormat="1" ht="18" customHeight="1">
      <c r="A64" s="899"/>
      <c r="B64" s="899"/>
      <c r="C64" s="899" t="s">
        <v>1471</v>
      </c>
      <c r="D64" s="899"/>
      <c r="E64" s="899"/>
      <c r="F64" s="411" t="s">
        <v>1376</v>
      </c>
      <c r="G64" s="412">
        <v>1</v>
      </c>
      <c r="H64" s="413">
        <v>25000</v>
      </c>
      <c r="I64" s="412">
        <v>25000</v>
      </c>
      <c r="J64" s="892"/>
    </row>
    <row r="65" spans="1:16362" s="405" customFormat="1" ht="18" customHeight="1">
      <c r="A65" s="899"/>
      <c r="B65" s="899"/>
      <c r="C65" s="899" t="s">
        <v>1472</v>
      </c>
      <c r="D65" s="899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92"/>
    </row>
    <row r="66" spans="1:16362" s="405" customFormat="1" ht="18" customHeight="1">
      <c r="A66" s="899"/>
      <c r="B66" s="899"/>
      <c r="C66" s="899"/>
      <c r="D66" s="899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92"/>
    </row>
    <row r="67" spans="1:16362" s="405" customFormat="1" ht="18" customHeight="1">
      <c r="A67" s="899"/>
      <c r="B67" s="899"/>
      <c r="C67" s="899" t="s">
        <v>1475</v>
      </c>
      <c r="D67" s="899" t="s">
        <v>1476</v>
      </c>
      <c r="E67" s="899"/>
      <c r="F67" s="411" t="s">
        <v>1376</v>
      </c>
      <c r="G67" s="412">
        <v>1</v>
      </c>
      <c r="H67" s="413">
        <v>20000</v>
      </c>
      <c r="I67" s="412">
        <v>20000</v>
      </c>
      <c r="J67" s="892"/>
    </row>
    <row r="68" spans="1:16362" s="405" customFormat="1" ht="18" customHeight="1">
      <c r="A68" s="899"/>
      <c r="B68" s="899"/>
      <c r="C68" s="899"/>
      <c r="D68" s="899" t="s">
        <v>1477</v>
      </c>
      <c r="E68" s="899"/>
      <c r="F68" s="411" t="s">
        <v>1376</v>
      </c>
      <c r="G68" s="412">
        <v>1</v>
      </c>
      <c r="H68" s="413">
        <v>20000</v>
      </c>
      <c r="I68" s="412">
        <v>20000</v>
      </c>
      <c r="J68" s="892"/>
    </row>
    <row r="69" spans="1:16362" s="405" customFormat="1" ht="18" customHeight="1">
      <c r="A69" s="899"/>
      <c r="B69" s="899"/>
      <c r="C69" s="890" t="s">
        <v>1424</v>
      </c>
      <c r="D69" s="890"/>
      <c r="E69" s="890"/>
      <c r="F69" s="411"/>
      <c r="G69" s="412"/>
      <c r="H69" s="412"/>
      <c r="I69" s="415">
        <f>SUM(I41:I68)</f>
        <v>1836674</v>
      </c>
      <c r="J69" s="892"/>
    </row>
    <row r="70" spans="1:16362" s="405" customFormat="1" ht="18" customHeight="1">
      <c r="A70" s="899"/>
      <c r="B70" s="899"/>
      <c r="C70" s="898" t="s">
        <v>1408</v>
      </c>
      <c r="D70" s="898"/>
      <c r="E70" s="898"/>
      <c r="F70" s="899" t="s">
        <v>1376</v>
      </c>
      <c r="G70" s="900">
        <v>1</v>
      </c>
      <c r="H70" s="901">
        <f>I69*0.1</f>
        <v>183667.40000000002</v>
      </c>
      <c r="I70" s="901">
        <f t="shared" si="3"/>
        <v>183667.40000000002</v>
      </c>
      <c r="J70" s="892"/>
    </row>
    <row r="71" spans="1:16362" s="405" customFormat="1" ht="18" customHeight="1">
      <c r="A71" s="899"/>
      <c r="B71" s="899"/>
      <c r="C71" s="898" t="s">
        <v>1425</v>
      </c>
      <c r="D71" s="898"/>
      <c r="E71" s="898"/>
      <c r="F71" s="899"/>
      <c r="G71" s="900"/>
      <c r="H71" s="901"/>
      <c r="I71" s="901"/>
      <c r="J71" s="892"/>
    </row>
    <row r="72" spans="1:16362" s="405" customFormat="1" ht="18" customHeight="1">
      <c r="A72" s="899"/>
      <c r="B72" s="899"/>
      <c r="C72" s="898" t="s">
        <v>1409</v>
      </c>
      <c r="D72" s="898"/>
      <c r="E72" s="898"/>
      <c r="F72" s="899"/>
      <c r="G72" s="900"/>
      <c r="H72" s="901"/>
      <c r="I72" s="901"/>
      <c r="J72" s="892"/>
    </row>
    <row r="73" spans="1:16362" s="405" customFormat="1" ht="18" customHeight="1">
      <c r="A73" s="899"/>
      <c r="B73" s="899"/>
      <c r="C73" s="898" t="s">
        <v>1410</v>
      </c>
      <c r="D73" s="898"/>
      <c r="E73" s="898"/>
      <c r="F73" s="899"/>
      <c r="G73" s="900"/>
      <c r="H73" s="901"/>
      <c r="I73" s="901"/>
      <c r="J73" s="892"/>
    </row>
    <row r="74" spans="1:16362" s="420" customFormat="1" ht="18" customHeight="1">
      <c r="A74" s="899"/>
      <c r="B74" s="899"/>
      <c r="C74" s="898" t="s">
        <v>1412</v>
      </c>
      <c r="D74" s="898"/>
      <c r="E74" s="898"/>
      <c r="F74" s="899"/>
      <c r="G74" s="900"/>
      <c r="H74" s="901"/>
      <c r="I74" s="901"/>
      <c r="J74" s="892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99"/>
      <c r="B75" s="899"/>
      <c r="C75" s="898" t="s">
        <v>1415</v>
      </c>
      <c r="D75" s="898"/>
      <c r="E75" s="898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92"/>
    </row>
    <row r="76" spans="1:16362" s="405" customFormat="1" ht="18" customHeight="1">
      <c r="A76" s="899"/>
      <c r="B76" s="899"/>
      <c r="C76" s="890" t="s">
        <v>1427</v>
      </c>
      <c r="D76" s="890"/>
      <c r="E76" s="890"/>
      <c r="F76" s="411"/>
      <c r="G76" s="409"/>
      <c r="H76" s="409"/>
      <c r="I76" s="415">
        <f>I70+I72+I75+I73+I71</f>
        <v>237667.40000000002</v>
      </c>
      <c r="J76" s="892"/>
    </row>
    <row r="77" spans="1:16362" s="405" customFormat="1" ht="18" customHeight="1">
      <c r="A77" s="411"/>
      <c r="B77" s="411"/>
      <c r="C77" s="890" t="s">
        <v>1428</v>
      </c>
      <c r="D77" s="890"/>
      <c r="E77" s="890"/>
      <c r="F77" s="411"/>
      <c r="G77" s="409"/>
      <c r="H77" s="409"/>
      <c r="I77" s="415">
        <f>I69+I76</f>
        <v>2074341.4</v>
      </c>
      <c r="J77" s="892"/>
    </row>
    <row r="78" spans="1:16362" s="405" customFormat="1" ht="18" customHeight="1">
      <c r="A78" s="899">
        <v>4</v>
      </c>
      <c r="B78" s="899" t="s">
        <v>1063</v>
      </c>
      <c r="C78" s="411" t="s">
        <v>1430</v>
      </c>
      <c r="D78" s="899" t="s">
        <v>1478</v>
      </c>
      <c r="E78" s="899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91">
        <f>ROUND(I85*0.8,0)</f>
        <v>217360</v>
      </c>
    </row>
    <row r="79" spans="1:16362" s="410" customFormat="1" ht="18" customHeight="1">
      <c r="A79" s="890"/>
      <c r="B79" s="890"/>
      <c r="C79" s="890" t="s">
        <v>1424</v>
      </c>
      <c r="D79" s="890"/>
      <c r="E79" s="890"/>
      <c r="F79" s="414"/>
      <c r="G79" s="409"/>
      <c r="H79" s="409"/>
      <c r="I79" s="415">
        <f>SUM(I78:I78)</f>
        <v>247000</v>
      </c>
      <c r="J79" s="892"/>
      <c r="XEH79" s="416"/>
    </row>
    <row r="80" spans="1:16362" s="405" customFormat="1" ht="18" customHeight="1">
      <c r="A80" s="899"/>
      <c r="B80" s="899"/>
      <c r="C80" s="898" t="s">
        <v>1408</v>
      </c>
      <c r="D80" s="898"/>
      <c r="E80" s="898"/>
      <c r="F80" s="899" t="s">
        <v>1376</v>
      </c>
      <c r="G80" s="900">
        <v>1</v>
      </c>
      <c r="H80" s="901">
        <f>I79*0.1</f>
        <v>24700</v>
      </c>
      <c r="I80" s="901">
        <f t="shared" si="4"/>
        <v>24700</v>
      </c>
      <c r="J80" s="892"/>
    </row>
    <row r="81" spans="1:10" s="405" customFormat="1" ht="18" customHeight="1">
      <c r="A81" s="899"/>
      <c r="B81" s="899"/>
      <c r="C81" s="898" t="s">
        <v>1425</v>
      </c>
      <c r="D81" s="898"/>
      <c r="E81" s="898"/>
      <c r="F81" s="899"/>
      <c r="G81" s="900"/>
      <c r="H81" s="901"/>
      <c r="I81" s="901"/>
      <c r="J81" s="892"/>
    </row>
    <row r="82" spans="1:10" s="405" customFormat="1" ht="18" customHeight="1">
      <c r="A82" s="899"/>
      <c r="B82" s="899"/>
      <c r="C82" s="898" t="s">
        <v>1409</v>
      </c>
      <c r="D82" s="898"/>
      <c r="E82" s="898"/>
      <c r="F82" s="899"/>
      <c r="G82" s="900"/>
      <c r="H82" s="901"/>
      <c r="I82" s="901"/>
      <c r="J82" s="892"/>
    </row>
    <row r="83" spans="1:10" s="405" customFormat="1" ht="18" customHeight="1">
      <c r="A83" s="899"/>
      <c r="B83" s="899"/>
      <c r="C83" s="898" t="s">
        <v>1410</v>
      </c>
      <c r="D83" s="898"/>
      <c r="E83" s="898"/>
      <c r="F83" s="899"/>
      <c r="G83" s="900"/>
      <c r="H83" s="901"/>
      <c r="I83" s="901"/>
      <c r="J83" s="892"/>
    </row>
    <row r="84" spans="1:10" s="405" customFormat="1" ht="18" customHeight="1">
      <c r="A84" s="899"/>
      <c r="B84" s="899"/>
      <c r="C84" s="890" t="s">
        <v>1427</v>
      </c>
      <c r="D84" s="890"/>
      <c r="E84" s="890"/>
      <c r="F84" s="411"/>
      <c r="G84" s="409"/>
      <c r="H84" s="409"/>
      <c r="I84" s="415">
        <f>I80+I81+I82+I83</f>
        <v>24700</v>
      </c>
      <c r="J84" s="892"/>
    </row>
    <row r="85" spans="1:10" s="405" customFormat="1" ht="18" customHeight="1">
      <c r="A85" s="411"/>
      <c r="B85" s="411"/>
      <c r="C85" s="890" t="s">
        <v>1428</v>
      </c>
      <c r="D85" s="890"/>
      <c r="E85" s="890"/>
      <c r="F85" s="411"/>
      <c r="G85" s="409"/>
      <c r="H85" s="409"/>
      <c r="I85" s="415">
        <f>SUM(I79,I84)</f>
        <v>271700</v>
      </c>
      <c r="J85" s="892"/>
    </row>
    <row r="86" spans="1:10" s="405" customFormat="1" ht="18" customHeight="1">
      <c r="A86" s="902">
        <v>5</v>
      </c>
      <c r="B86" s="899" t="s">
        <v>1480</v>
      </c>
      <c r="C86" s="899" t="s">
        <v>1481</v>
      </c>
      <c r="D86" s="899" t="s">
        <v>1482</v>
      </c>
      <c r="E86" s="899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91">
        <f>ROUND(I121*0.8,0)</f>
        <v>413029</v>
      </c>
    </row>
    <row r="87" spans="1:10" s="405" customFormat="1" ht="18" customHeight="1">
      <c r="A87" s="902"/>
      <c r="B87" s="899"/>
      <c r="C87" s="899"/>
      <c r="D87" s="899" t="s">
        <v>1483</v>
      </c>
      <c r="E87" s="899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92"/>
    </row>
    <row r="88" spans="1:10" s="405" customFormat="1" ht="18" customHeight="1">
      <c r="A88" s="902"/>
      <c r="B88" s="899"/>
      <c r="C88" s="899"/>
      <c r="D88" s="899" t="s">
        <v>1484</v>
      </c>
      <c r="E88" s="899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92"/>
    </row>
    <row r="89" spans="1:10" s="405" customFormat="1" ht="18" customHeight="1">
      <c r="A89" s="902"/>
      <c r="B89" s="899"/>
      <c r="C89" s="899"/>
      <c r="D89" s="899" t="s">
        <v>1486</v>
      </c>
      <c r="E89" s="899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92"/>
    </row>
    <row r="90" spans="1:10" s="405" customFormat="1" ht="18" customHeight="1">
      <c r="A90" s="902"/>
      <c r="B90" s="899"/>
      <c r="C90" s="899"/>
      <c r="D90" s="899" t="s">
        <v>1487</v>
      </c>
      <c r="E90" s="899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92"/>
    </row>
    <row r="91" spans="1:10" s="405" customFormat="1" ht="18" customHeight="1">
      <c r="A91" s="902"/>
      <c r="B91" s="899"/>
      <c r="C91" s="899"/>
      <c r="D91" s="899" t="s">
        <v>1488</v>
      </c>
      <c r="E91" s="899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92"/>
    </row>
    <row r="92" spans="1:10" s="405" customFormat="1" ht="18" customHeight="1">
      <c r="A92" s="902"/>
      <c r="B92" s="899"/>
      <c r="C92" s="899" t="s">
        <v>1489</v>
      </c>
      <c r="D92" s="899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92"/>
    </row>
    <row r="93" spans="1:10" s="405" customFormat="1" ht="18" customHeight="1">
      <c r="A93" s="902"/>
      <c r="B93" s="899"/>
      <c r="C93" s="899"/>
      <c r="D93" s="899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92"/>
    </row>
    <row r="94" spans="1:10" s="405" customFormat="1" ht="18" customHeight="1">
      <c r="A94" s="902"/>
      <c r="B94" s="899"/>
      <c r="C94" s="899"/>
      <c r="D94" s="899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92"/>
    </row>
    <row r="95" spans="1:10" s="405" customFormat="1" ht="18" customHeight="1">
      <c r="A95" s="902"/>
      <c r="B95" s="899"/>
      <c r="C95" s="899"/>
      <c r="D95" s="899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92"/>
    </row>
    <row r="96" spans="1:10" s="405" customFormat="1" ht="18" customHeight="1">
      <c r="A96" s="902"/>
      <c r="B96" s="899"/>
      <c r="C96" s="899"/>
      <c r="D96" s="899" t="s">
        <v>1494</v>
      </c>
      <c r="E96" s="899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92"/>
    </row>
    <row r="97" spans="1:10" s="405" customFormat="1" ht="18" customHeight="1">
      <c r="A97" s="902"/>
      <c r="B97" s="899"/>
      <c r="C97" s="899"/>
      <c r="D97" s="899" t="s">
        <v>1495</v>
      </c>
      <c r="E97" s="899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92"/>
    </row>
    <row r="98" spans="1:10" s="405" customFormat="1" ht="18" customHeight="1">
      <c r="A98" s="902"/>
      <c r="B98" s="899"/>
      <c r="C98" s="899"/>
      <c r="D98" s="899" t="s">
        <v>1496</v>
      </c>
      <c r="E98" s="899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92"/>
    </row>
    <row r="99" spans="1:10" s="405" customFormat="1" ht="18" customHeight="1">
      <c r="A99" s="902"/>
      <c r="B99" s="899"/>
      <c r="C99" s="899"/>
      <c r="D99" s="899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92"/>
    </row>
    <row r="100" spans="1:10" s="405" customFormat="1" ht="18" customHeight="1">
      <c r="A100" s="902"/>
      <c r="B100" s="899"/>
      <c r="C100" s="899"/>
      <c r="D100" s="899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92"/>
    </row>
    <row r="101" spans="1:10" s="405" customFormat="1" ht="18" customHeight="1">
      <c r="A101" s="902"/>
      <c r="B101" s="899"/>
      <c r="C101" s="899"/>
      <c r="D101" s="899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92"/>
    </row>
    <row r="102" spans="1:10" s="405" customFormat="1" ht="18" customHeight="1">
      <c r="A102" s="902"/>
      <c r="B102" s="899"/>
      <c r="C102" s="899"/>
      <c r="D102" s="899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92"/>
    </row>
    <row r="103" spans="1:10" s="405" customFormat="1" ht="18" customHeight="1">
      <c r="A103" s="902"/>
      <c r="B103" s="899"/>
      <c r="C103" s="899"/>
      <c r="D103" s="899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92"/>
    </row>
    <row r="104" spans="1:10" s="405" customFormat="1" ht="18" customHeight="1">
      <c r="A104" s="902"/>
      <c r="B104" s="899"/>
      <c r="C104" s="899"/>
      <c r="D104" s="899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92"/>
    </row>
    <row r="105" spans="1:10" s="405" customFormat="1" ht="18" customHeight="1">
      <c r="A105" s="902"/>
      <c r="B105" s="899"/>
      <c r="C105" s="899"/>
      <c r="D105" s="899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92"/>
    </row>
    <row r="106" spans="1:10" s="405" customFormat="1" ht="18" customHeight="1">
      <c r="A106" s="902"/>
      <c r="B106" s="899"/>
      <c r="C106" s="899"/>
      <c r="D106" s="899" t="s">
        <v>1506</v>
      </c>
      <c r="E106" s="899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92"/>
    </row>
    <row r="107" spans="1:10" s="405" customFormat="1" ht="18" customHeight="1">
      <c r="A107" s="902"/>
      <c r="B107" s="899"/>
      <c r="C107" s="899" t="s">
        <v>1507</v>
      </c>
      <c r="D107" s="899" t="s">
        <v>1508</v>
      </c>
      <c r="E107" s="899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92"/>
    </row>
    <row r="108" spans="1:10" s="405" customFormat="1" ht="18" customHeight="1">
      <c r="A108" s="902"/>
      <c r="B108" s="899"/>
      <c r="C108" s="899"/>
      <c r="D108" s="899" t="s">
        <v>1509</v>
      </c>
      <c r="E108" s="899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92"/>
    </row>
    <row r="109" spans="1:10" s="405" customFormat="1" ht="18" customHeight="1">
      <c r="A109" s="902"/>
      <c r="B109" s="899"/>
      <c r="C109" s="899"/>
      <c r="D109" s="899" t="s">
        <v>1510</v>
      </c>
      <c r="E109" s="899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92"/>
    </row>
    <row r="110" spans="1:10" s="405" customFormat="1" ht="18" customHeight="1">
      <c r="A110" s="902"/>
      <c r="B110" s="899"/>
      <c r="C110" s="899" t="s">
        <v>1511</v>
      </c>
      <c r="D110" s="902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92"/>
    </row>
    <row r="111" spans="1:10" s="405" customFormat="1" ht="18" customHeight="1">
      <c r="A111" s="902"/>
      <c r="B111" s="899"/>
      <c r="C111" s="899"/>
      <c r="D111" s="902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92"/>
    </row>
    <row r="112" spans="1:10" s="405" customFormat="1" ht="18" customHeight="1">
      <c r="A112" s="902"/>
      <c r="B112" s="899"/>
      <c r="C112" s="899"/>
      <c r="D112" s="902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92"/>
    </row>
    <row r="113" spans="1:10 16362:16362" s="405" customFormat="1" ht="18" customHeight="1">
      <c r="A113" s="902"/>
      <c r="B113" s="899"/>
      <c r="C113" s="899"/>
      <c r="D113" s="902" t="s">
        <v>1515</v>
      </c>
      <c r="E113" s="902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92"/>
    </row>
    <row r="114" spans="1:10 16362:16362" s="405" customFormat="1" ht="18" customHeight="1">
      <c r="A114" s="902"/>
      <c r="B114" s="899"/>
      <c r="C114" s="899"/>
      <c r="D114" s="902" t="s">
        <v>1516</v>
      </c>
      <c r="E114" s="902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92"/>
    </row>
    <row r="115" spans="1:10 16362:16362" s="410" customFormat="1" ht="18" customHeight="1">
      <c r="A115" s="891"/>
      <c r="B115" s="890"/>
      <c r="C115" s="890" t="s">
        <v>1424</v>
      </c>
      <c r="D115" s="890"/>
      <c r="E115" s="890"/>
      <c r="F115" s="414"/>
      <c r="G115" s="409"/>
      <c r="H115" s="409"/>
      <c r="I115" s="415">
        <f>SUM(I86:I114)</f>
        <v>469351.03</v>
      </c>
      <c r="J115" s="892"/>
      <c r="XEH115" s="416"/>
    </row>
    <row r="116" spans="1:10 16362:16362" s="405" customFormat="1" ht="18" customHeight="1">
      <c r="A116" s="902"/>
      <c r="B116" s="899"/>
      <c r="C116" s="898" t="s">
        <v>1408</v>
      </c>
      <c r="D116" s="898"/>
      <c r="E116" s="898"/>
      <c r="F116" s="899" t="s">
        <v>1376</v>
      </c>
      <c r="G116" s="900">
        <v>1</v>
      </c>
      <c r="H116" s="895">
        <f>I115*0.1</f>
        <v>46935.103000000003</v>
      </c>
      <c r="I116" s="895">
        <f>G116*H116</f>
        <v>46935.103000000003</v>
      </c>
      <c r="J116" s="892"/>
    </row>
    <row r="117" spans="1:10 16362:16362" s="405" customFormat="1" ht="18" customHeight="1">
      <c r="A117" s="902"/>
      <c r="B117" s="899"/>
      <c r="C117" s="898" t="s">
        <v>1425</v>
      </c>
      <c r="D117" s="898"/>
      <c r="E117" s="898"/>
      <c r="F117" s="899"/>
      <c r="G117" s="900"/>
      <c r="H117" s="895"/>
      <c r="I117" s="896"/>
      <c r="J117" s="892"/>
    </row>
    <row r="118" spans="1:10 16362:16362" s="405" customFormat="1" ht="18" customHeight="1">
      <c r="A118" s="902"/>
      <c r="B118" s="899"/>
      <c r="C118" s="898" t="s">
        <v>1409</v>
      </c>
      <c r="D118" s="898"/>
      <c r="E118" s="898"/>
      <c r="F118" s="899"/>
      <c r="G118" s="900"/>
      <c r="H118" s="895"/>
      <c r="I118" s="896"/>
      <c r="J118" s="892"/>
    </row>
    <row r="119" spans="1:10 16362:16362" s="405" customFormat="1" ht="18" customHeight="1">
      <c r="A119" s="902"/>
      <c r="B119" s="899"/>
      <c r="C119" s="898" t="s">
        <v>1410</v>
      </c>
      <c r="D119" s="898"/>
      <c r="E119" s="898"/>
      <c r="F119" s="899"/>
      <c r="G119" s="900"/>
      <c r="H119" s="895"/>
      <c r="I119" s="896"/>
      <c r="J119" s="892"/>
    </row>
    <row r="120" spans="1:10 16362:16362" s="405" customFormat="1" ht="18" customHeight="1">
      <c r="A120" s="902"/>
      <c r="B120" s="899"/>
      <c r="C120" s="890" t="s">
        <v>1427</v>
      </c>
      <c r="D120" s="890"/>
      <c r="E120" s="890"/>
      <c r="F120" s="411"/>
      <c r="G120" s="409"/>
      <c r="H120" s="409"/>
      <c r="I120" s="415">
        <f>SUM(I116:I119)</f>
        <v>46935.103000000003</v>
      </c>
      <c r="J120" s="892"/>
    </row>
    <row r="121" spans="1:10 16362:16362" s="405" customFormat="1" ht="18" customHeight="1">
      <c r="A121" s="407"/>
      <c r="B121" s="411"/>
      <c r="C121" s="890" t="s">
        <v>1428</v>
      </c>
      <c r="D121" s="890"/>
      <c r="E121" s="890"/>
      <c r="F121" s="411"/>
      <c r="G121" s="409"/>
      <c r="H121" s="409"/>
      <c r="I121" s="415">
        <f>I115+I120</f>
        <v>516286.13300000003</v>
      </c>
      <c r="J121" s="892"/>
    </row>
    <row r="122" spans="1:10 16362:16362" s="405" customFormat="1" ht="18" customHeight="1">
      <c r="A122" s="899">
        <v>6</v>
      </c>
      <c r="B122" s="899" t="s">
        <v>1517</v>
      </c>
      <c r="C122" s="899" t="s">
        <v>1518</v>
      </c>
      <c r="D122" s="899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91">
        <f>ROUND(I147*0.8,0)</f>
        <v>728312</v>
      </c>
    </row>
    <row r="123" spans="1:10 16362:16362" s="405" customFormat="1" ht="18" customHeight="1">
      <c r="A123" s="899"/>
      <c r="B123" s="899"/>
      <c r="C123" s="899"/>
      <c r="D123" s="899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92"/>
    </row>
    <row r="124" spans="1:10 16362:16362" s="405" customFormat="1" ht="18" customHeight="1">
      <c r="A124" s="899"/>
      <c r="B124" s="899"/>
      <c r="C124" s="899"/>
      <c r="D124" s="899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92"/>
    </row>
    <row r="125" spans="1:10 16362:16362" s="405" customFormat="1" ht="18" customHeight="1">
      <c r="A125" s="899"/>
      <c r="B125" s="899"/>
      <c r="C125" s="899"/>
      <c r="D125" s="899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92"/>
    </row>
    <row r="126" spans="1:10 16362:16362" s="405" customFormat="1" ht="18" customHeight="1">
      <c r="A126" s="899"/>
      <c r="B126" s="899"/>
      <c r="C126" s="899"/>
      <c r="D126" s="899" t="s">
        <v>1522</v>
      </c>
      <c r="E126" s="899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92"/>
    </row>
    <row r="127" spans="1:10 16362:16362" s="405" customFormat="1" ht="18" customHeight="1">
      <c r="A127" s="899"/>
      <c r="B127" s="899"/>
      <c r="C127" s="899"/>
      <c r="D127" s="899" t="s">
        <v>1523</v>
      </c>
      <c r="E127" s="899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92"/>
    </row>
    <row r="128" spans="1:10 16362:16362" s="405" customFormat="1" ht="18" customHeight="1">
      <c r="A128" s="899"/>
      <c r="B128" s="899"/>
      <c r="C128" s="899"/>
      <c r="D128" s="899" t="s">
        <v>1524</v>
      </c>
      <c r="E128" s="899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92"/>
    </row>
    <row r="129" spans="1:10 16362:16362" s="405" customFormat="1" ht="18" customHeight="1">
      <c r="A129" s="899"/>
      <c r="B129" s="899"/>
      <c r="C129" s="899" t="s">
        <v>1526</v>
      </c>
      <c r="D129" s="899" t="s">
        <v>1527</v>
      </c>
      <c r="E129" s="899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92"/>
    </row>
    <row r="130" spans="1:10 16362:16362" s="405" customFormat="1" ht="18" customHeight="1">
      <c r="A130" s="899"/>
      <c r="B130" s="899"/>
      <c r="C130" s="899"/>
      <c r="D130" s="899" t="s">
        <v>1528</v>
      </c>
      <c r="E130" s="899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92"/>
    </row>
    <row r="131" spans="1:10 16362:16362" s="405" customFormat="1" ht="18" customHeight="1">
      <c r="A131" s="899"/>
      <c r="B131" s="899"/>
      <c r="C131" s="899"/>
      <c r="D131" s="899" t="s">
        <v>1477</v>
      </c>
      <c r="E131" s="899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92"/>
    </row>
    <row r="132" spans="1:10 16362:16362" s="405" customFormat="1" ht="18" customHeight="1">
      <c r="A132" s="899"/>
      <c r="B132" s="899"/>
      <c r="C132" s="899" t="s">
        <v>281</v>
      </c>
      <c r="D132" s="899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92"/>
    </row>
    <row r="133" spans="1:10 16362:16362" s="405" customFormat="1" ht="18" customHeight="1">
      <c r="A133" s="899"/>
      <c r="B133" s="899"/>
      <c r="C133" s="899"/>
      <c r="D133" s="899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92"/>
    </row>
    <row r="134" spans="1:10 16362:16362" s="405" customFormat="1" ht="18" customHeight="1">
      <c r="A134" s="899"/>
      <c r="B134" s="899"/>
      <c r="C134" s="899"/>
      <c r="D134" s="899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92"/>
    </row>
    <row r="135" spans="1:10 16362:16362" s="405" customFormat="1" ht="18" customHeight="1">
      <c r="A135" s="899"/>
      <c r="B135" s="899"/>
      <c r="C135" s="899"/>
      <c r="D135" s="899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92"/>
    </row>
    <row r="136" spans="1:10 16362:16362" s="405" customFormat="1" ht="18" customHeight="1">
      <c r="A136" s="899"/>
      <c r="B136" s="899"/>
      <c r="C136" s="899"/>
      <c r="D136" s="899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92"/>
    </row>
    <row r="137" spans="1:10 16362:16362" s="405" customFormat="1" ht="18" customHeight="1">
      <c r="A137" s="899"/>
      <c r="B137" s="899"/>
      <c r="C137" s="899"/>
      <c r="D137" s="899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92"/>
    </row>
    <row r="138" spans="1:10 16362:16362" s="405" customFormat="1" ht="18" customHeight="1">
      <c r="A138" s="899"/>
      <c r="B138" s="899"/>
      <c r="C138" s="899"/>
      <c r="D138" s="899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92"/>
    </row>
    <row r="139" spans="1:10 16362:16362" s="405" customFormat="1" ht="18" customHeight="1">
      <c r="A139" s="899"/>
      <c r="B139" s="899"/>
      <c r="C139" s="899"/>
      <c r="D139" s="899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92"/>
    </row>
    <row r="140" spans="1:10 16362:16362" s="410" customFormat="1" ht="18" customHeight="1">
      <c r="A140" s="890"/>
      <c r="B140" s="890"/>
      <c r="C140" s="890" t="s">
        <v>1424</v>
      </c>
      <c r="D140" s="890"/>
      <c r="E140" s="890"/>
      <c r="F140" s="414"/>
      <c r="G140" s="409"/>
      <c r="H140" s="409"/>
      <c r="I140" s="415">
        <f>SUM(I122:I139)</f>
        <v>645808.98999999987</v>
      </c>
      <c r="J140" s="892"/>
      <c r="XEH140" s="416"/>
    </row>
    <row r="141" spans="1:10 16362:16362" s="405" customFormat="1" ht="18" customHeight="1">
      <c r="A141" s="899"/>
      <c r="B141" s="899"/>
      <c r="C141" s="898" t="s">
        <v>1408</v>
      </c>
      <c r="D141" s="898"/>
      <c r="E141" s="898"/>
      <c r="F141" s="899" t="s">
        <v>1376</v>
      </c>
      <c r="G141" s="900">
        <v>1</v>
      </c>
      <c r="H141" s="901">
        <f>I140*0.1</f>
        <v>64580.89899999999</v>
      </c>
      <c r="I141" s="902">
        <f>G141*H141</f>
        <v>64580.89899999999</v>
      </c>
      <c r="J141" s="892"/>
    </row>
    <row r="142" spans="1:10 16362:16362" s="405" customFormat="1" ht="18" customHeight="1">
      <c r="A142" s="899"/>
      <c r="B142" s="899"/>
      <c r="C142" s="898" t="s">
        <v>1425</v>
      </c>
      <c r="D142" s="898"/>
      <c r="E142" s="898"/>
      <c r="F142" s="899"/>
      <c r="G142" s="900"/>
      <c r="H142" s="901"/>
      <c r="I142" s="902"/>
      <c r="J142" s="892"/>
    </row>
    <row r="143" spans="1:10 16362:16362" s="405" customFormat="1" ht="18" customHeight="1">
      <c r="A143" s="899"/>
      <c r="B143" s="899"/>
      <c r="C143" s="898" t="s">
        <v>1409</v>
      </c>
      <c r="D143" s="898"/>
      <c r="E143" s="898"/>
      <c r="F143" s="899"/>
      <c r="G143" s="900"/>
      <c r="H143" s="901"/>
      <c r="I143" s="902"/>
      <c r="J143" s="892"/>
    </row>
    <row r="144" spans="1:10 16362:16362" s="405" customFormat="1" ht="18" customHeight="1">
      <c r="A144" s="899"/>
      <c r="B144" s="899"/>
      <c r="C144" s="898" t="s">
        <v>1410</v>
      </c>
      <c r="D144" s="898"/>
      <c r="E144" s="898"/>
      <c r="F144" s="899"/>
      <c r="G144" s="900"/>
      <c r="H144" s="901"/>
      <c r="I144" s="902"/>
      <c r="J144" s="892"/>
    </row>
    <row r="145" spans="1:10 16362:16362" s="405" customFormat="1" ht="18" customHeight="1">
      <c r="A145" s="899"/>
      <c r="B145" s="899"/>
      <c r="C145" s="898" t="s">
        <v>1534</v>
      </c>
      <c r="D145" s="898"/>
      <c r="E145" s="898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92"/>
    </row>
    <row r="146" spans="1:10 16362:16362" s="405" customFormat="1" ht="18" customHeight="1">
      <c r="A146" s="899"/>
      <c r="B146" s="899"/>
      <c r="C146" s="890" t="s">
        <v>1427</v>
      </c>
      <c r="D146" s="890"/>
      <c r="E146" s="890"/>
      <c r="F146" s="411"/>
      <c r="G146" s="409"/>
      <c r="H146" s="409"/>
      <c r="I146" s="409">
        <f>SUM(I141:I145)</f>
        <v>264580.89899999998</v>
      </c>
      <c r="J146" s="892"/>
    </row>
    <row r="147" spans="1:10 16362:16362" s="405" customFormat="1" ht="18" customHeight="1">
      <c r="A147" s="411"/>
      <c r="B147" s="411"/>
      <c r="C147" s="890" t="s">
        <v>1428</v>
      </c>
      <c r="D147" s="890"/>
      <c r="E147" s="890"/>
      <c r="F147" s="411"/>
      <c r="G147" s="409"/>
      <c r="H147" s="409"/>
      <c r="I147" s="409">
        <f>SUM(I146,I140)</f>
        <v>910389.88899999985</v>
      </c>
      <c r="J147" s="892"/>
    </row>
    <row r="148" spans="1:10 16362:16362" s="405" customFormat="1" ht="18" customHeight="1">
      <c r="A148" s="899">
        <v>7</v>
      </c>
      <c r="B148" s="899" t="s">
        <v>1535</v>
      </c>
      <c r="C148" s="899" t="s">
        <v>1421</v>
      </c>
      <c r="D148" s="899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91">
        <f>ROUND(I158*0.8,0)</f>
        <v>544734</v>
      </c>
      <c r="XEH148" s="406"/>
    </row>
    <row r="149" spans="1:10 16362:16362" s="405" customFormat="1" ht="18" customHeight="1">
      <c r="A149" s="899"/>
      <c r="B149" s="899"/>
      <c r="C149" s="899"/>
      <c r="D149" s="899"/>
      <c r="E149" s="422" t="s">
        <v>1538</v>
      </c>
      <c r="F149" s="411" t="s">
        <v>1372</v>
      </c>
      <c r="G149" s="895">
        <v>2006.5</v>
      </c>
      <c r="H149" s="895">
        <v>285</v>
      </c>
      <c r="I149" s="895">
        <v>571852.5</v>
      </c>
      <c r="J149" s="891"/>
      <c r="XEH149" s="406"/>
    </row>
    <row r="150" spans="1:10 16362:16362" s="405" customFormat="1" ht="18" customHeight="1">
      <c r="A150" s="899"/>
      <c r="B150" s="899"/>
      <c r="C150" s="899"/>
      <c r="D150" s="899"/>
      <c r="E150" s="422" t="s">
        <v>1539</v>
      </c>
      <c r="F150" s="411" t="s">
        <v>1372</v>
      </c>
      <c r="G150" s="896"/>
      <c r="H150" s="896"/>
      <c r="I150" s="896"/>
      <c r="J150" s="891"/>
      <c r="XEH150" s="406"/>
    </row>
    <row r="151" spans="1:10 16362:16362" s="405" customFormat="1" ht="18" customHeight="1">
      <c r="A151" s="899"/>
      <c r="B151" s="899"/>
      <c r="C151" s="890" t="s">
        <v>1424</v>
      </c>
      <c r="D151" s="890"/>
      <c r="E151" s="890"/>
      <c r="F151" s="411"/>
      <c r="G151" s="409"/>
      <c r="H151" s="409"/>
      <c r="I151" s="409">
        <f>SUM(I148:I149)</f>
        <v>591743.34</v>
      </c>
      <c r="J151" s="891"/>
      <c r="XEH151" s="406"/>
    </row>
    <row r="152" spans="1:10 16362:16362" s="405" customFormat="1" ht="18" customHeight="1">
      <c r="A152" s="899"/>
      <c r="B152" s="899"/>
      <c r="C152" s="897" t="s">
        <v>1408</v>
      </c>
      <c r="D152" s="897"/>
      <c r="E152" s="897"/>
      <c r="F152" s="411" t="s">
        <v>1376</v>
      </c>
      <c r="G152" s="895">
        <v>1</v>
      </c>
      <c r="H152" s="895">
        <f>I151*0.1</f>
        <v>59174.334000000003</v>
      </c>
      <c r="I152" s="895">
        <f>G152*H152</f>
        <v>59174.334000000003</v>
      </c>
      <c r="J152" s="891"/>
      <c r="XEH152" s="406"/>
    </row>
    <row r="153" spans="1:10 16362:16362" s="405" customFormat="1" ht="18" customHeight="1">
      <c r="A153" s="899"/>
      <c r="B153" s="899"/>
      <c r="C153" s="897" t="s">
        <v>1425</v>
      </c>
      <c r="D153" s="897"/>
      <c r="E153" s="897"/>
      <c r="F153" s="411" t="s">
        <v>1376</v>
      </c>
      <c r="G153" s="895"/>
      <c r="H153" s="895"/>
      <c r="I153" s="895"/>
      <c r="J153" s="891"/>
      <c r="XEH153" s="406"/>
    </row>
    <row r="154" spans="1:10 16362:16362" s="405" customFormat="1" ht="18" customHeight="1">
      <c r="A154" s="899"/>
      <c r="B154" s="899"/>
      <c r="C154" s="897" t="s">
        <v>1409</v>
      </c>
      <c r="D154" s="897"/>
      <c r="E154" s="897"/>
      <c r="F154" s="411" t="s">
        <v>1376</v>
      </c>
      <c r="G154" s="895"/>
      <c r="H154" s="895"/>
      <c r="I154" s="895"/>
      <c r="J154" s="891"/>
      <c r="XEH154" s="406"/>
    </row>
    <row r="155" spans="1:10 16362:16362" s="405" customFormat="1" ht="18" customHeight="1">
      <c r="A155" s="899"/>
      <c r="B155" s="899"/>
      <c r="C155" s="897" t="s">
        <v>1410</v>
      </c>
      <c r="D155" s="897"/>
      <c r="E155" s="897"/>
      <c r="F155" s="411" t="s">
        <v>1376</v>
      </c>
      <c r="G155" s="895"/>
      <c r="H155" s="895"/>
      <c r="I155" s="895"/>
      <c r="J155" s="891"/>
      <c r="XEH155" s="406"/>
    </row>
    <row r="156" spans="1:10 16362:16362" s="405" customFormat="1" ht="18" customHeight="1">
      <c r="A156" s="899"/>
      <c r="B156" s="899"/>
      <c r="C156" s="897" t="s">
        <v>1426</v>
      </c>
      <c r="D156" s="897"/>
      <c r="E156" s="897"/>
      <c r="F156" s="411" t="s">
        <v>1376</v>
      </c>
      <c r="G156" s="412">
        <v>1</v>
      </c>
      <c r="H156" s="412">
        <v>30000</v>
      </c>
      <c r="I156" s="412">
        <v>30000</v>
      </c>
      <c r="J156" s="891"/>
      <c r="XEH156" s="406"/>
    </row>
    <row r="157" spans="1:10 16362:16362" s="405" customFormat="1" ht="18" customHeight="1">
      <c r="A157" s="899"/>
      <c r="B157" s="899"/>
      <c r="C157" s="890" t="s">
        <v>1427</v>
      </c>
      <c r="D157" s="890"/>
      <c r="E157" s="890"/>
      <c r="F157" s="409"/>
      <c r="G157" s="409"/>
      <c r="H157" s="409"/>
      <c r="I157" s="409">
        <f>SUM(I152:I156)</f>
        <v>89174.334000000003</v>
      </c>
      <c r="J157" s="891"/>
      <c r="XEH157" s="406"/>
    </row>
    <row r="158" spans="1:10 16362:16362" s="405" customFormat="1" ht="18" customHeight="1">
      <c r="A158" s="411"/>
      <c r="B158" s="411"/>
      <c r="C158" s="890" t="s">
        <v>1428</v>
      </c>
      <c r="D158" s="890"/>
      <c r="E158" s="890"/>
      <c r="F158" s="409"/>
      <c r="G158" s="409"/>
      <c r="H158" s="409"/>
      <c r="I158" s="409">
        <f>I151+I157</f>
        <v>680917.674</v>
      </c>
      <c r="J158" s="891"/>
      <c r="XEH158" s="406"/>
    </row>
    <row r="159" spans="1:10 16362:16362" ht="18" customHeight="1">
      <c r="A159" s="422"/>
      <c r="B159" s="422"/>
      <c r="C159" s="887" t="s">
        <v>1540</v>
      </c>
      <c r="D159" s="887"/>
      <c r="E159" s="887"/>
      <c r="F159" s="429"/>
      <c r="G159" s="430"/>
      <c r="H159" s="430"/>
      <c r="I159" s="430"/>
      <c r="J159" s="407">
        <f>SUM(J3:J158)</f>
        <v>4719006</v>
      </c>
    </row>
  </sheetData>
  <mergeCells count="176"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88" t="s">
        <v>1585</v>
      </c>
      <c r="B1" s="888"/>
      <c r="C1" s="888"/>
      <c r="D1" s="888"/>
      <c r="E1" s="888"/>
      <c r="F1" s="888"/>
      <c r="G1" s="888"/>
      <c r="H1" s="888"/>
      <c r="I1" s="888"/>
      <c r="J1" s="903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91" t="s">
        <v>1365</v>
      </c>
      <c r="E2" s="891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99">
        <v>1</v>
      </c>
      <c r="B3" s="899" t="s">
        <v>1542</v>
      </c>
      <c r="C3" s="899" t="s">
        <v>1543</v>
      </c>
      <c r="D3" s="899" t="s">
        <v>1544</v>
      </c>
      <c r="E3" s="899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91">
        <f>ROUND(I16*0.8,0)</f>
        <v>201511</v>
      </c>
    </row>
    <row r="4" spans="1:16361" ht="18" customHeight="1">
      <c r="A4" s="899"/>
      <c r="B4" s="899"/>
      <c r="C4" s="899"/>
      <c r="D4" s="899" t="s">
        <v>1545</v>
      </c>
      <c r="E4" s="899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907"/>
    </row>
    <row r="5" spans="1:16361" ht="18" customHeight="1">
      <c r="A5" s="899"/>
      <c r="B5" s="899"/>
      <c r="C5" s="899"/>
      <c r="D5" s="899" t="s">
        <v>1546</v>
      </c>
      <c r="E5" s="899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907"/>
    </row>
    <row r="6" spans="1:16361" ht="18" customHeight="1">
      <c r="A6" s="899"/>
      <c r="B6" s="899"/>
      <c r="C6" s="899"/>
      <c r="D6" s="899" t="s">
        <v>1547</v>
      </c>
      <c r="E6" s="899"/>
      <c r="F6" s="436" t="s">
        <v>1376</v>
      </c>
      <c r="G6" s="412">
        <v>1</v>
      </c>
      <c r="H6" s="413">
        <f>I6/G6</f>
        <v>2815</v>
      </c>
      <c r="I6" s="437">
        <v>2815</v>
      </c>
      <c r="J6" s="907"/>
    </row>
    <row r="7" spans="1:16361" ht="18" customHeight="1">
      <c r="A7" s="899"/>
      <c r="B7" s="899"/>
      <c r="C7" s="899"/>
      <c r="D7" s="899" t="s">
        <v>1548</v>
      </c>
      <c r="E7" s="899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907"/>
    </row>
    <row r="8" spans="1:16361" ht="18" customHeight="1">
      <c r="A8" s="899"/>
      <c r="B8" s="899"/>
      <c r="C8" s="899"/>
      <c r="D8" s="899" t="s">
        <v>1549</v>
      </c>
      <c r="E8" s="899"/>
      <c r="F8" s="436" t="s">
        <v>1388</v>
      </c>
      <c r="G8" s="412">
        <v>0</v>
      </c>
      <c r="H8" s="412">
        <v>0</v>
      </c>
      <c r="I8" s="437">
        <v>0</v>
      </c>
      <c r="J8" s="907"/>
    </row>
    <row r="9" spans="1:16361" ht="18" customHeight="1">
      <c r="A9" s="899"/>
      <c r="B9" s="899"/>
      <c r="C9" s="899"/>
      <c r="D9" s="899" t="s">
        <v>1550</v>
      </c>
      <c r="E9" s="899"/>
      <c r="F9" s="436" t="s">
        <v>1101</v>
      </c>
      <c r="G9" s="412">
        <v>6</v>
      </c>
      <c r="H9" s="413">
        <f>I9/G9</f>
        <v>1600</v>
      </c>
      <c r="I9" s="437">
        <v>9600</v>
      </c>
      <c r="J9" s="907"/>
    </row>
    <row r="10" spans="1:16361" s="416" customFormat="1" ht="18" customHeight="1">
      <c r="A10" s="890"/>
      <c r="B10" s="890"/>
      <c r="C10" s="890" t="s">
        <v>1424</v>
      </c>
      <c r="D10" s="890"/>
      <c r="E10" s="890"/>
      <c r="F10" s="438"/>
      <c r="G10" s="409"/>
      <c r="H10" s="409"/>
      <c r="I10" s="439">
        <f>SUM(I3:I9)</f>
        <v>224081</v>
      </c>
      <c r="J10" s="907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99"/>
      <c r="B11" s="899"/>
      <c r="C11" s="897" t="s">
        <v>1408</v>
      </c>
      <c r="D11" s="897"/>
      <c r="E11" s="897"/>
      <c r="F11" s="916" t="s">
        <v>1376</v>
      </c>
      <c r="G11" s="919">
        <v>1</v>
      </c>
      <c r="H11" s="929">
        <f>I10*0.1</f>
        <v>22408.100000000002</v>
      </c>
      <c r="I11" s="930">
        <f>G11*H11</f>
        <v>22408.100000000002</v>
      </c>
      <c r="J11" s="907"/>
    </row>
    <row r="12" spans="1:16361" ht="18" customHeight="1">
      <c r="A12" s="899"/>
      <c r="B12" s="899"/>
      <c r="C12" s="897" t="s">
        <v>1409</v>
      </c>
      <c r="D12" s="897"/>
      <c r="E12" s="897"/>
      <c r="F12" s="917"/>
      <c r="G12" s="920"/>
      <c r="H12" s="929"/>
      <c r="I12" s="931"/>
      <c r="J12" s="907"/>
    </row>
    <row r="13" spans="1:16361" ht="18" customHeight="1">
      <c r="A13" s="899"/>
      <c r="B13" s="899"/>
      <c r="C13" s="897" t="s">
        <v>1410</v>
      </c>
      <c r="D13" s="897"/>
      <c r="E13" s="897"/>
      <c r="F13" s="918"/>
      <c r="G13" s="921"/>
      <c r="H13" s="929"/>
      <c r="I13" s="932"/>
      <c r="J13" s="907"/>
    </row>
    <row r="14" spans="1:16361" ht="18" customHeight="1">
      <c r="A14" s="899"/>
      <c r="B14" s="899"/>
      <c r="C14" s="897" t="s">
        <v>1415</v>
      </c>
      <c r="D14" s="897"/>
      <c r="E14" s="897"/>
      <c r="F14" s="436" t="s">
        <v>1376</v>
      </c>
      <c r="G14" s="413">
        <v>1</v>
      </c>
      <c r="H14" s="430">
        <v>5400</v>
      </c>
      <c r="I14" s="440">
        <f>H14</f>
        <v>5400</v>
      </c>
      <c r="J14" s="907"/>
    </row>
    <row r="15" spans="1:16361" ht="18" customHeight="1">
      <c r="A15" s="899"/>
      <c r="B15" s="899"/>
      <c r="C15" s="890" t="s">
        <v>1427</v>
      </c>
      <c r="D15" s="890"/>
      <c r="E15" s="890"/>
      <c r="F15" s="436"/>
      <c r="G15" s="409"/>
      <c r="H15" s="409"/>
      <c r="I15" s="439">
        <f>SUM(I11:I14)</f>
        <v>27808.100000000002</v>
      </c>
      <c r="J15" s="907"/>
    </row>
    <row r="16" spans="1:16361" ht="18" customHeight="1">
      <c r="A16" s="411"/>
      <c r="B16" s="411"/>
      <c r="C16" s="890" t="s">
        <v>1428</v>
      </c>
      <c r="D16" s="890"/>
      <c r="E16" s="890"/>
      <c r="F16" s="436"/>
      <c r="G16" s="409"/>
      <c r="H16" s="409"/>
      <c r="I16" s="439">
        <f>I10+I15</f>
        <v>251889.1</v>
      </c>
      <c r="J16" s="907"/>
    </row>
    <row r="17" spans="1:16362" ht="18" customHeight="1">
      <c r="A17" s="899">
        <v>2</v>
      </c>
      <c r="B17" s="899" t="s">
        <v>1551</v>
      </c>
      <c r="C17" s="411" t="s">
        <v>1543</v>
      </c>
      <c r="D17" s="899" t="s">
        <v>1552</v>
      </c>
      <c r="E17" s="899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91">
        <f>ROUND(I25*0.8,0)</f>
        <v>380160</v>
      </c>
    </row>
    <row r="18" spans="1:16362" ht="18" customHeight="1">
      <c r="A18" s="899"/>
      <c r="B18" s="899"/>
      <c r="C18" s="411" t="s">
        <v>1553</v>
      </c>
      <c r="D18" s="899" t="s">
        <v>1554</v>
      </c>
      <c r="E18" s="899"/>
      <c r="F18" s="436" t="s">
        <v>1376</v>
      </c>
      <c r="G18" s="412">
        <v>0</v>
      </c>
      <c r="H18" s="412">
        <v>0</v>
      </c>
      <c r="I18" s="437">
        <v>0</v>
      </c>
      <c r="J18" s="907"/>
    </row>
    <row r="19" spans="1:16362" ht="18" customHeight="1">
      <c r="A19" s="899"/>
      <c r="B19" s="899"/>
      <c r="C19" s="890" t="s">
        <v>1424</v>
      </c>
      <c r="D19" s="890"/>
      <c r="E19" s="890"/>
      <c r="F19" s="436"/>
      <c r="G19" s="412"/>
      <c r="H19" s="412"/>
      <c r="I19" s="439">
        <f>I17+I18</f>
        <v>432000</v>
      </c>
      <c r="J19" s="907"/>
    </row>
    <row r="20" spans="1:16362" ht="18" customHeight="1">
      <c r="A20" s="899"/>
      <c r="B20" s="899"/>
      <c r="C20" s="897" t="s">
        <v>1408</v>
      </c>
      <c r="D20" s="897"/>
      <c r="E20" s="897"/>
      <c r="F20" s="916" t="s">
        <v>1376</v>
      </c>
      <c r="G20" s="919">
        <v>1</v>
      </c>
      <c r="H20" s="908">
        <f>I19*0.1</f>
        <v>43200</v>
      </c>
      <c r="I20" s="911">
        <f>G20*H20</f>
        <v>43200</v>
      </c>
      <c r="J20" s="907"/>
    </row>
    <row r="21" spans="1:16362" ht="18" customHeight="1">
      <c r="A21" s="899"/>
      <c r="B21" s="899"/>
      <c r="C21" s="897" t="s">
        <v>1409</v>
      </c>
      <c r="D21" s="897"/>
      <c r="E21" s="897"/>
      <c r="F21" s="917"/>
      <c r="G21" s="920"/>
      <c r="H21" s="909"/>
      <c r="I21" s="912"/>
      <c r="J21" s="907"/>
    </row>
    <row r="22" spans="1:16362" ht="18" customHeight="1">
      <c r="A22" s="899"/>
      <c r="B22" s="899"/>
      <c r="C22" s="897" t="s">
        <v>1410</v>
      </c>
      <c r="D22" s="897"/>
      <c r="E22" s="897"/>
      <c r="F22" s="917"/>
      <c r="G22" s="920"/>
      <c r="H22" s="909"/>
      <c r="I22" s="912"/>
      <c r="J22" s="907"/>
    </row>
    <row r="23" spans="1:16362" s="420" customFormat="1" ht="18" customHeight="1">
      <c r="A23" s="899"/>
      <c r="B23" s="899"/>
      <c r="C23" s="924" t="s">
        <v>1412</v>
      </c>
      <c r="D23" s="925"/>
      <c r="E23" s="926"/>
      <c r="F23" s="918"/>
      <c r="G23" s="921"/>
      <c r="H23" s="910"/>
      <c r="I23" s="913"/>
      <c r="J23" s="907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99"/>
      <c r="B24" s="899"/>
      <c r="C24" s="890" t="s">
        <v>1427</v>
      </c>
      <c r="D24" s="890"/>
      <c r="E24" s="890"/>
      <c r="F24" s="436"/>
      <c r="G24" s="409"/>
      <c r="H24" s="409"/>
      <c r="I24" s="439">
        <f>SUM(I20:I23)</f>
        <v>43200</v>
      </c>
      <c r="J24" s="907"/>
    </row>
    <row r="25" spans="1:16362" ht="18" customHeight="1">
      <c r="A25" s="411"/>
      <c r="B25" s="411"/>
      <c r="C25" s="890" t="s">
        <v>1428</v>
      </c>
      <c r="D25" s="890"/>
      <c r="E25" s="890"/>
      <c r="F25" s="436"/>
      <c r="G25" s="409"/>
      <c r="H25" s="409"/>
      <c r="I25" s="439">
        <f>I19+I24</f>
        <v>475200</v>
      </c>
      <c r="J25" s="907"/>
    </row>
    <row r="26" spans="1:16362" ht="18" customHeight="1">
      <c r="A26" s="899">
        <v>3</v>
      </c>
      <c r="B26" s="899" t="s">
        <v>1555</v>
      </c>
      <c r="C26" s="899" t="s">
        <v>1430</v>
      </c>
      <c r="D26" s="899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91">
        <f>ROUND(I43*0.8,0)</f>
        <v>379704</v>
      </c>
    </row>
    <row r="27" spans="1:16362" ht="18" customHeight="1">
      <c r="A27" s="899"/>
      <c r="B27" s="899"/>
      <c r="C27" s="899"/>
      <c r="D27" s="899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907"/>
    </row>
    <row r="28" spans="1:16362" ht="18" customHeight="1">
      <c r="A28" s="899"/>
      <c r="B28" s="899"/>
      <c r="C28" s="899"/>
      <c r="D28" s="899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907"/>
    </row>
    <row r="29" spans="1:16362" ht="18" customHeight="1">
      <c r="A29" s="899"/>
      <c r="B29" s="899"/>
      <c r="C29" s="899"/>
      <c r="D29" s="899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907"/>
    </row>
    <row r="30" spans="1:16362" ht="18" customHeight="1">
      <c r="A30" s="899"/>
      <c r="B30" s="899"/>
      <c r="C30" s="899"/>
      <c r="D30" s="899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907"/>
    </row>
    <row r="31" spans="1:16362" ht="18" customHeight="1">
      <c r="A31" s="899"/>
      <c r="B31" s="899"/>
      <c r="C31" s="899"/>
      <c r="D31" s="899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907"/>
    </row>
    <row r="32" spans="1:16362" ht="18" customHeight="1">
      <c r="A32" s="899"/>
      <c r="B32" s="899"/>
      <c r="C32" s="899"/>
      <c r="D32" s="899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907"/>
    </row>
    <row r="33" spans="1:16361" ht="18" customHeight="1">
      <c r="A33" s="899"/>
      <c r="B33" s="899"/>
      <c r="C33" s="899"/>
      <c r="D33" s="899" t="s">
        <v>1559</v>
      </c>
      <c r="E33" s="899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907"/>
    </row>
    <row r="34" spans="1:16361" ht="18" customHeight="1">
      <c r="A34" s="899"/>
      <c r="B34" s="899"/>
      <c r="C34" s="899"/>
      <c r="D34" s="899" t="s">
        <v>1560</v>
      </c>
      <c r="E34" s="899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907"/>
    </row>
    <row r="35" spans="1:16361" ht="18" customHeight="1">
      <c r="A35" s="899"/>
      <c r="B35" s="899"/>
      <c r="C35" s="899"/>
      <c r="D35" s="899" t="s">
        <v>1561</v>
      </c>
      <c r="E35" s="899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907"/>
    </row>
    <row r="36" spans="1:16361" ht="18" customHeight="1">
      <c r="A36" s="899"/>
      <c r="B36" s="899"/>
      <c r="C36" s="899"/>
      <c r="D36" s="899" t="s">
        <v>1562</v>
      </c>
      <c r="E36" s="899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907"/>
    </row>
    <row r="37" spans="1:16361" ht="18" customHeight="1">
      <c r="A37" s="899"/>
      <c r="B37" s="899"/>
      <c r="C37" s="899"/>
      <c r="D37" s="899" t="s">
        <v>1563</v>
      </c>
      <c r="E37" s="899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907"/>
    </row>
    <row r="38" spans="1:16361" s="416" customFormat="1" ht="18" customHeight="1">
      <c r="A38" s="890"/>
      <c r="B38" s="890"/>
      <c r="C38" s="890" t="s">
        <v>1424</v>
      </c>
      <c r="D38" s="890"/>
      <c r="E38" s="890"/>
      <c r="F38" s="414"/>
      <c r="G38" s="409"/>
      <c r="H38" s="409"/>
      <c r="I38" s="439">
        <f>SUM(I26:I37)</f>
        <v>431481.98</v>
      </c>
      <c r="J38" s="907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99"/>
      <c r="B39" s="899"/>
      <c r="C39" s="897" t="s">
        <v>1408</v>
      </c>
      <c r="D39" s="897"/>
      <c r="E39" s="897"/>
      <c r="F39" s="922" t="s">
        <v>1376</v>
      </c>
      <c r="G39" s="919">
        <v>1</v>
      </c>
      <c r="H39" s="908">
        <f>I38*0.1</f>
        <v>43148.198000000004</v>
      </c>
      <c r="I39" s="911">
        <f>G39*H39</f>
        <v>43148.198000000004</v>
      </c>
      <c r="J39" s="907"/>
    </row>
    <row r="40" spans="1:16361" ht="18" customHeight="1">
      <c r="A40" s="899"/>
      <c r="B40" s="899"/>
      <c r="C40" s="897" t="s">
        <v>1409</v>
      </c>
      <c r="D40" s="897"/>
      <c r="E40" s="897"/>
      <c r="F40" s="928"/>
      <c r="G40" s="920"/>
      <c r="H40" s="909"/>
      <c r="I40" s="912"/>
      <c r="J40" s="907"/>
    </row>
    <row r="41" spans="1:16361" ht="18" customHeight="1">
      <c r="A41" s="899"/>
      <c r="B41" s="899"/>
      <c r="C41" s="897" t="s">
        <v>1410</v>
      </c>
      <c r="D41" s="897"/>
      <c r="E41" s="897"/>
      <c r="F41" s="923"/>
      <c r="G41" s="921"/>
      <c r="H41" s="910"/>
      <c r="I41" s="913"/>
      <c r="J41" s="907"/>
    </row>
    <row r="42" spans="1:16361" ht="18" customHeight="1">
      <c r="A42" s="899"/>
      <c r="B42" s="899"/>
      <c r="C42" s="890" t="s">
        <v>1427</v>
      </c>
      <c r="D42" s="890"/>
      <c r="E42" s="890"/>
      <c r="F42" s="411"/>
      <c r="G42" s="409"/>
      <c r="H42" s="409"/>
      <c r="I42" s="439">
        <f>SUM(I39:I41)</f>
        <v>43148.198000000004</v>
      </c>
      <c r="J42" s="907"/>
    </row>
    <row r="43" spans="1:16361" ht="18" customHeight="1">
      <c r="A43" s="411"/>
      <c r="B43" s="411"/>
      <c r="C43" s="890" t="s">
        <v>1428</v>
      </c>
      <c r="D43" s="890"/>
      <c r="E43" s="890"/>
      <c r="F43" s="436"/>
      <c r="G43" s="409"/>
      <c r="H43" s="409"/>
      <c r="I43" s="439">
        <f>I38+I42</f>
        <v>474630.17799999996</v>
      </c>
      <c r="J43" s="907"/>
    </row>
    <row r="44" spans="1:16361" ht="18" customHeight="1">
      <c r="A44" s="899">
        <v>4</v>
      </c>
      <c r="B44" s="927" t="s">
        <v>1564</v>
      </c>
      <c r="C44" s="899" t="s">
        <v>1565</v>
      </c>
      <c r="D44" s="899" t="s">
        <v>1566</v>
      </c>
      <c r="E44" s="899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91">
        <f>ROUND(I54*0.8,0)</f>
        <v>83561</v>
      </c>
    </row>
    <row r="45" spans="1:16361" ht="18" customHeight="1">
      <c r="A45" s="899"/>
      <c r="B45" s="927"/>
      <c r="C45" s="899"/>
      <c r="D45" s="899" t="s">
        <v>1567</v>
      </c>
      <c r="E45" s="899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907"/>
    </row>
    <row r="46" spans="1:16361" ht="18" customHeight="1">
      <c r="A46" s="899"/>
      <c r="B46" s="927"/>
      <c r="C46" s="899"/>
      <c r="D46" s="899" t="s">
        <v>1568</v>
      </c>
      <c r="E46" s="899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907"/>
    </row>
    <row r="47" spans="1:16361" ht="18" customHeight="1">
      <c r="A47" s="899"/>
      <c r="B47" s="927"/>
      <c r="C47" s="899"/>
      <c r="D47" s="899" t="s">
        <v>1569</v>
      </c>
      <c r="E47" s="899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907"/>
    </row>
    <row r="48" spans="1:16361" ht="18" customHeight="1">
      <c r="A48" s="899"/>
      <c r="B48" s="927"/>
      <c r="C48" s="899"/>
      <c r="D48" s="899" t="s">
        <v>1570</v>
      </c>
      <c r="E48" s="899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907"/>
    </row>
    <row r="49" spans="1:16361" s="416" customFormat="1" ht="18" customHeight="1">
      <c r="A49" s="890"/>
      <c r="B49" s="887"/>
      <c r="C49" s="890" t="s">
        <v>1424</v>
      </c>
      <c r="D49" s="890"/>
      <c r="E49" s="890"/>
      <c r="F49" s="438"/>
      <c r="G49" s="409"/>
      <c r="H49" s="409"/>
      <c r="I49" s="439">
        <f>SUM(I44:I48)</f>
        <v>94956.1</v>
      </c>
      <c r="J49" s="907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99"/>
      <c r="B50" s="927"/>
      <c r="C50" s="897" t="s">
        <v>1408</v>
      </c>
      <c r="D50" s="897"/>
      <c r="E50" s="897"/>
      <c r="F50" s="916" t="s">
        <v>1376</v>
      </c>
      <c r="G50" s="919">
        <v>1</v>
      </c>
      <c r="H50" s="908">
        <f>I49*0.1</f>
        <v>9495.61</v>
      </c>
      <c r="I50" s="911">
        <f>H50*G50</f>
        <v>9495.61</v>
      </c>
      <c r="J50" s="907"/>
    </row>
    <row r="51" spans="1:16361" ht="18" customHeight="1">
      <c r="A51" s="899"/>
      <c r="B51" s="927"/>
      <c r="C51" s="897" t="s">
        <v>1409</v>
      </c>
      <c r="D51" s="897"/>
      <c r="E51" s="897"/>
      <c r="F51" s="917"/>
      <c r="G51" s="920"/>
      <c r="H51" s="909"/>
      <c r="I51" s="912"/>
      <c r="J51" s="907"/>
    </row>
    <row r="52" spans="1:16361" ht="18" customHeight="1">
      <c r="A52" s="899"/>
      <c r="B52" s="927"/>
      <c r="C52" s="897" t="s">
        <v>1410</v>
      </c>
      <c r="D52" s="897"/>
      <c r="E52" s="897"/>
      <c r="F52" s="918"/>
      <c r="G52" s="921"/>
      <c r="H52" s="910"/>
      <c r="I52" s="913"/>
      <c r="J52" s="907"/>
    </row>
    <row r="53" spans="1:16361" ht="18" customHeight="1">
      <c r="A53" s="899"/>
      <c r="B53" s="927"/>
      <c r="C53" s="890" t="s">
        <v>1427</v>
      </c>
      <c r="D53" s="890"/>
      <c r="E53" s="890"/>
      <c r="F53" s="436"/>
      <c r="G53" s="409"/>
      <c r="H53" s="409"/>
      <c r="I53" s="439">
        <f>SUM(I50:I52)</f>
        <v>9495.61</v>
      </c>
      <c r="J53" s="907"/>
    </row>
    <row r="54" spans="1:16361" ht="18" customHeight="1">
      <c r="A54" s="411"/>
      <c r="B54" s="422"/>
      <c r="C54" s="890" t="s">
        <v>1428</v>
      </c>
      <c r="D54" s="890"/>
      <c r="E54" s="890"/>
      <c r="F54" s="436"/>
      <c r="G54" s="409"/>
      <c r="H54" s="409"/>
      <c r="I54" s="439">
        <f>I49+I53</f>
        <v>104451.71</v>
      </c>
      <c r="J54" s="907"/>
    </row>
    <row r="55" spans="1:16361" ht="18" customHeight="1">
      <c r="A55" s="899">
        <v>5</v>
      </c>
      <c r="B55" s="899" t="s">
        <v>1571</v>
      </c>
      <c r="C55" s="899" t="s">
        <v>1430</v>
      </c>
      <c r="D55" s="899" t="s">
        <v>1572</v>
      </c>
      <c r="E55" s="899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91">
        <f>ROUND(I65*0.8,0)</f>
        <v>312760</v>
      </c>
    </row>
    <row r="56" spans="1:16361" ht="18" customHeight="1">
      <c r="A56" s="899"/>
      <c r="B56" s="899"/>
      <c r="C56" s="899"/>
      <c r="D56" s="899" t="s">
        <v>1573</v>
      </c>
      <c r="E56" s="899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907"/>
    </row>
    <row r="57" spans="1:16361" ht="18" customHeight="1">
      <c r="A57" s="899"/>
      <c r="B57" s="899"/>
      <c r="C57" s="899"/>
      <c r="D57" s="899" t="s">
        <v>1574</v>
      </c>
      <c r="E57" s="899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907"/>
    </row>
    <row r="58" spans="1:16361" ht="18" customHeight="1">
      <c r="A58" s="899"/>
      <c r="B58" s="899"/>
      <c r="C58" s="899"/>
      <c r="D58" s="899" t="s">
        <v>1575</v>
      </c>
      <c r="E58" s="899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907"/>
    </row>
    <row r="59" spans="1:16361" s="416" customFormat="1" ht="18" customHeight="1">
      <c r="A59" s="890"/>
      <c r="B59" s="890"/>
      <c r="C59" s="890" t="s">
        <v>1424</v>
      </c>
      <c r="D59" s="890"/>
      <c r="E59" s="890"/>
      <c r="F59" s="438"/>
      <c r="G59" s="409"/>
      <c r="H59" s="409"/>
      <c r="I59" s="439">
        <f>SUM(I55:I58)</f>
        <v>350500</v>
      </c>
      <c r="J59" s="907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99"/>
      <c r="B60" s="899"/>
      <c r="C60" s="897" t="s">
        <v>1408</v>
      </c>
      <c r="D60" s="897"/>
      <c r="E60" s="897"/>
      <c r="F60" s="916" t="s">
        <v>1376</v>
      </c>
      <c r="G60" s="919">
        <v>1</v>
      </c>
      <c r="H60" s="908">
        <f>I59*0.1</f>
        <v>35050</v>
      </c>
      <c r="I60" s="911">
        <f>G60*H60</f>
        <v>35050</v>
      </c>
      <c r="J60" s="907"/>
    </row>
    <row r="61" spans="1:16361" ht="18" customHeight="1">
      <c r="A61" s="899"/>
      <c r="B61" s="899"/>
      <c r="C61" s="897" t="s">
        <v>1409</v>
      </c>
      <c r="D61" s="897"/>
      <c r="E61" s="897"/>
      <c r="F61" s="917"/>
      <c r="G61" s="920"/>
      <c r="H61" s="909"/>
      <c r="I61" s="912"/>
      <c r="J61" s="907"/>
    </row>
    <row r="62" spans="1:16361" ht="18" customHeight="1">
      <c r="A62" s="899"/>
      <c r="B62" s="899"/>
      <c r="C62" s="897" t="s">
        <v>1410</v>
      </c>
      <c r="D62" s="897"/>
      <c r="E62" s="897"/>
      <c r="F62" s="918"/>
      <c r="G62" s="921"/>
      <c r="H62" s="910"/>
      <c r="I62" s="913"/>
      <c r="J62" s="907"/>
    </row>
    <row r="63" spans="1:16361" ht="18" customHeight="1">
      <c r="A63" s="899"/>
      <c r="B63" s="899"/>
      <c r="C63" s="897" t="s">
        <v>1415</v>
      </c>
      <c r="D63" s="897"/>
      <c r="E63" s="897"/>
      <c r="F63" s="436" t="s">
        <v>1376</v>
      </c>
      <c r="G63" s="413">
        <v>1</v>
      </c>
      <c r="H63" s="413">
        <v>5400</v>
      </c>
      <c r="I63" s="442">
        <f>H63</f>
        <v>5400</v>
      </c>
      <c r="J63" s="907"/>
    </row>
    <row r="64" spans="1:16361" ht="18" customHeight="1">
      <c r="A64" s="899"/>
      <c r="B64" s="899"/>
      <c r="C64" s="890" t="s">
        <v>1427</v>
      </c>
      <c r="D64" s="890"/>
      <c r="E64" s="890"/>
      <c r="F64" s="436"/>
      <c r="G64" s="409"/>
      <c r="H64" s="409"/>
      <c r="I64" s="439">
        <f>SUM(I60:I63)</f>
        <v>40450</v>
      </c>
      <c r="J64" s="907"/>
    </row>
    <row r="65" spans="1:16362" ht="18" customHeight="1">
      <c r="A65" s="411"/>
      <c r="B65" s="411"/>
      <c r="C65" s="890" t="s">
        <v>1428</v>
      </c>
      <c r="D65" s="890"/>
      <c r="E65" s="890"/>
      <c r="F65" s="436"/>
      <c r="G65" s="409"/>
      <c r="H65" s="409"/>
      <c r="I65" s="439">
        <f>I59+I64</f>
        <v>390950</v>
      </c>
      <c r="J65" s="907"/>
    </row>
    <row r="66" spans="1:16362" ht="18" customHeight="1">
      <c r="A66" s="899">
        <v>6</v>
      </c>
      <c r="B66" s="899" t="s">
        <v>1576</v>
      </c>
      <c r="C66" s="899" t="s">
        <v>1430</v>
      </c>
      <c r="D66" s="899" t="s">
        <v>1577</v>
      </c>
      <c r="E66" s="899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91">
        <f>ROUND(I76*0.8,0)</f>
        <v>773417</v>
      </c>
    </row>
    <row r="67" spans="1:16362" ht="18" customHeight="1">
      <c r="A67" s="899"/>
      <c r="B67" s="899"/>
      <c r="C67" s="899"/>
      <c r="D67" s="899" t="s">
        <v>1578</v>
      </c>
      <c r="E67" s="899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907"/>
    </row>
    <row r="68" spans="1:16362" ht="18" customHeight="1">
      <c r="A68" s="899"/>
      <c r="B68" s="899"/>
      <c r="C68" s="411" t="s">
        <v>1421</v>
      </c>
      <c r="D68" s="899" t="s">
        <v>1579</v>
      </c>
      <c r="E68" s="899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907"/>
    </row>
    <row r="69" spans="1:16362" s="416" customFormat="1" ht="18" customHeight="1">
      <c r="A69" s="890"/>
      <c r="B69" s="890"/>
      <c r="C69" s="890" t="s">
        <v>1424</v>
      </c>
      <c r="D69" s="890"/>
      <c r="E69" s="890"/>
      <c r="F69" s="438"/>
      <c r="G69" s="409"/>
      <c r="H69" s="409"/>
      <c r="I69" s="439">
        <f>SUM(I66:I68)</f>
        <v>851610</v>
      </c>
      <c r="J69" s="907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99"/>
      <c r="B70" s="899"/>
      <c r="C70" s="897" t="s">
        <v>1408</v>
      </c>
      <c r="D70" s="897"/>
      <c r="E70" s="897"/>
      <c r="F70" s="916" t="s">
        <v>1376</v>
      </c>
      <c r="G70" s="919">
        <v>1</v>
      </c>
      <c r="H70" s="908">
        <f>I69*0.1</f>
        <v>85161</v>
      </c>
      <c r="I70" s="911">
        <f>G70*H70</f>
        <v>85161</v>
      </c>
      <c r="J70" s="907"/>
    </row>
    <row r="71" spans="1:16362" ht="18" customHeight="1">
      <c r="A71" s="899"/>
      <c r="B71" s="899"/>
      <c r="C71" s="897" t="s">
        <v>1409</v>
      </c>
      <c r="D71" s="897"/>
      <c r="E71" s="897"/>
      <c r="F71" s="917"/>
      <c r="G71" s="920"/>
      <c r="H71" s="909"/>
      <c r="I71" s="912"/>
      <c r="J71" s="907"/>
    </row>
    <row r="72" spans="1:16362" ht="18" customHeight="1">
      <c r="A72" s="899"/>
      <c r="B72" s="899"/>
      <c r="C72" s="897" t="s">
        <v>1410</v>
      </c>
      <c r="D72" s="897"/>
      <c r="E72" s="897"/>
      <c r="F72" s="917"/>
      <c r="G72" s="920"/>
      <c r="H72" s="909"/>
      <c r="I72" s="912"/>
      <c r="J72" s="907"/>
    </row>
    <row r="73" spans="1:16362" s="420" customFormat="1" ht="18" customHeight="1">
      <c r="A73" s="899"/>
      <c r="B73" s="899"/>
      <c r="C73" s="924" t="s">
        <v>1412</v>
      </c>
      <c r="D73" s="925"/>
      <c r="E73" s="926"/>
      <c r="F73" s="918"/>
      <c r="G73" s="921"/>
      <c r="H73" s="910"/>
      <c r="I73" s="913"/>
      <c r="J73" s="907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99"/>
      <c r="B74" s="899"/>
      <c r="C74" s="897" t="s">
        <v>1426</v>
      </c>
      <c r="D74" s="897"/>
      <c r="E74" s="897"/>
      <c r="F74" s="436" t="s">
        <v>1376</v>
      </c>
      <c r="G74" s="413">
        <v>1</v>
      </c>
      <c r="H74" s="430">
        <f>I74</f>
        <v>30000</v>
      </c>
      <c r="I74" s="442">
        <v>30000</v>
      </c>
      <c r="J74" s="907"/>
    </row>
    <row r="75" spans="1:16362" ht="18" customHeight="1">
      <c r="A75" s="899"/>
      <c r="B75" s="899"/>
      <c r="C75" s="890" t="s">
        <v>1427</v>
      </c>
      <c r="D75" s="890"/>
      <c r="E75" s="890"/>
      <c r="F75" s="436"/>
      <c r="G75" s="409"/>
      <c r="H75" s="409"/>
      <c r="I75" s="439">
        <f>SUM(I70:I74)</f>
        <v>115161</v>
      </c>
      <c r="J75" s="907"/>
    </row>
    <row r="76" spans="1:16362" ht="18" customHeight="1">
      <c r="A76" s="411"/>
      <c r="B76" s="411"/>
      <c r="C76" s="890" t="s">
        <v>1428</v>
      </c>
      <c r="D76" s="890"/>
      <c r="E76" s="890"/>
      <c r="F76" s="436"/>
      <c r="G76" s="409"/>
      <c r="H76" s="409"/>
      <c r="I76" s="439">
        <f>I69+I75</f>
        <v>966771</v>
      </c>
      <c r="J76" s="907"/>
    </row>
    <row r="77" spans="1:16362" ht="18" customHeight="1">
      <c r="A77" s="899">
        <v>7</v>
      </c>
      <c r="B77" s="899" t="s">
        <v>1580</v>
      </c>
      <c r="C77" s="899" t="s">
        <v>1430</v>
      </c>
      <c r="D77" s="899" t="s">
        <v>1581</v>
      </c>
      <c r="E77" s="899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91">
        <f>ROUND(I88*0.8,0)</f>
        <v>729264</v>
      </c>
    </row>
    <row r="78" spans="1:16362" ht="18" customHeight="1">
      <c r="A78" s="899"/>
      <c r="B78" s="899"/>
      <c r="C78" s="899"/>
      <c r="D78" s="899" t="s">
        <v>1582</v>
      </c>
      <c r="E78" s="899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907"/>
    </row>
    <row r="79" spans="1:16362" ht="18" customHeight="1">
      <c r="A79" s="899"/>
      <c r="B79" s="899"/>
      <c r="C79" s="899"/>
      <c r="D79" s="899" t="s">
        <v>1583</v>
      </c>
      <c r="E79" s="899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907"/>
    </row>
    <row r="80" spans="1:16362" ht="18" customHeight="1">
      <c r="A80" s="899"/>
      <c r="B80" s="899"/>
      <c r="C80" s="922" t="s">
        <v>1421</v>
      </c>
      <c r="D80" s="899" t="s">
        <v>1584</v>
      </c>
      <c r="E80" s="899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907"/>
    </row>
    <row r="81" spans="1:16361" ht="18" customHeight="1">
      <c r="A81" s="899"/>
      <c r="B81" s="899"/>
      <c r="C81" s="923"/>
      <c r="D81" s="914" t="s">
        <v>1423</v>
      </c>
      <c r="E81" s="915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907"/>
    </row>
    <row r="82" spans="1:16361" s="416" customFormat="1" ht="18" customHeight="1">
      <c r="A82" s="890"/>
      <c r="B82" s="890"/>
      <c r="C82" s="890" t="s">
        <v>1424</v>
      </c>
      <c r="D82" s="890"/>
      <c r="E82" s="890"/>
      <c r="F82" s="438"/>
      <c r="G82" s="409"/>
      <c r="H82" s="409"/>
      <c r="I82" s="439">
        <f>SUM(I77:I81)</f>
        <v>801435.82</v>
      </c>
      <c r="J82" s="907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99"/>
      <c r="B83" s="899"/>
      <c r="C83" s="897" t="s">
        <v>1408</v>
      </c>
      <c r="D83" s="897"/>
      <c r="E83" s="897"/>
      <c r="F83" s="916" t="s">
        <v>1376</v>
      </c>
      <c r="G83" s="919">
        <v>1</v>
      </c>
      <c r="H83" s="908">
        <f>I82*0.1</f>
        <v>80143.581999999995</v>
      </c>
      <c r="I83" s="911">
        <f>G83*H83</f>
        <v>80143.581999999995</v>
      </c>
      <c r="J83" s="907"/>
    </row>
    <row r="84" spans="1:16361" ht="18" customHeight="1">
      <c r="A84" s="899"/>
      <c r="B84" s="899"/>
      <c r="C84" s="897" t="s">
        <v>1409</v>
      </c>
      <c r="D84" s="897"/>
      <c r="E84" s="897"/>
      <c r="F84" s="917"/>
      <c r="G84" s="920"/>
      <c r="H84" s="909"/>
      <c r="I84" s="912"/>
      <c r="J84" s="907"/>
    </row>
    <row r="85" spans="1:16361" ht="18" customHeight="1">
      <c r="A85" s="899"/>
      <c r="B85" s="899"/>
      <c r="C85" s="897" t="s">
        <v>1410</v>
      </c>
      <c r="D85" s="897"/>
      <c r="E85" s="897"/>
      <c r="F85" s="918"/>
      <c r="G85" s="921"/>
      <c r="H85" s="910"/>
      <c r="I85" s="913"/>
      <c r="J85" s="907"/>
    </row>
    <row r="86" spans="1:16361" ht="18" customHeight="1">
      <c r="A86" s="899"/>
      <c r="B86" s="899"/>
      <c r="C86" s="897" t="s">
        <v>1426</v>
      </c>
      <c r="D86" s="897"/>
      <c r="E86" s="897"/>
      <c r="F86" s="436"/>
      <c r="G86" s="413">
        <v>1</v>
      </c>
      <c r="H86" s="430">
        <f>I86</f>
        <v>30000</v>
      </c>
      <c r="I86" s="442">
        <v>30000</v>
      </c>
      <c r="J86" s="907"/>
    </row>
    <row r="87" spans="1:16361" ht="18" customHeight="1">
      <c r="A87" s="899"/>
      <c r="B87" s="899"/>
      <c r="C87" s="890" t="s">
        <v>1427</v>
      </c>
      <c r="D87" s="890"/>
      <c r="E87" s="890"/>
      <c r="F87" s="436"/>
      <c r="G87" s="409"/>
      <c r="H87" s="409"/>
      <c r="I87" s="439">
        <f>SUM(I83:I86)</f>
        <v>110143.58199999999</v>
      </c>
      <c r="J87" s="907"/>
    </row>
    <row r="88" spans="1:16361" ht="18" customHeight="1">
      <c r="A88" s="411"/>
      <c r="B88" s="411"/>
      <c r="C88" s="904" t="s">
        <v>1428</v>
      </c>
      <c r="D88" s="905"/>
      <c r="E88" s="906"/>
      <c r="F88" s="436"/>
      <c r="G88" s="409"/>
      <c r="H88" s="409"/>
      <c r="I88" s="439">
        <f>I82+I87</f>
        <v>911579.402</v>
      </c>
      <c r="J88" s="907"/>
    </row>
    <row r="89" spans="1:16361" ht="18" customHeight="1">
      <c r="A89" s="422"/>
      <c r="B89" s="422"/>
      <c r="C89" s="887" t="s">
        <v>1586</v>
      </c>
      <c r="D89" s="887"/>
      <c r="E89" s="887"/>
      <c r="F89" s="429"/>
      <c r="G89" s="430"/>
      <c r="H89" s="430"/>
      <c r="I89" s="430"/>
      <c r="J89" s="407">
        <f>SUM(J3:J88)</f>
        <v>2860377</v>
      </c>
    </row>
  </sheetData>
  <mergeCells count="139">
    <mergeCell ref="D2:E2"/>
    <mergeCell ref="A3:A15"/>
    <mergeCell ref="B3:B15"/>
    <mergeCell ref="C3:C9"/>
    <mergeCell ref="D3:E3"/>
    <mergeCell ref="D4:E4"/>
    <mergeCell ref="D5:E5"/>
    <mergeCell ref="D6:E6"/>
    <mergeCell ref="D7:E7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933" t="s">
        <v>1587</v>
      </c>
      <c r="B1" s="933"/>
      <c r="C1" s="933"/>
      <c r="D1" s="933"/>
      <c r="E1" s="933"/>
      <c r="F1" s="933"/>
      <c r="G1" s="933"/>
      <c r="H1" s="933"/>
      <c r="I1" s="933"/>
      <c r="J1" s="934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44">
        <v>1</v>
      </c>
      <c r="B3" s="944" t="s">
        <v>1593</v>
      </c>
      <c r="C3" s="945" t="s">
        <v>1369</v>
      </c>
      <c r="D3" s="939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935">
        <f>ROUND(I12*0.8,0)</f>
        <v>639807</v>
      </c>
    </row>
    <row r="4" spans="1:10" ht="17.45" customHeight="1">
      <c r="A4" s="944"/>
      <c r="B4" s="944"/>
      <c r="C4" s="945"/>
      <c r="D4" s="940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936"/>
    </row>
    <row r="5" spans="1:10" ht="17.45" customHeight="1">
      <c r="A5" s="944"/>
      <c r="B5" s="944"/>
      <c r="C5" s="945"/>
      <c r="D5" s="939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936"/>
    </row>
    <row r="6" spans="1:10" ht="17.45" customHeight="1">
      <c r="A6" s="944"/>
      <c r="B6" s="944"/>
      <c r="C6" s="945"/>
      <c r="D6" s="940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936"/>
    </row>
    <row r="7" spans="1:10" ht="17.45" customHeight="1">
      <c r="A7" s="944"/>
      <c r="B7" s="944"/>
      <c r="C7" s="945"/>
      <c r="D7" s="939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936"/>
    </row>
    <row r="8" spans="1:10" ht="17.45" customHeight="1">
      <c r="A8" s="944"/>
      <c r="B8" s="944"/>
      <c r="C8" s="945"/>
      <c r="D8" s="951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936"/>
    </row>
    <row r="9" spans="1:10" ht="17.45" customHeight="1">
      <c r="A9" s="944"/>
      <c r="B9" s="944"/>
      <c r="C9" s="945"/>
      <c r="D9" s="940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936"/>
    </row>
    <row r="10" spans="1:10" s="455" customFormat="1" ht="17.45" customHeight="1">
      <c r="A10" s="944"/>
      <c r="B10" s="944"/>
      <c r="C10" s="941" t="s">
        <v>1424</v>
      </c>
      <c r="D10" s="942"/>
      <c r="E10" s="943"/>
      <c r="F10" s="451"/>
      <c r="G10" s="452"/>
      <c r="H10" s="453"/>
      <c r="I10" s="454">
        <f>SUM(I3:I9)</f>
        <v>685537</v>
      </c>
      <c r="J10" s="936"/>
    </row>
    <row r="11" spans="1:10" s="455" customFormat="1" ht="17.45" customHeight="1">
      <c r="A11" s="944"/>
      <c r="B11" s="944"/>
      <c r="C11" s="947" t="s">
        <v>1603</v>
      </c>
      <c r="D11" s="947"/>
      <c r="E11" s="947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936"/>
    </row>
    <row r="12" spans="1:10" s="455" customFormat="1" ht="17.45" customHeight="1">
      <c r="A12" s="944"/>
      <c r="B12" s="944"/>
      <c r="C12" s="947" t="s">
        <v>1428</v>
      </c>
      <c r="D12" s="947"/>
      <c r="E12" s="947"/>
      <c r="F12" s="451"/>
      <c r="G12" s="452"/>
      <c r="H12" s="453"/>
      <c r="I12" s="457">
        <f>I11+I10</f>
        <v>799759</v>
      </c>
      <c r="J12" s="936"/>
    </row>
    <row r="13" spans="1:10" ht="17.45" customHeight="1">
      <c r="A13" s="945">
        <v>2</v>
      </c>
      <c r="B13" s="944" t="s">
        <v>311</v>
      </c>
      <c r="C13" s="956" t="s">
        <v>1369</v>
      </c>
      <c r="D13" s="944" t="s">
        <v>1421</v>
      </c>
      <c r="E13" s="458" t="s">
        <v>1604</v>
      </c>
      <c r="F13" s="954" t="s">
        <v>1372</v>
      </c>
      <c r="G13" s="952">
        <f>2200*0.8</f>
        <v>1760</v>
      </c>
      <c r="H13" s="952">
        <v>300</v>
      </c>
      <c r="I13" s="954">
        <f t="shared" ref="I13:I17" si="1">H13*G13</f>
        <v>528000</v>
      </c>
      <c r="J13" s="935">
        <f>ROUND(I24*0.8,0)</f>
        <v>1210128</v>
      </c>
    </row>
    <row r="14" spans="1:10" ht="17.45" customHeight="1">
      <c r="A14" s="945"/>
      <c r="B14" s="944"/>
      <c r="C14" s="956"/>
      <c r="D14" s="944"/>
      <c r="E14" s="458" t="s">
        <v>1605</v>
      </c>
      <c r="F14" s="955"/>
      <c r="G14" s="953"/>
      <c r="H14" s="953"/>
      <c r="I14" s="955"/>
      <c r="J14" s="935"/>
    </row>
    <row r="15" spans="1:10" ht="17.45" customHeight="1">
      <c r="A15" s="945"/>
      <c r="B15" s="944"/>
      <c r="C15" s="956"/>
      <c r="D15" s="944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935"/>
    </row>
    <row r="16" spans="1:10" ht="17.45" customHeight="1">
      <c r="A16" s="945"/>
      <c r="B16" s="944"/>
      <c r="C16" s="956"/>
      <c r="D16" s="944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935"/>
    </row>
    <row r="17" spans="1:10" ht="17.45" customHeight="1">
      <c r="A17" s="945"/>
      <c r="B17" s="944"/>
      <c r="C17" s="956"/>
      <c r="D17" s="944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935"/>
    </row>
    <row r="18" spans="1:10" ht="17.45" customHeight="1">
      <c r="A18" s="945"/>
      <c r="B18" s="944"/>
      <c r="C18" s="956"/>
      <c r="D18" s="944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935"/>
    </row>
    <row r="19" spans="1:10" ht="17.45" customHeight="1">
      <c r="A19" s="945"/>
      <c r="B19" s="944"/>
      <c r="C19" s="956"/>
      <c r="D19" s="944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935"/>
    </row>
    <row r="20" spans="1:10" ht="17.45" customHeight="1">
      <c r="A20" s="945"/>
      <c r="B20" s="944"/>
      <c r="C20" s="956"/>
      <c r="D20" s="944"/>
      <c r="E20" s="458" t="s">
        <v>1611</v>
      </c>
      <c r="F20" s="459"/>
      <c r="G20" s="448"/>
      <c r="H20" s="448"/>
      <c r="I20" s="449"/>
      <c r="J20" s="935"/>
    </row>
    <row r="21" spans="1:10" ht="17.45" customHeight="1">
      <c r="A21" s="945"/>
      <c r="B21" s="944"/>
      <c r="C21" s="956"/>
      <c r="D21" s="944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935"/>
    </row>
    <row r="22" spans="1:10" s="462" customFormat="1" ht="17.45" customHeight="1">
      <c r="A22" s="945"/>
      <c r="B22" s="944"/>
      <c r="C22" s="941" t="s">
        <v>1424</v>
      </c>
      <c r="D22" s="942"/>
      <c r="E22" s="943"/>
      <c r="F22" s="460"/>
      <c r="G22" s="453"/>
      <c r="H22" s="453"/>
      <c r="I22" s="461">
        <f>SUM(I13:I21)</f>
        <v>1320600</v>
      </c>
      <c r="J22" s="935"/>
    </row>
    <row r="23" spans="1:10" s="455" customFormat="1" ht="17.45" customHeight="1">
      <c r="A23" s="945"/>
      <c r="B23" s="944"/>
      <c r="C23" s="941" t="s">
        <v>1603</v>
      </c>
      <c r="D23" s="942"/>
      <c r="E23" s="943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935"/>
    </row>
    <row r="24" spans="1:10" s="462" customFormat="1" ht="17.45" customHeight="1">
      <c r="A24" s="945"/>
      <c r="B24" s="944"/>
      <c r="C24" s="941" t="s">
        <v>1428</v>
      </c>
      <c r="D24" s="942"/>
      <c r="E24" s="943"/>
      <c r="F24" s="451"/>
      <c r="G24" s="452"/>
      <c r="H24" s="452"/>
      <c r="I24" s="457">
        <f>I23+I22</f>
        <v>1512660</v>
      </c>
      <c r="J24" s="935"/>
    </row>
    <row r="25" spans="1:10" ht="17.45" customHeight="1">
      <c r="A25" s="944">
        <v>3</v>
      </c>
      <c r="B25" s="944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935">
        <f>ROUND(I28*0.8,0)</f>
        <v>298999</v>
      </c>
    </row>
    <row r="26" spans="1:10" s="462" customFormat="1" ht="17.45" customHeight="1">
      <c r="A26" s="944"/>
      <c r="B26" s="944"/>
      <c r="C26" s="941" t="s">
        <v>1424</v>
      </c>
      <c r="D26" s="942"/>
      <c r="E26" s="943"/>
      <c r="F26" s="451"/>
      <c r="G26" s="452"/>
      <c r="H26" s="453"/>
      <c r="I26" s="454">
        <f>SUM(I25:I25)</f>
        <v>339772</v>
      </c>
      <c r="J26" s="935"/>
    </row>
    <row r="27" spans="1:10" s="455" customFormat="1" ht="17.45" customHeight="1">
      <c r="A27" s="944"/>
      <c r="B27" s="944"/>
      <c r="C27" s="941" t="s">
        <v>1603</v>
      </c>
      <c r="D27" s="942"/>
      <c r="E27" s="943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935"/>
    </row>
    <row r="28" spans="1:10" s="462" customFormat="1" ht="17.45" customHeight="1">
      <c r="A28" s="944"/>
      <c r="B28" s="944"/>
      <c r="C28" s="941" t="s">
        <v>1428</v>
      </c>
      <c r="D28" s="942"/>
      <c r="E28" s="943"/>
      <c r="F28" s="451"/>
      <c r="G28" s="452"/>
      <c r="H28" s="453"/>
      <c r="I28" s="457">
        <f>I27+I26</f>
        <v>373749</v>
      </c>
      <c r="J28" s="935"/>
    </row>
    <row r="29" spans="1:10" ht="17.45" customHeight="1">
      <c r="A29" s="944">
        <v>4</v>
      </c>
      <c r="B29" s="944" t="s">
        <v>315</v>
      </c>
      <c r="C29" s="945" t="s">
        <v>1616</v>
      </c>
      <c r="D29" s="944" t="s">
        <v>1614</v>
      </c>
      <c r="E29" s="463" t="s">
        <v>1617</v>
      </c>
      <c r="F29" s="939" t="s">
        <v>1372</v>
      </c>
      <c r="G29" s="937">
        <f>1150*0.8</f>
        <v>920</v>
      </c>
      <c r="H29" s="937">
        <v>330</v>
      </c>
      <c r="I29" s="939">
        <f>H29*G29</f>
        <v>303600</v>
      </c>
      <c r="J29" s="935">
        <f>ROUND(I34*0.8,0)</f>
        <v>345816</v>
      </c>
    </row>
    <row r="30" spans="1:10" ht="17.45" customHeight="1">
      <c r="A30" s="944"/>
      <c r="B30" s="944"/>
      <c r="C30" s="945"/>
      <c r="D30" s="944"/>
      <c r="E30" s="463" t="s">
        <v>1618</v>
      </c>
      <c r="F30" s="940"/>
      <c r="G30" s="938">
        <v>1150</v>
      </c>
      <c r="H30" s="938">
        <v>45</v>
      </c>
      <c r="I30" s="940"/>
      <c r="J30" s="935"/>
    </row>
    <row r="31" spans="1:10" ht="17.45" customHeight="1">
      <c r="A31" s="944"/>
      <c r="B31" s="944"/>
      <c r="C31" s="945"/>
      <c r="D31" s="944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935"/>
    </row>
    <row r="32" spans="1:10" s="462" customFormat="1" ht="17.45" customHeight="1">
      <c r="A32" s="944"/>
      <c r="B32" s="944"/>
      <c r="C32" s="941" t="s">
        <v>1424</v>
      </c>
      <c r="D32" s="942"/>
      <c r="E32" s="943"/>
      <c r="F32" s="451"/>
      <c r="G32" s="452"/>
      <c r="H32" s="453"/>
      <c r="I32" s="464">
        <f>I29+I31</f>
        <v>365700</v>
      </c>
      <c r="J32" s="935"/>
    </row>
    <row r="33" spans="1:16126" s="455" customFormat="1" ht="17.45" customHeight="1">
      <c r="A33" s="944"/>
      <c r="B33" s="944"/>
      <c r="C33" s="941" t="s">
        <v>1603</v>
      </c>
      <c r="D33" s="942"/>
      <c r="E33" s="943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935"/>
    </row>
    <row r="34" spans="1:16126" s="462" customFormat="1" ht="17.45" customHeight="1">
      <c r="A34" s="944"/>
      <c r="B34" s="944"/>
      <c r="C34" s="941" t="s">
        <v>1428</v>
      </c>
      <c r="D34" s="942"/>
      <c r="E34" s="943"/>
      <c r="F34" s="451"/>
      <c r="G34" s="452"/>
      <c r="H34" s="453"/>
      <c r="I34" s="457">
        <f>I33+I32</f>
        <v>432270</v>
      </c>
      <c r="J34" s="935"/>
    </row>
    <row r="35" spans="1:16126" ht="17.45" customHeight="1">
      <c r="A35" s="944">
        <v>5</v>
      </c>
      <c r="B35" s="944" t="s">
        <v>1620</v>
      </c>
      <c r="C35" s="945" t="s">
        <v>1369</v>
      </c>
      <c r="D35" s="939" t="s">
        <v>1421</v>
      </c>
      <c r="E35" s="446" t="s">
        <v>1621</v>
      </c>
      <c r="F35" s="939" t="s">
        <v>1372</v>
      </c>
      <c r="G35" s="937">
        <f>1434*0.2</f>
        <v>286.8</v>
      </c>
      <c r="H35" s="937">
        <v>300</v>
      </c>
      <c r="I35" s="939">
        <f>H35*G35</f>
        <v>86040</v>
      </c>
      <c r="J35" s="935">
        <f>ROUND(I40*0.8,0)</f>
        <v>342004</v>
      </c>
    </row>
    <row r="36" spans="1:16126" ht="17.45" customHeight="1">
      <c r="A36" s="944"/>
      <c r="B36" s="944"/>
      <c r="C36" s="945"/>
      <c r="D36" s="951"/>
      <c r="E36" s="446" t="s">
        <v>1622</v>
      </c>
      <c r="F36" s="940"/>
      <c r="G36" s="938"/>
      <c r="H36" s="938"/>
      <c r="I36" s="940"/>
      <c r="J36" s="935"/>
    </row>
    <row r="37" spans="1:16126" ht="17.45" customHeight="1">
      <c r="A37" s="944"/>
      <c r="B37" s="944"/>
      <c r="C37" s="945"/>
      <c r="D37" s="940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935"/>
    </row>
    <row r="38" spans="1:16126" ht="17.45" customHeight="1">
      <c r="A38" s="944"/>
      <c r="B38" s="944"/>
      <c r="C38" s="941" t="s">
        <v>1424</v>
      </c>
      <c r="D38" s="942"/>
      <c r="E38" s="943"/>
      <c r="F38" s="451"/>
      <c r="G38" s="452"/>
      <c r="H38" s="466"/>
      <c r="I38" s="464">
        <f>SUM(I35:I37)</f>
        <v>361368</v>
      </c>
      <c r="J38" s="935"/>
    </row>
    <row r="39" spans="1:16126" s="455" customFormat="1" ht="17.45" customHeight="1">
      <c r="A39" s="944"/>
      <c r="B39" s="944"/>
      <c r="C39" s="941" t="s">
        <v>1603</v>
      </c>
      <c r="D39" s="942"/>
      <c r="E39" s="943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935"/>
    </row>
    <row r="40" spans="1:16126" s="462" customFormat="1" ht="17.45" customHeight="1">
      <c r="A40" s="939"/>
      <c r="B40" s="939"/>
      <c r="C40" s="948" t="s">
        <v>1428</v>
      </c>
      <c r="D40" s="949"/>
      <c r="E40" s="950"/>
      <c r="F40" s="475"/>
      <c r="G40" s="476"/>
      <c r="H40" s="477"/>
      <c r="I40" s="478">
        <f>I39+I38</f>
        <v>427505</v>
      </c>
      <c r="J40" s="935"/>
    </row>
    <row r="41" spans="1:16126" ht="17.45" customHeight="1">
      <c r="A41" s="944">
        <v>6</v>
      </c>
      <c r="B41" s="944" t="s">
        <v>1624</v>
      </c>
      <c r="C41" s="945" t="s">
        <v>1369</v>
      </c>
      <c r="D41" s="944" t="s">
        <v>1421</v>
      </c>
      <c r="E41" s="446" t="s">
        <v>1625</v>
      </c>
      <c r="F41" s="944" t="s">
        <v>1372</v>
      </c>
      <c r="G41" s="946">
        <f>1861*0.9</f>
        <v>1674.9</v>
      </c>
      <c r="H41" s="946">
        <v>300</v>
      </c>
      <c r="I41" s="944">
        <f>H41*G41</f>
        <v>502470</v>
      </c>
      <c r="J41" s="935">
        <f>ROUND(I46*0.8,0)</f>
        <v>505478</v>
      </c>
    </row>
    <row r="42" spans="1:16126" ht="17.45" customHeight="1">
      <c r="A42" s="944"/>
      <c r="B42" s="944"/>
      <c r="C42" s="945"/>
      <c r="D42" s="944"/>
      <c r="E42" s="446" t="s">
        <v>1626</v>
      </c>
      <c r="F42" s="944"/>
      <c r="G42" s="946"/>
      <c r="H42" s="946"/>
      <c r="I42" s="944"/>
      <c r="J42" s="935"/>
    </row>
    <row r="43" spans="1:16126" ht="17.45" customHeight="1">
      <c r="A43" s="944"/>
      <c r="B43" s="944"/>
      <c r="C43" s="945"/>
      <c r="D43" s="944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935"/>
    </row>
    <row r="44" spans="1:16126" ht="17.45" customHeight="1">
      <c r="A44" s="944"/>
      <c r="B44" s="944"/>
      <c r="C44" s="947" t="s">
        <v>1424</v>
      </c>
      <c r="D44" s="947"/>
      <c r="E44" s="947"/>
      <c r="F44" s="451"/>
      <c r="G44" s="452"/>
      <c r="H44" s="466"/>
      <c r="I44" s="464">
        <f>SUM(I41:I43)</f>
        <v>547134</v>
      </c>
      <c r="J44" s="935"/>
    </row>
    <row r="45" spans="1:16126" s="455" customFormat="1" ht="17.45" customHeight="1">
      <c r="A45" s="944"/>
      <c r="B45" s="944"/>
      <c r="C45" s="947" t="s">
        <v>1603</v>
      </c>
      <c r="D45" s="947"/>
      <c r="E45" s="947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935"/>
    </row>
    <row r="46" spans="1:16126" s="462" customFormat="1" ht="17.45" customHeight="1">
      <c r="A46" s="944"/>
      <c r="B46" s="944"/>
      <c r="C46" s="947" t="s">
        <v>1428</v>
      </c>
      <c r="D46" s="947"/>
      <c r="E46" s="947"/>
      <c r="F46" s="451"/>
      <c r="G46" s="452"/>
      <c r="H46" s="453"/>
      <c r="I46" s="457">
        <f>I45+I44</f>
        <v>631847</v>
      </c>
      <c r="J46" s="935"/>
    </row>
    <row r="47" spans="1:16126" s="469" customFormat="1" ht="17.45" customHeight="1">
      <c r="A47" s="479"/>
      <c r="B47" s="479"/>
      <c r="C47" s="935" t="s">
        <v>1540</v>
      </c>
      <c r="D47" s="935"/>
      <c r="E47" s="935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3:A12"/>
    <mergeCell ref="B3:B12"/>
    <mergeCell ref="C3:C9"/>
    <mergeCell ref="D3:D4"/>
    <mergeCell ref="D5:D6"/>
    <mergeCell ref="D7:D9"/>
    <mergeCell ref="C10:E10"/>
    <mergeCell ref="C11:E11"/>
    <mergeCell ref="C12:E12"/>
    <mergeCell ref="A13:A24"/>
    <mergeCell ref="B13:B24"/>
    <mergeCell ref="C13:C21"/>
    <mergeCell ref="D13:D21"/>
    <mergeCell ref="F13:F14"/>
    <mergeCell ref="A25:A28"/>
    <mergeCell ref="B25:B28"/>
    <mergeCell ref="C26:E26"/>
    <mergeCell ref="C27:E27"/>
    <mergeCell ref="C28:E28"/>
    <mergeCell ref="H13:H14"/>
    <mergeCell ref="I13:I14"/>
    <mergeCell ref="C22:E22"/>
    <mergeCell ref="C23:E23"/>
    <mergeCell ref="C24:E24"/>
    <mergeCell ref="G13:G14"/>
    <mergeCell ref="A35:A40"/>
    <mergeCell ref="B35:B40"/>
    <mergeCell ref="C35:C37"/>
    <mergeCell ref="D35:D37"/>
    <mergeCell ref="F35:F36"/>
    <mergeCell ref="C47:E47"/>
    <mergeCell ref="A41:A46"/>
    <mergeCell ref="B41:B46"/>
    <mergeCell ref="C41:C43"/>
    <mergeCell ref="D41:D43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66" t="s">
        <v>1628</v>
      </c>
      <c r="B1" s="866"/>
      <c r="C1" s="866"/>
      <c r="D1" s="866"/>
      <c r="E1" s="866"/>
      <c r="F1" s="866"/>
      <c r="G1" s="866"/>
      <c r="H1" s="866"/>
      <c r="I1" s="866"/>
      <c r="J1" s="867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79">
        <v>1</v>
      </c>
      <c r="B3" s="879" t="s">
        <v>1629</v>
      </c>
      <c r="C3" s="879" t="s">
        <v>1630</v>
      </c>
      <c r="D3" s="879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957">
        <f>ROUND(I14*0.8,0)</f>
        <v>153887</v>
      </c>
    </row>
    <row r="4" spans="1:11" ht="17.100000000000001" customHeight="1">
      <c r="A4" s="879"/>
      <c r="B4" s="879"/>
      <c r="C4" s="879"/>
      <c r="D4" s="879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65"/>
      <c r="K4" s="376"/>
    </row>
    <row r="5" spans="1:11" ht="17.100000000000001" customHeight="1">
      <c r="A5" s="879"/>
      <c r="B5" s="879"/>
      <c r="C5" s="879"/>
      <c r="D5" s="879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65"/>
    </row>
    <row r="6" spans="1:11" s="395" customFormat="1" ht="17.100000000000001" customHeight="1">
      <c r="A6" s="876"/>
      <c r="B6" s="876"/>
      <c r="C6" s="876" t="s">
        <v>1635</v>
      </c>
      <c r="D6" s="876"/>
      <c r="E6" s="876"/>
      <c r="F6" s="374"/>
      <c r="G6" s="374"/>
      <c r="H6" s="375"/>
      <c r="I6" s="567">
        <f>SUM(I3:I5)</f>
        <v>165053.23000000001</v>
      </c>
      <c r="J6" s="865"/>
    </row>
    <row r="7" spans="1:11" s="376" customFormat="1" ht="17.100000000000001" customHeight="1">
      <c r="A7" s="879"/>
      <c r="B7" s="879"/>
      <c r="C7" s="879" t="s">
        <v>1636</v>
      </c>
      <c r="D7" s="879"/>
      <c r="E7" s="879"/>
      <c r="F7" s="397"/>
      <c r="G7" s="381"/>
      <c r="H7" s="962">
        <v>0.1</v>
      </c>
      <c r="I7" s="959">
        <f>H7*I6</f>
        <v>16505.323</v>
      </c>
      <c r="J7" s="865"/>
    </row>
    <row r="8" spans="1:11" s="376" customFormat="1" ht="17.100000000000001" customHeight="1">
      <c r="A8" s="879"/>
      <c r="B8" s="879"/>
      <c r="C8" s="879" t="s">
        <v>1408</v>
      </c>
      <c r="D8" s="879"/>
      <c r="E8" s="879"/>
      <c r="F8" s="397"/>
      <c r="G8" s="381"/>
      <c r="H8" s="958"/>
      <c r="I8" s="959" t="e">
        <f>#REF!</f>
        <v>#REF!</v>
      </c>
      <c r="J8" s="865"/>
    </row>
    <row r="9" spans="1:11" s="376" customFormat="1" ht="17.100000000000001" customHeight="1">
      <c r="A9" s="879"/>
      <c r="B9" s="879"/>
      <c r="C9" s="879" t="s">
        <v>1409</v>
      </c>
      <c r="D9" s="879"/>
      <c r="E9" s="879"/>
      <c r="F9" s="397"/>
      <c r="G9" s="381"/>
      <c r="H9" s="958"/>
      <c r="I9" s="959">
        <f>H9</f>
        <v>0</v>
      </c>
      <c r="J9" s="865"/>
    </row>
    <row r="10" spans="1:11" s="376" customFormat="1" ht="17.100000000000001" customHeight="1">
      <c r="A10" s="879"/>
      <c r="B10" s="879"/>
      <c r="C10" s="879" t="s">
        <v>1410</v>
      </c>
      <c r="D10" s="879"/>
      <c r="E10" s="879"/>
      <c r="F10" s="397"/>
      <c r="G10" s="381"/>
      <c r="H10" s="958"/>
      <c r="I10" s="959">
        <f>H10</f>
        <v>0</v>
      </c>
      <c r="J10" s="865"/>
    </row>
    <row r="11" spans="1:11" s="376" customFormat="1" ht="17.100000000000001" customHeight="1">
      <c r="A11" s="879"/>
      <c r="B11" s="879"/>
      <c r="C11" s="879" t="s">
        <v>1637</v>
      </c>
      <c r="D11" s="879"/>
      <c r="E11" s="879"/>
      <c r="F11" s="397" t="s">
        <v>1638</v>
      </c>
      <c r="G11" s="879">
        <v>6</v>
      </c>
      <c r="H11" s="960">
        <v>1800</v>
      </c>
      <c r="I11" s="961">
        <f>G11*H11</f>
        <v>10800</v>
      </c>
      <c r="J11" s="865"/>
    </row>
    <row r="12" spans="1:11" s="376" customFormat="1" ht="17.100000000000001" customHeight="1">
      <c r="A12" s="879"/>
      <c r="B12" s="879"/>
      <c r="C12" s="879" t="s">
        <v>1637</v>
      </c>
      <c r="D12" s="879"/>
      <c r="E12" s="879"/>
      <c r="F12" s="397" t="s">
        <v>1638</v>
      </c>
      <c r="G12" s="879"/>
      <c r="H12" s="960"/>
      <c r="I12" s="961"/>
      <c r="J12" s="865"/>
    </row>
    <row r="13" spans="1:11" s="376" customFormat="1" ht="17.100000000000001" customHeight="1">
      <c r="A13" s="879"/>
      <c r="B13" s="879"/>
      <c r="C13" s="876" t="s">
        <v>1639</v>
      </c>
      <c r="D13" s="876"/>
      <c r="E13" s="876"/>
      <c r="F13" s="397"/>
      <c r="G13" s="397"/>
      <c r="H13" s="381"/>
      <c r="I13" s="561">
        <f>I7+I11</f>
        <v>27305.323</v>
      </c>
      <c r="J13" s="865"/>
    </row>
    <row r="14" spans="1:11" s="482" customFormat="1" ht="17.100000000000001" customHeight="1">
      <c r="A14" s="876"/>
      <c r="B14" s="876"/>
      <c r="C14" s="876" t="s">
        <v>24</v>
      </c>
      <c r="D14" s="876"/>
      <c r="E14" s="876"/>
      <c r="F14" s="374"/>
      <c r="G14" s="374"/>
      <c r="H14" s="375"/>
      <c r="I14" s="567">
        <f>I6+I13</f>
        <v>192358.55300000001</v>
      </c>
      <c r="J14" s="865"/>
    </row>
    <row r="15" spans="1:11" ht="17.100000000000001" customHeight="1">
      <c r="A15" s="879">
        <v>2</v>
      </c>
      <c r="B15" s="879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64">
        <f>ROUND(I23*0.8,0)</f>
        <v>259801</v>
      </c>
    </row>
    <row r="16" spans="1:11" ht="17.100000000000001" customHeight="1">
      <c r="A16" s="879"/>
      <c r="B16" s="879"/>
      <c r="C16" s="876" t="s">
        <v>1635</v>
      </c>
      <c r="D16" s="876"/>
      <c r="E16" s="876"/>
      <c r="F16" s="397"/>
      <c r="G16" s="397"/>
      <c r="H16" s="483"/>
      <c r="I16" s="567">
        <f>I15</f>
        <v>281170</v>
      </c>
      <c r="J16" s="864"/>
    </row>
    <row r="17" spans="1:10" ht="17.100000000000001" customHeight="1">
      <c r="A17" s="879"/>
      <c r="B17" s="879"/>
      <c r="C17" s="879" t="s">
        <v>1636</v>
      </c>
      <c r="D17" s="879"/>
      <c r="E17" s="879"/>
      <c r="F17" s="397"/>
      <c r="G17" s="397"/>
      <c r="H17" s="962">
        <v>0.1</v>
      </c>
      <c r="I17" s="959">
        <f>H17*I16</f>
        <v>28117</v>
      </c>
      <c r="J17" s="864"/>
    </row>
    <row r="18" spans="1:10" ht="17.100000000000001" customHeight="1">
      <c r="A18" s="879"/>
      <c r="B18" s="879"/>
      <c r="C18" s="879" t="s">
        <v>1408</v>
      </c>
      <c r="D18" s="879"/>
      <c r="E18" s="879"/>
      <c r="F18" s="397"/>
      <c r="G18" s="397"/>
      <c r="H18" s="958"/>
      <c r="I18" s="959"/>
      <c r="J18" s="864"/>
    </row>
    <row r="19" spans="1:10" ht="17.100000000000001" customHeight="1">
      <c r="A19" s="879"/>
      <c r="B19" s="879"/>
      <c r="C19" s="879" t="s">
        <v>1409</v>
      </c>
      <c r="D19" s="879"/>
      <c r="E19" s="879"/>
      <c r="F19" s="397"/>
      <c r="G19" s="397"/>
      <c r="H19" s="958"/>
      <c r="I19" s="959"/>
      <c r="J19" s="864"/>
    </row>
    <row r="20" spans="1:10" ht="17.100000000000001" customHeight="1">
      <c r="A20" s="879"/>
      <c r="B20" s="879"/>
      <c r="C20" s="879" t="s">
        <v>1410</v>
      </c>
      <c r="D20" s="879"/>
      <c r="E20" s="879"/>
      <c r="F20" s="397"/>
      <c r="G20" s="397"/>
      <c r="H20" s="958"/>
      <c r="I20" s="959"/>
      <c r="J20" s="864"/>
    </row>
    <row r="21" spans="1:10" ht="17.100000000000001" customHeight="1">
      <c r="A21" s="879"/>
      <c r="B21" s="879"/>
      <c r="C21" s="876" t="s">
        <v>1639</v>
      </c>
      <c r="D21" s="876"/>
      <c r="E21" s="876"/>
      <c r="F21" s="397"/>
      <c r="G21" s="397"/>
      <c r="H21" s="381"/>
      <c r="I21" s="567">
        <f>SUM(I17:I20)</f>
        <v>28117</v>
      </c>
      <c r="J21" s="864"/>
    </row>
    <row r="22" spans="1:10" ht="17.100000000000001" customHeight="1">
      <c r="A22" s="879"/>
      <c r="B22" s="879"/>
      <c r="C22" s="876" t="s">
        <v>1641</v>
      </c>
      <c r="D22" s="876"/>
      <c r="E22" s="876"/>
      <c r="F22" s="397"/>
      <c r="G22" s="397"/>
      <c r="H22" s="484">
        <v>0.05</v>
      </c>
      <c r="I22" s="567">
        <f>(I16+I21)*5%</f>
        <v>15464.35</v>
      </c>
      <c r="J22" s="864"/>
    </row>
    <row r="23" spans="1:10" s="395" customFormat="1" ht="17.100000000000001" customHeight="1">
      <c r="A23" s="876"/>
      <c r="B23" s="876"/>
      <c r="C23" s="876" t="s">
        <v>24</v>
      </c>
      <c r="D23" s="876"/>
      <c r="E23" s="876"/>
      <c r="F23" s="374"/>
      <c r="G23" s="374"/>
      <c r="H23" s="375"/>
      <c r="I23" s="567">
        <f>SUM(I16,I21,I22)</f>
        <v>324751.34999999998</v>
      </c>
      <c r="J23" s="864"/>
    </row>
    <row r="24" spans="1:10" ht="17.100000000000001" customHeight="1">
      <c r="A24" s="879">
        <v>3</v>
      </c>
      <c r="B24" s="879" t="s">
        <v>1642</v>
      </c>
      <c r="C24" s="879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957">
        <f>ROUND(I77*0.8,0)</f>
        <v>1100090</v>
      </c>
    </row>
    <row r="25" spans="1:10" ht="17.100000000000001" customHeight="1">
      <c r="A25" s="879"/>
      <c r="B25" s="879"/>
      <c r="C25" s="879"/>
      <c r="D25" s="879" t="s">
        <v>1646</v>
      </c>
      <c r="E25" s="879" t="s">
        <v>1647</v>
      </c>
      <c r="F25" s="879" t="s">
        <v>1479</v>
      </c>
      <c r="G25" s="397">
        <v>14</v>
      </c>
      <c r="H25" s="381">
        <v>220</v>
      </c>
      <c r="I25" s="561">
        <f t="shared" si="0"/>
        <v>3080</v>
      </c>
      <c r="J25" s="829"/>
    </row>
    <row r="26" spans="1:10" ht="17.100000000000001" customHeight="1">
      <c r="A26" s="879"/>
      <c r="B26" s="879"/>
      <c r="C26" s="879"/>
      <c r="D26" s="879"/>
      <c r="E26" s="879"/>
      <c r="F26" s="879"/>
      <c r="G26" s="397">
        <v>15</v>
      </c>
      <c r="H26" s="381">
        <v>70</v>
      </c>
      <c r="I26" s="561">
        <f t="shared" si="0"/>
        <v>1050</v>
      </c>
      <c r="J26" s="829"/>
    </row>
    <row r="27" spans="1:10" ht="17.100000000000001" customHeight="1">
      <c r="A27" s="879"/>
      <c r="B27" s="879"/>
      <c r="C27" s="879"/>
      <c r="D27" s="879"/>
      <c r="E27" s="879"/>
      <c r="F27" s="879"/>
      <c r="G27" s="397">
        <v>62.5</v>
      </c>
      <c r="H27" s="381">
        <v>45</v>
      </c>
      <c r="I27" s="561">
        <f t="shared" si="0"/>
        <v>2812.5</v>
      </c>
      <c r="J27" s="829"/>
    </row>
    <row r="28" spans="1:10" ht="17.100000000000001" customHeight="1">
      <c r="A28" s="879"/>
      <c r="B28" s="879"/>
      <c r="C28" s="879"/>
      <c r="D28" s="879"/>
      <c r="E28" s="879"/>
      <c r="F28" s="879"/>
      <c r="G28" s="397">
        <v>0</v>
      </c>
      <c r="H28" s="381">
        <v>150</v>
      </c>
      <c r="I28" s="561">
        <f t="shared" si="0"/>
        <v>0</v>
      </c>
      <c r="J28" s="829"/>
    </row>
    <row r="29" spans="1:10" ht="17.100000000000001" customHeight="1">
      <c r="A29" s="879"/>
      <c r="B29" s="879"/>
      <c r="C29" s="879"/>
      <c r="D29" s="879"/>
      <c r="E29" s="879" t="s">
        <v>1648</v>
      </c>
      <c r="F29" s="879"/>
      <c r="G29" s="397">
        <v>200</v>
      </c>
      <c r="H29" s="381">
        <v>225</v>
      </c>
      <c r="I29" s="561">
        <f t="shared" si="0"/>
        <v>45000</v>
      </c>
      <c r="J29" s="829"/>
    </row>
    <row r="30" spans="1:10" ht="17.100000000000001" customHeight="1">
      <c r="A30" s="879"/>
      <c r="B30" s="879"/>
      <c r="C30" s="879"/>
      <c r="D30" s="879"/>
      <c r="E30" s="879"/>
      <c r="F30" s="879"/>
      <c r="G30" s="397">
        <v>275</v>
      </c>
      <c r="H30" s="381">
        <v>45</v>
      </c>
      <c r="I30" s="561">
        <f t="shared" si="0"/>
        <v>12375</v>
      </c>
      <c r="J30" s="829"/>
    </row>
    <row r="31" spans="1:10" ht="17.100000000000001" customHeight="1">
      <c r="A31" s="879"/>
      <c r="B31" s="879"/>
      <c r="C31" s="879"/>
      <c r="D31" s="879"/>
      <c r="E31" s="879"/>
      <c r="F31" s="879"/>
      <c r="G31" s="397">
        <v>200</v>
      </c>
      <c r="H31" s="381">
        <v>200</v>
      </c>
      <c r="I31" s="561">
        <f t="shared" si="0"/>
        <v>40000</v>
      </c>
      <c r="J31" s="829"/>
    </row>
    <row r="32" spans="1:10" ht="17.100000000000001" customHeight="1">
      <c r="A32" s="879"/>
      <c r="B32" s="879"/>
      <c r="C32" s="879"/>
      <c r="D32" s="879"/>
      <c r="E32" s="879"/>
      <c r="F32" s="879"/>
      <c r="G32" s="397">
        <v>200</v>
      </c>
      <c r="H32" s="381">
        <v>190</v>
      </c>
      <c r="I32" s="561">
        <f t="shared" si="0"/>
        <v>38000</v>
      </c>
      <c r="J32" s="829"/>
    </row>
    <row r="33" spans="1:10" ht="17.100000000000001" customHeight="1">
      <c r="A33" s="879"/>
      <c r="B33" s="879"/>
      <c r="C33" s="879"/>
      <c r="D33" s="879" t="s">
        <v>1649</v>
      </c>
      <c r="E33" s="879" t="s">
        <v>1650</v>
      </c>
      <c r="F33" s="879" t="s">
        <v>1479</v>
      </c>
      <c r="G33" s="397">
        <v>0</v>
      </c>
      <c r="H33" s="381">
        <v>200</v>
      </c>
      <c r="I33" s="561">
        <f t="shared" si="0"/>
        <v>0</v>
      </c>
      <c r="J33" s="829"/>
    </row>
    <row r="34" spans="1:10" ht="17.100000000000001" customHeight="1">
      <c r="A34" s="879"/>
      <c r="B34" s="879"/>
      <c r="C34" s="879"/>
      <c r="D34" s="879"/>
      <c r="E34" s="879"/>
      <c r="F34" s="879"/>
      <c r="G34" s="397">
        <v>110</v>
      </c>
      <c r="H34" s="381">
        <v>200</v>
      </c>
      <c r="I34" s="561">
        <f t="shared" si="0"/>
        <v>22000</v>
      </c>
      <c r="J34" s="829"/>
    </row>
    <row r="35" spans="1:10" ht="17.100000000000001" customHeight="1">
      <c r="A35" s="879"/>
      <c r="B35" s="879"/>
      <c r="C35" s="879"/>
      <c r="D35" s="879"/>
      <c r="E35" s="879"/>
      <c r="F35" s="879"/>
      <c r="G35" s="397">
        <v>0</v>
      </c>
      <c r="H35" s="381">
        <v>45</v>
      </c>
      <c r="I35" s="561">
        <f t="shared" si="0"/>
        <v>0</v>
      </c>
      <c r="J35" s="829"/>
    </row>
    <row r="36" spans="1:10" ht="17.100000000000001" customHeight="1">
      <c r="A36" s="879"/>
      <c r="B36" s="879"/>
      <c r="C36" s="879"/>
      <c r="D36" s="879"/>
      <c r="E36" s="879"/>
      <c r="F36" s="879"/>
      <c r="G36" s="397">
        <v>0</v>
      </c>
      <c r="H36" s="381">
        <v>150</v>
      </c>
      <c r="I36" s="561">
        <f t="shared" si="0"/>
        <v>0</v>
      </c>
      <c r="J36" s="829"/>
    </row>
    <row r="37" spans="1:10" ht="17.100000000000001" customHeight="1">
      <c r="A37" s="879"/>
      <c r="B37" s="879"/>
      <c r="C37" s="879"/>
      <c r="D37" s="879"/>
      <c r="E37" s="879" t="s">
        <v>1651</v>
      </c>
      <c r="F37" s="879" t="s">
        <v>1479</v>
      </c>
      <c r="G37" s="397">
        <v>0</v>
      </c>
      <c r="H37" s="381">
        <v>230</v>
      </c>
      <c r="I37" s="561">
        <f t="shared" si="0"/>
        <v>0</v>
      </c>
      <c r="J37" s="829"/>
    </row>
    <row r="38" spans="1:10" ht="17.100000000000001" customHeight="1">
      <c r="A38" s="879"/>
      <c r="B38" s="879"/>
      <c r="C38" s="879"/>
      <c r="D38" s="879"/>
      <c r="E38" s="879"/>
      <c r="F38" s="879"/>
      <c r="G38" s="397">
        <v>340</v>
      </c>
      <c r="H38" s="381">
        <v>250</v>
      </c>
      <c r="I38" s="561">
        <f t="shared" si="0"/>
        <v>85000</v>
      </c>
      <c r="J38" s="829"/>
    </row>
    <row r="39" spans="1:10" ht="17.100000000000001" customHeight="1">
      <c r="A39" s="879"/>
      <c r="B39" s="879"/>
      <c r="C39" s="879"/>
      <c r="D39" s="879"/>
      <c r="E39" s="879"/>
      <c r="F39" s="879"/>
      <c r="G39" s="397">
        <v>75</v>
      </c>
      <c r="H39" s="381">
        <v>45</v>
      </c>
      <c r="I39" s="561">
        <f t="shared" si="0"/>
        <v>3375</v>
      </c>
      <c r="J39" s="829"/>
    </row>
    <row r="40" spans="1:10" ht="17.100000000000001" customHeight="1">
      <c r="A40" s="879"/>
      <c r="B40" s="879"/>
      <c r="C40" s="879"/>
      <c r="D40" s="879"/>
      <c r="E40" s="879"/>
      <c r="F40" s="879"/>
      <c r="G40" s="397">
        <v>0</v>
      </c>
      <c r="H40" s="381">
        <v>180</v>
      </c>
      <c r="I40" s="561">
        <f t="shared" si="0"/>
        <v>0</v>
      </c>
      <c r="J40" s="829"/>
    </row>
    <row r="41" spans="1:10" ht="17.100000000000001" customHeight="1">
      <c r="A41" s="879"/>
      <c r="B41" s="879"/>
      <c r="C41" s="879"/>
      <c r="D41" s="879"/>
      <c r="E41" s="879"/>
      <c r="F41" s="879"/>
      <c r="G41" s="397">
        <v>0</v>
      </c>
      <c r="H41" s="381">
        <v>200</v>
      </c>
      <c r="I41" s="561">
        <f t="shared" si="0"/>
        <v>0</v>
      </c>
      <c r="J41" s="829"/>
    </row>
    <row r="42" spans="1:10" ht="17.100000000000001" customHeight="1">
      <c r="A42" s="879"/>
      <c r="B42" s="879"/>
      <c r="C42" s="879"/>
      <c r="D42" s="879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829"/>
    </row>
    <row r="43" spans="1:10" ht="17.100000000000001" customHeight="1">
      <c r="A43" s="879"/>
      <c r="B43" s="879"/>
      <c r="C43" s="879"/>
      <c r="D43" s="879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829"/>
    </row>
    <row r="44" spans="1:10" s="376" customFormat="1" ht="17.100000000000001" customHeight="1">
      <c r="A44" s="879"/>
      <c r="B44" s="879"/>
      <c r="C44" s="879"/>
      <c r="D44" s="879" t="s">
        <v>1655</v>
      </c>
      <c r="E44" s="879" t="s">
        <v>1656</v>
      </c>
      <c r="F44" s="879" t="s">
        <v>1479</v>
      </c>
      <c r="G44" s="397">
        <v>120</v>
      </c>
      <c r="H44" s="381">
        <v>250</v>
      </c>
      <c r="I44" s="561">
        <f t="shared" si="0"/>
        <v>30000</v>
      </c>
      <c r="J44" s="829"/>
    </row>
    <row r="45" spans="1:10" ht="17.100000000000001" customHeight="1">
      <c r="A45" s="879"/>
      <c r="B45" s="879"/>
      <c r="C45" s="879"/>
      <c r="D45" s="879"/>
      <c r="E45" s="879"/>
      <c r="F45" s="879"/>
      <c r="G45" s="379">
        <v>200</v>
      </c>
      <c r="H45" s="381">
        <v>60</v>
      </c>
      <c r="I45" s="561">
        <f t="shared" si="0"/>
        <v>12000</v>
      </c>
      <c r="J45" s="829"/>
    </row>
    <row r="46" spans="1:10" ht="17.100000000000001" customHeight="1">
      <c r="A46" s="879"/>
      <c r="B46" s="879"/>
      <c r="C46" s="879"/>
      <c r="D46" s="879"/>
      <c r="E46" s="879"/>
      <c r="F46" s="879"/>
      <c r="G46" s="379">
        <v>238</v>
      </c>
      <c r="H46" s="381">
        <v>200</v>
      </c>
      <c r="I46" s="561">
        <f t="shared" si="0"/>
        <v>47600</v>
      </c>
      <c r="J46" s="829"/>
    </row>
    <row r="47" spans="1:10" ht="17.100000000000001" customHeight="1">
      <c r="A47" s="879"/>
      <c r="B47" s="879"/>
      <c r="C47" s="879"/>
      <c r="D47" s="879"/>
      <c r="E47" s="879"/>
      <c r="F47" s="879"/>
      <c r="G47" s="379">
        <v>6</v>
      </c>
      <c r="H47" s="397">
        <v>1600</v>
      </c>
      <c r="I47" s="561">
        <f t="shared" si="0"/>
        <v>9600</v>
      </c>
      <c r="J47" s="829"/>
    </row>
    <row r="48" spans="1:10" ht="17.100000000000001" customHeight="1">
      <c r="A48" s="879"/>
      <c r="B48" s="879"/>
      <c r="C48" s="879"/>
      <c r="D48" s="879"/>
      <c r="E48" s="879"/>
      <c r="F48" s="879"/>
      <c r="G48" s="379">
        <v>114</v>
      </c>
      <c r="H48" s="397">
        <v>280</v>
      </c>
      <c r="I48" s="561">
        <f t="shared" si="0"/>
        <v>31920</v>
      </c>
      <c r="J48" s="829"/>
    </row>
    <row r="49" spans="1:10" ht="17.100000000000001" customHeight="1">
      <c r="A49" s="879"/>
      <c r="B49" s="879"/>
      <c r="C49" s="879"/>
      <c r="D49" s="879"/>
      <c r="E49" s="879"/>
      <c r="F49" s="879"/>
      <c r="G49" s="379">
        <v>442</v>
      </c>
      <c r="H49" s="397">
        <v>56.5</v>
      </c>
      <c r="I49" s="561">
        <f t="shared" si="0"/>
        <v>24973</v>
      </c>
      <c r="J49" s="829"/>
    </row>
    <row r="50" spans="1:10" ht="17.100000000000001" customHeight="1">
      <c r="A50" s="879"/>
      <c r="B50" s="879"/>
      <c r="C50" s="879"/>
      <c r="D50" s="879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829"/>
    </row>
    <row r="51" spans="1:10" ht="17.100000000000001" customHeight="1">
      <c r="A51" s="879"/>
      <c r="B51" s="879"/>
      <c r="C51" s="879"/>
      <c r="D51" s="879"/>
      <c r="E51" s="879" t="s">
        <v>1658</v>
      </c>
      <c r="F51" s="879" t="s">
        <v>1479</v>
      </c>
      <c r="G51" s="381">
        <v>50</v>
      </c>
      <c r="H51" s="381">
        <v>50</v>
      </c>
      <c r="I51" s="561">
        <f t="shared" si="0"/>
        <v>2500</v>
      </c>
      <c r="J51" s="829"/>
    </row>
    <row r="52" spans="1:10" ht="17.100000000000001" customHeight="1">
      <c r="A52" s="879"/>
      <c r="B52" s="879"/>
      <c r="C52" s="879"/>
      <c r="D52" s="879"/>
      <c r="E52" s="879"/>
      <c r="F52" s="879"/>
      <c r="G52" s="381">
        <v>83.5</v>
      </c>
      <c r="H52" s="381">
        <v>200</v>
      </c>
      <c r="I52" s="561">
        <f t="shared" si="0"/>
        <v>16700</v>
      </c>
      <c r="J52" s="829"/>
    </row>
    <row r="53" spans="1:10" ht="17.100000000000001" customHeight="1">
      <c r="A53" s="879"/>
      <c r="B53" s="879"/>
      <c r="C53" s="879"/>
      <c r="D53" s="879"/>
      <c r="E53" s="879"/>
      <c r="F53" s="879"/>
      <c r="G53" s="381">
        <v>10</v>
      </c>
      <c r="H53" s="381">
        <v>150</v>
      </c>
      <c r="I53" s="561">
        <f t="shared" si="0"/>
        <v>1500</v>
      </c>
      <c r="J53" s="829"/>
    </row>
    <row r="54" spans="1:10" ht="17.100000000000001" customHeight="1">
      <c r="A54" s="879"/>
      <c r="B54" s="879"/>
      <c r="C54" s="879"/>
      <c r="D54" s="879"/>
      <c r="E54" s="879"/>
      <c r="F54" s="879"/>
      <c r="G54" s="381">
        <v>100</v>
      </c>
      <c r="H54" s="381">
        <v>45</v>
      </c>
      <c r="I54" s="561">
        <f t="shared" si="0"/>
        <v>4500</v>
      </c>
      <c r="J54" s="829"/>
    </row>
    <row r="55" spans="1:10" ht="17.100000000000001" customHeight="1">
      <c r="A55" s="879"/>
      <c r="B55" s="879"/>
      <c r="C55" s="879"/>
      <c r="D55" s="879"/>
      <c r="E55" s="879"/>
      <c r="F55" s="879"/>
      <c r="G55" s="381">
        <v>20</v>
      </c>
      <c r="H55" s="381">
        <v>200</v>
      </c>
      <c r="I55" s="561">
        <f t="shared" si="0"/>
        <v>4000</v>
      </c>
      <c r="J55" s="829"/>
    </row>
    <row r="56" spans="1:10" ht="17.100000000000001" customHeight="1">
      <c r="A56" s="879"/>
      <c r="B56" s="879"/>
      <c r="C56" s="879"/>
      <c r="D56" s="879"/>
      <c r="E56" s="879"/>
      <c r="F56" s="879"/>
      <c r="G56" s="381">
        <v>82</v>
      </c>
      <c r="H56" s="379">
        <v>200</v>
      </c>
      <c r="I56" s="561">
        <f t="shared" si="0"/>
        <v>16400</v>
      </c>
      <c r="J56" s="829"/>
    </row>
    <row r="57" spans="1:10" ht="17.100000000000001" customHeight="1">
      <c r="A57" s="879"/>
      <c r="B57" s="879"/>
      <c r="C57" s="879"/>
      <c r="D57" s="879"/>
      <c r="E57" s="879"/>
      <c r="F57" s="879"/>
      <c r="G57" s="381">
        <v>150</v>
      </c>
      <c r="H57" s="381">
        <v>45</v>
      </c>
      <c r="I57" s="561">
        <f t="shared" si="0"/>
        <v>6750</v>
      </c>
      <c r="J57" s="829"/>
    </row>
    <row r="58" spans="1:10" ht="17.100000000000001" customHeight="1">
      <c r="A58" s="879"/>
      <c r="B58" s="879"/>
      <c r="C58" s="879"/>
      <c r="D58" s="879"/>
      <c r="E58" s="879"/>
      <c r="F58" s="879"/>
      <c r="G58" s="381">
        <v>65</v>
      </c>
      <c r="H58" s="381">
        <v>260</v>
      </c>
      <c r="I58" s="561">
        <f t="shared" si="0"/>
        <v>16900</v>
      </c>
      <c r="J58" s="829"/>
    </row>
    <row r="59" spans="1:10" ht="17.100000000000001" customHeight="1">
      <c r="A59" s="879"/>
      <c r="B59" s="879"/>
      <c r="C59" s="879"/>
      <c r="D59" s="879"/>
      <c r="E59" s="879"/>
      <c r="F59" s="879"/>
      <c r="G59" s="381">
        <v>50</v>
      </c>
      <c r="H59" s="381">
        <v>280</v>
      </c>
      <c r="I59" s="561">
        <f t="shared" si="0"/>
        <v>14000</v>
      </c>
      <c r="J59" s="829"/>
    </row>
    <row r="60" spans="1:10" ht="17.100000000000001" customHeight="1">
      <c r="A60" s="879"/>
      <c r="B60" s="879"/>
      <c r="C60" s="879"/>
      <c r="D60" s="879"/>
      <c r="E60" s="879" t="s">
        <v>1659</v>
      </c>
      <c r="F60" s="879" t="s">
        <v>1479</v>
      </c>
      <c r="G60" s="381">
        <v>25</v>
      </c>
      <c r="H60" s="381">
        <v>200</v>
      </c>
      <c r="I60" s="561">
        <f t="shared" si="0"/>
        <v>5000</v>
      </c>
      <c r="J60" s="829"/>
    </row>
    <row r="61" spans="1:10" ht="17.100000000000001" customHeight="1">
      <c r="A61" s="879"/>
      <c r="B61" s="879"/>
      <c r="C61" s="879"/>
      <c r="D61" s="879"/>
      <c r="E61" s="879"/>
      <c r="F61" s="879"/>
      <c r="G61" s="381">
        <v>0</v>
      </c>
      <c r="H61" s="381">
        <v>200</v>
      </c>
      <c r="I61" s="561">
        <f t="shared" si="0"/>
        <v>0</v>
      </c>
      <c r="J61" s="829"/>
    </row>
    <row r="62" spans="1:10" ht="17.100000000000001" customHeight="1">
      <c r="A62" s="879"/>
      <c r="B62" s="879"/>
      <c r="C62" s="879"/>
      <c r="D62" s="879"/>
      <c r="E62" s="879"/>
      <c r="F62" s="879"/>
      <c r="G62" s="381">
        <v>0</v>
      </c>
      <c r="H62" s="381">
        <v>220</v>
      </c>
      <c r="I62" s="561">
        <f t="shared" si="0"/>
        <v>0</v>
      </c>
      <c r="J62" s="829"/>
    </row>
    <row r="63" spans="1:10" ht="17.100000000000001" customHeight="1">
      <c r="A63" s="879"/>
      <c r="B63" s="879"/>
      <c r="C63" s="879"/>
      <c r="D63" s="879"/>
      <c r="E63" s="879"/>
      <c r="F63" s="879"/>
      <c r="G63" s="381">
        <v>0</v>
      </c>
      <c r="H63" s="381">
        <v>45</v>
      </c>
      <c r="I63" s="561">
        <f t="shared" si="0"/>
        <v>0</v>
      </c>
      <c r="J63" s="829"/>
    </row>
    <row r="64" spans="1:10" ht="17.100000000000001" customHeight="1">
      <c r="A64" s="879"/>
      <c r="B64" s="879"/>
      <c r="C64" s="879"/>
      <c r="D64" s="879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829"/>
    </row>
    <row r="65" spans="1:10" ht="17.100000000000001" customHeight="1">
      <c r="A65" s="879"/>
      <c r="B65" s="879"/>
      <c r="C65" s="879"/>
      <c r="D65" s="879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829"/>
    </row>
    <row r="66" spans="1:10" ht="17.100000000000001" customHeight="1">
      <c r="A66" s="879"/>
      <c r="B66" s="879"/>
      <c r="C66" s="879"/>
      <c r="D66" s="879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829"/>
    </row>
    <row r="67" spans="1:10" ht="17.100000000000001" customHeight="1">
      <c r="A67" s="879"/>
      <c r="B67" s="879"/>
      <c r="C67" s="879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829"/>
    </row>
    <row r="68" spans="1:10" s="395" customFormat="1" ht="17.100000000000001" customHeight="1">
      <c r="A68" s="876"/>
      <c r="B68" s="876"/>
      <c r="C68" s="876" t="s">
        <v>1635</v>
      </c>
      <c r="D68" s="876"/>
      <c r="E68" s="876"/>
      <c r="F68" s="374"/>
      <c r="G68" s="374"/>
      <c r="H68" s="375"/>
      <c r="I68" s="567">
        <f>SUM(I24:I67)</f>
        <v>1184647.22</v>
      </c>
      <c r="J68" s="829"/>
    </row>
    <row r="69" spans="1:10" ht="17.100000000000001" customHeight="1">
      <c r="A69" s="879"/>
      <c r="B69" s="879"/>
      <c r="C69" s="879" t="s">
        <v>1407</v>
      </c>
      <c r="D69" s="879"/>
      <c r="E69" s="879"/>
      <c r="F69" s="397"/>
      <c r="G69" s="397">
        <v>0</v>
      </c>
      <c r="H69" s="958">
        <v>0.1</v>
      </c>
      <c r="I69" s="959">
        <f>H69*I68</f>
        <v>118464.72200000001</v>
      </c>
      <c r="J69" s="829"/>
    </row>
    <row r="70" spans="1:10" ht="17.100000000000001" customHeight="1">
      <c r="A70" s="879"/>
      <c r="B70" s="879"/>
      <c r="C70" s="879" t="s">
        <v>1636</v>
      </c>
      <c r="D70" s="879"/>
      <c r="E70" s="879"/>
      <c r="F70" s="397"/>
      <c r="G70" s="397">
        <v>0</v>
      </c>
      <c r="H70" s="958"/>
      <c r="I70" s="959">
        <f>H70*G70</f>
        <v>0</v>
      </c>
      <c r="J70" s="829"/>
    </row>
    <row r="71" spans="1:10" ht="17.100000000000001" customHeight="1">
      <c r="A71" s="879"/>
      <c r="B71" s="879"/>
      <c r="C71" s="879" t="s">
        <v>1408</v>
      </c>
      <c r="D71" s="879"/>
      <c r="E71" s="879"/>
      <c r="F71" s="397"/>
      <c r="G71" s="397">
        <v>0</v>
      </c>
      <c r="H71" s="958"/>
      <c r="I71" s="959" t="e">
        <f>#REF!</f>
        <v>#REF!</v>
      </c>
      <c r="J71" s="829"/>
    </row>
    <row r="72" spans="1:10" ht="17.100000000000001" customHeight="1">
      <c r="A72" s="879"/>
      <c r="B72" s="879"/>
      <c r="C72" s="879" t="s">
        <v>1409</v>
      </c>
      <c r="D72" s="879"/>
      <c r="E72" s="879"/>
      <c r="F72" s="397"/>
      <c r="G72" s="397"/>
      <c r="H72" s="958"/>
      <c r="I72" s="959">
        <f>H72</f>
        <v>0</v>
      </c>
      <c r="J72" s="829"/>
    </row>
    <row r="73" spans="1:10" ht="17.100000000000001" customHeight="1">
      <c r="A73" s="879"/>
      <c r="B73" s="879"/>
      <c r="C73" s="879" t="s">
        <v>1410</v>
      </c>
      <c r="D73" s="879"/>
      <c r="E73" s="879"/>
      <c r="F73" s="397"/>
      <c r="G73" s="397"/>
      <c r="H73" s="958"/>
      <c r="I73" s="959">
        <f>H73</f>
        <v>0</v>
      </c>
      <c r="J73" s="829"/>
    </row>
    <row r="74" spans="1:10" ht="17.100000000000001" customHeight="1">
      <c r="A74" s="879"/>
      <c r="B74" s="879"/>
      <c r="C74" s="879" t="s">
        <v>1637</v>
      </c>
      <c r="D74" s="879"/>
      <c r="E74" s="879"/>
      <c r="F74" s="397" t="s">
        <v>1638</v>
      </c>
      <c r="G74" s="879">
        <v>40</v>
      </c>
      <c r="H74" s="960">
        <v>1800</v>
      </c>
      <c r="I74" s="961">
        <f t="shared" ref="I74:I86" si="1">G74*H74</f>
        <v>72000</v>
      </c>
      <c r="J74" s="829"/>
    </row>
    <row r="75" spans="1:10" ht="17.100000000000001" customHeight="1">
      <c r="A75" s="879"/>
      <c r="B75" s="879"/>
      <c r="C75" s="879" t="s">
        <v>1637</v>
      </c>
      <c r="D75" s="879"/>
      <c r="E75" s="879"/>
      <c r="F75" s="397" t="s">
        <v>1638</v>
      </c>
      <c r="G75" s="879"/>
      <c r="H75" s="960"/>
      <c r="I75" s="961"/>
      <c r="J75" s="829"/>
    </row>
    <row r="76" spans="1:10" ht="17.100000000000001" customHeight="1">
      <c r="A76" s="879"/>
      <c r="B76" s="879"/>
      <c r="C76" s="876" t="s">
        <v>1639</v>
      </c>
      <c r="D76" s="876"/>
      <c r="E76" s="876"/>
      <c r="F76" s="397"/>
      <c r="G76" s="397"/>
      <c r="H76" s="381"/>
      <c r="I76" s="561">
        <f>I69+I74</f>
        <v>190464.72200000001</v>
      </c>
      <c r="J76" s="829"/>
    </row>
    <row r="77" spans="1:10" s="482" customFormat="1" ht="17.100000000000001" customHeight="1">
      <c r="A77" s="876"/>
      <c r="B77" s="876"/>
      <c r="C77" s="876" t="s">
        <v>24</v>
      </c>
      <c r="D77" s="876"/>
      <c r="E77" s="876"/>
      <c r="F77" s="374"/>
      <c r="G77" s="374"/>
      <c r="H77" s="375"/>
      <c r="I77" s="567">
        <f>I68+I76</f>
        <v>1375111.942</v>
      </c>
      <c r="J77" s="829"/>
    </row>
    <row r="78" spans="1:10" ht="17.100000000000001" customHeight="1">
      <c r="A78" s="879">
        <v>4</v>
      </c>
      <c r="B78" s="879" t="s">
        <v>1666</v>
      </c>
      <c r="C78" s="879" t="s">
        <v>1369</v>
      </c>
      <c r="D78" s="879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64">
        <f>ROUND(I95*0.8,0)</f>
        <v>165538</v>
      </c>
    </row>
    <row r="79" spans="1:10" ht="17.100000000000001" customHeight="1">
      <c r="A79" s="879"/>
      <c r="B79" s="879"/>
      <c r="C79" s="879"/>
      <c r="D79" s="879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829"/>
    </row>
    <row r="80" spans="1:10" ht="17.100000000000001" customHeight="1">
      <c r="A80" s="879"/>
      <c r="B80" s="879"/>
      <c r="C80" s="879"/>
      <c r="D80" s="879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829"/>
    </row>
    <row r="81" spans="1:17" ht="17.100000000000001" customHeight="1">
      <c r="A81" s="879"/>
      <c r="B81" s="879"/>
      <c r="C81" s="879"/>
      <c r="D81" s="879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829"/>
    </row>
    <row r="82" spans="1:17" ht="17.100000000000001" customHeight="1">
      <c r="A82" s="879"/>
      <c r="B82" s="879"/>
      <c r="C82" s="879"/>
      <c r="D82" s="879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829"/>
    </row>
    <row r="83" spans="1:17" ht="17.100000000000001" customHeight="1">
      <c r="A83" s="879"/>
      <c r="B83" s="879"/>
      <c r="C83" s="879"/>
      <c r="D83" s="879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829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79"/>
      <c r="B84" s="879"/>
      <c r="C84" s="879"/>
      <c r="D84" s="879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829"/>
    </row>
    <row r="85" spans="1:17" ht="17.100000000000001" customHeight="1">
      <c r="A85" s="879"/>
      <c r="B85" s="879"/>
      <c r="C85" s="879"/>
      <c r="D85" s="879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829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79"/>
      <c r="B86" s="879"/>
      <c r="C86" s="879"/>
      <c r="D86" s="879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829"/>
    </row>
    <row r="87" spans="1:17" s="395" customFormat="1" ht="17.100000000000001" customHeight="1">
      <c r="A87" s="876"/>
      <c r="B87" s="876"/>
      <c r="C87" s="876" t="s">
        <v>1635</v>
      </c>
      <c r="D87" s="876"/>
      <c r="E87" s="876"/>
      <c r="F87" s="374"/>
      <c r="G87" s="374"/>
      <c r="H87" s="375"/>
      <c r="I87" s="567">
        <f>SUM(I78:I86)</f>
        <v>180475</v>
      </c>
      <c r="J87" s="829"/>
    </row>
    <row r="88" spans="1:17" ht="17.100000000000001" customHeight="1">
      <c r="A88" s="879"/>
      <c r="B88" s="879"/>
      <c r="C88" s="879" t="s">
        <v>1636</v>
      </c>
      <c r="D88" s="879"/>
      <c r="E88" s="879"/>
      <c r="F88" s="397"/>
      <c r="G88" s="397">
        <v>0</v>
      </c>
      <c r="H88" s="958">
        <v>0.1</v>
      </c>
      <c r="I88" s="959">
        <f>H88*I87</f>
        <v>18047.5</v>
      </c>
      <c r="J88" s="829"/>
    </row>
    <row r="89" spans="1:17" ht="17.100000000000001" customHeight="1">
      <c r="A89" s="879"/>
      <c r="B89" s="879"/>
      <c r="C89" s="879" t="s">
        <v>1408</v>
      </c>
      <c r="D89" s="879"/>
      <c r="E89" s="879"/>
      <c r="F89" s="397"/>
      <c r="G89" s="397">
        <v>0</v>
      </c>
      <c r="H89" s="958"/>
      <c r="I89" s="959"/>
      <c r="J89" s="829"/>
    </row>
    <row r="90" spans="1:17" ht="17.100000000000001" customHeight="1">
      <c r="A90" s="879"/>
      <c r="B90" s="879"/>
      <c r="C90" s="879" t="s">
        <v>1409</v>
      </c>
      <c r="D90" s="879"/>
      <c r="E90" s="879"/>
      <c r="F90" s="397"/>
      <c r="G90" s="397"/>
      <c r="H90" s="958"/>
      <c r="I90" s="959"/>
      <c r="J90" s="829"/>
    </row>
    <row r="91" spans="1:17" ht="17.100000000000001" customHeight="1">
      <c r="A91" s="879"/>
      <c r="B91" s="879"/>
      <c r="C91" s="879" t="s">
        <v>1410</v>
      </c>
      <c r="D91" s="879"/>
      <c r="E91" s="879"/>
      <c r="F91" s="397"/>
      <c r="G91" s="397"/>
      <c r="H91" s="958"/>
      <c r="I91" s="959"/>
      <c r="J91" s="829"/>
    </row>
    <row r="92" spans="1:17" ht="17.100000000000001" customHeight="1">
      <c r="A92" s="879"/>
      <c r="B92" s="879"/>
      <c r="C92" s="879" t="s">
        <v>1637</v>
      </c>
      <c r="D92" s="879"/>
      <c r="E92" s="879"/>
      <c r="F92" s="397" t="s">
        <v>1638</v>
      </c>
      <c r="G92" s="879">
        <v>4</v>
      </c>
      <c r="H92" s="960">
        <v>2100</v>
      </c>
      <c r="I92" s="961">
        <f t="shared" ref="I92:I98" si="2">G92*H92</f>
        <v>8400</v>
      </c>
      <c r="J92" s="829"/>
    </row>
    <row r="93" spans="1:17" ht="17.100000000000001" customHeight="1">
      <c r="A93" s="879"/>
      <c r="B93" s="879"/>
      <c r="C93" s="879" t="s">
        <v>1637</v>
      </c>
      <c r="D93" s="879"/>
      <c r="E93" s="879"/>
      <c r="F93" s="397" t="s">
        <v>1638</v>
      </c>
      <c r="G93" s="879"/>
      <c r="H93" s="960"/>
      <c r="I93" s="961"/>
      <c r="J93" s="829"/>
    </row>
    <row r="94" spans="1:17" s="395" customFormat="1" ht="17.100000000000001" customHeight="1">
      <c r="A94" s="876"/>
      <c r="B94" s="876"/>
      <c r="C94" s="876" t="s">
        <v>1639</v>
      </c>
      <c r="D94" s="876"/>
      <c r="E94" s="876"/>
      <c r="F94" s="374"/>
      <c r="G94" s="374"/>
      <c r="H94" s="375"/>
      <c r="I94" s="567">
        <f>SUM(I88:I93)</f>
        <v>26447.5</v>
      </c>
      <c r="J94" s="829"/>
    </row>
    <row r="95" spans="1:17" s="395" customFormat="1" ht="17.100000000000001" customHeight="1">
      <c r="A95" s="876"/>
      <c r="B95" s="876"/>
      <c r="C95" s="876" t="s">
        <v>24</v>
      </c>
      <c r="D95" s="876"/>
      <c r="E95" s="876"/>
      <c r="F95" s="374"/>
      <c r="G95" s="374"/>
      <c r="H95" s="375"/>
      <c r="I95" s="567">
        <f>I87+I94</f>
        <v>206922.5</v>
      </c>
      <c r="J95" s="829"/>
    </row>
    <row r="96" spans="1:17" ht="17.100000000000001" customHeight="1">
      <c r="A96" s="879">
        <v>5</v>
      </c>
      <c r="B96" s="879" t="s">
        <v>887</v>
      </c>
      <c r="C96" s="879" t="s">
        <v>1369</v>
      </c>
      <c r="D96" s="879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64">
        <f>ROUND(I107*0.8,0)</f>
        <v>261056</v>
      </c>
    </row>
    <row r="97" spans="1:10" ht="17.100000000000001" customHeight="1">
      <c r="A97" s="879"/>
      <c r="B97" s="879"/>
      <c r="C97" s="879"/>
      <c r="D97" s="879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64"/>
    </row>
    <row r="98" spans="1:10" ht="17.100000000000001" customHeight="1">
      <c r="A98" s="879"/>
      <c r="B98" s="879"/>
      <c r="C98" s="879"/>
      <c r="D98" s="879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64"/>
    </row>
    <row r="99" spans="1:10" s="395" customFormat="1" ht="17.100000000000001" customHeight="1">
      <c r="A99" s="876"/>
      <c r="B99" s="876"/>
      <c r="C99" s="876" t="s">
        <v>1635</v>
      </c>
      <c r="D99" s="876"/>
      <c r="E99" s="876"/>
      <c r="F99" s="374"/>
      <c r="G99" s="374"/>
      <c r="H99" s="375"/>
      <c r="I99" s="567">
        <f>SUM(I96:I98)</f>
        <v>285200</v>
      </c>
      <c r="J99" s="864"/>
    </row>
    <row r="100" spans="1:10" ht="17.100000000000001" customHeight="1">
      <c r="A100" s="879"/>
      <c r="B100" s="879"/>
      <c r="C100" s="879" t="s">
        <v>1636</v>
      </c>
      <c r="D100" s="879"/>
      <c r="E100" s="879"/>
      <c r="F100" s="397"/>
      <c r="G100" s="379">
        <v>0</v>
      </c>
      <c r="H100" s="958">
        <v>0.1</v>
      </c>
      <c r="I100" s="959">
        <f>H100*I99</f>
        <v>28520</v>
      </c>
      <c r="J100" s="864"/>
    </row>
    <row r="101" spans="1:10" ht="17.100000000000001" customHeight="1">
      <c r="A101" s="879"/>
      <c r="B101" s="879"/>
      <c r="C101" s="879" t="s">
        <v>1408</v>
      </c>
      <c r="D101" s="879"/>
      <c r="E101" s="879"/>
      <c r="F101" s="397"/>
      <c r="G101" s="379">
        <v>0</v>
      </c>
      <c r="H101" s="958"/>
      <c r="I101" s="959"/>
      <c r="J101" s="864"/>
    </row>
    <row r="102" spans="1:10" ht="17.100000000000001" customHeight="1">
      <c r="A102" s="879"/>
      <c r="B102" s="879"/>
      <c r="C102" s="879" t="s">
        <v>1409</v>
      </c>
      <c r="D102" s="879"/>
      <c r="E102" s="879"/>
      <c r="F102" s="397"/>
      <c r="G102" s="379"/>
      <c r="H102" s="958"/>
      <c r="I102" s="959"/>
      <c r="J102" s="864"/>
    </row>
    <row r="103" spans="1:10" ht="17.100000000000001" customHeight="1">
      <c r="A103" s="879"/>
      <c r="B103" s="879"/>
      <c r="C103" s="879" t="s">
        <v>1410</v>
      </c>
      <c r="D103" s="879"/>
      <c r="E103" s="879"/>
      <c r="F103" s="397"/>
      <c r="G103" s="379"/>
      <c r="H103" s="958"/>
      <c r="I103" s="959"/>
      <c r="J103" s="864"/>
    </row>
    <row r="104" spans="1:10" ht="17.100000000000001" customHeight="1">
      <c r="A104" s="879"/>
      <c r="B104" s="879"/>
      <c r="C104" s="879" t="s">
        <v>1637</v>
      </c>
      <c r="D104" s="879"/>
      <c r="E104" s="879"/>
      <c r="F104" s="397" t="s">
        <v>1638</v>
      </c>
      <c r="G104" s="879">
        <v>7</v>
      </c>
      <c r="H104" s="960">
        <v>1800</v>
      </c>
      <c r="I104" s="961">
        <f>G104*H104</f>
        <v>12600</v>
      </c>
      <c r="J104" s="864"/>
    </row>
    <row r="105" spans="1:10" ht="17.100000000000001" customHeight="1">
      <c r="A105" s="879"/>
      <c r="B105" s="879"/>
      <c r="C105" s="879" t="s">
        <v>1637</v>
      </c>
      <c r="D105" s="879"/>
      <c r="E105" s="879"/>
      <c r="F105" s="397" t="s">
        <v>1638</v>
      </c>
      <c r="G105" s="879"/>
      <c r="H105" s="960"/>
      <c r="I105" s="961"/>
      <c r="J105" s="864"/>
    </row>
    <row r="106" spans="1:10" ht="17.100000000000001" customHeight="1">
      <c r="A106" s="879"/>
      <c r="B106" s="879"/>
      <c r="C106" s="876" t="s">
        <v>1639</v>
      </c>
      <c r="D106" s="876"/>
      <c r="E106" s="876"/>
      <c r="F106" s="397"/>
      <c r="G106" s="397"/>
      <c r="H106" s="381"/>
      <c r="I106" s="561">
        <f>SUM(I100:I105)</f>
        <v>41120</v>
      </c>
      <c r="J106" s="864"/>
    </row>
    <row r="107" spans="1:10" s="395" customFormat="1" ht="17.100000000000001" customHeight="1">
      <c r="A107" s="876"/>
      <c r="B107" s="876"/>
      <c r="C107" s="876" t="s">
        <v>24</v>
      </c>
      <c r="D107" s="876"/>
      <c r="E107" s="876"/>
      <c r="F107" s="374"/>
      <c r="G107" s="374"/>
      <c r="H107" s="375"/>
      <c r="I107" s="567">
        <f>I99+I106</f>
        <v>326320</v>
      </c>
      <c r="J107" s="864"/>
    </row>
    <row r="108" spans="1:10" ht="17.100000000000001" customHeight="1">
      <c r="A108" s="379"/>
      <c r="B108" s="397"/>
      <c r="C108" s="861" t="s">
        <v>1540</v>
      </c>
      <c r="D108" s="861"/>
      <c r="E108" s="861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933" t="s">
        <v>1678</v>
      </c>
      <c r="B1" s="933"/>
      <c r="C1" s="933"/>
      <c r="D1" s="933"/>
      <c r="E1" s="933"/>
      <c r="F1" s="933"/>
      <c r="G1" s="933"/>
      <c r="H1" s="933"/>
      <c r="I1" s="933"/>
      <c r="J1" s="933"/>
      <c r="K1" s="934"/>
    </row>
    <row r="2" spans="1:11" ht="30" customHeight="1">
      <c r="A2" s="970" t="s">
        <v>1</v>
      </c>
      <c r="B2" s="970" t="s">
        <v>1588</v>
      </c>
      <c r="C2" s="970" t="s">
        <v>1679</v>
      </c>
      <c r="D2" s="970" t="s">
        <v>1589</v>
      </c>
      <c r="E2" s="970" t="s">
        <v>1419</v>
      </c>
      <c r="F2" s="970" t="s">
        <v>1680</v>
      </c>
      <c r="G2" s="963" t="s">
        <v>1681</v>
      </c>
      <c r="H2" s="963"/>
      <c r="I2" s="963"/>
      <c r="J2" s="963"/>
      <c r="K2" s="963" t="s">
        <v>1805</v>
      </c>
    </row>
    <row r="3" spans="1:11" s="474" customFormat="1" ht="42.95" customHeight="1">
      <c r="A3" s="970"/>
      <c r="B3" s="970"/>
      <c r="C3" s="970"/>
      <c r="D3" s="970"/>
      <c r="E3" s="970"/>
      <c r="F3" s="970"/>
      <c r="G3" s="488" t="s">
        <v>533</v>
      </c>
      <c r="H3" s="489" t="s">
        <v>1366</v>
      </c>
      <c r="I3" s="489" t="s">
        <v>1591</v>
      </c>
      <c r="J3" s="490" t="s">
        <v>1592</v>
      </c>
      <c r="K3" s="964"/>
    </row>
    <row r="4" spans="1:11" ht="18" customHeight="1">
      <c r="A4" s="965">
        <v>1</v>
      </c>
      <c r="B4" s="965" t="s">
        <v>395</v>
      </c>
      <c r="C4" s="965" t="s">
        <v>1682</v>
      </c>
      <c r="D4" s="966" t="s">
        <v>1369</v>
      </c>
      <c r="E4" s="965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63">
        <f>ROUND(J12*0.8,0)</f>
        <v>321693</v>
      </c>
    </row>
    <row r="5" spans="1:11" ht="18" customHeight="1">
      <c r="A5" s="965"/>
      <c r="B5" s="965"/>
      <c r="C5" s="965"/>
      <c r="D5" s="966"/>
      <c r="E5" s="965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63"/>
    </row>
    <row r="6" spans="1:11" ht="18" customHeight="1">
      <c r="A6" s="965"/>
      <c r="B6" s="965"/>
      <c r="C6" s="965"/>
      <c r="D6" s="966"/>
      <c r="E6" s="965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63"/>
    </row>
    <row r="7" spans="1:11" ht="18" customHeight="1">
      <c r="A7" s="965"/>
      <c r="B7" s="965"/>
      <c r="C7" s="965"/>
      <c r="D7" s="966"/>
      <c r="E7" s="965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63"/>
    </row>
    <row r="8" spans="1:11" ht="18" customHeight="1">
      <c r="A8" s="965"/>
      <c r="B8" s="965"/>
      <c r="C8" s="965"/>
      <c r="D8" s="966"/>
      <c r="E8" s="965" t="s">
        <v>1688</v>
      </c>
      <c r="F8" s="491" t="s">
        <v>1689</v>
      </c>
      <c r="G8" s="968" t="s">
        <v>1372</v>
      </c>
      <c r="H8" s="966">
        <v>720</v>
      </c>
      <c r="I8" s="966">
        <v>400</v>
      </c>
      <c r="J8" s="966">
        <f t="shared" si="0"/>
        <v>288000</v>
      </c>
      <c r="K8" s="963"/>
    </row>
    <row r="9" spans="1:11" ht="18" customHeight="1">
      <c r="A9" s="965"/>
      <c r="B9" s="965"/>
      <c r="C9" s="965"/>
      <c r="D9" s="966"/>
      <c r="E9" s="965"/>
      <c r="F9" s="491" t="s">
        <v>1690</v>
      </c>
      <c r="G9" s="968"/>
      <c r="H9" s="966"/>
      <c r="I9" s="966"/>
      <c r="J9" s="966"/>
      <c r="K9" s="963"/>
    </row>
    <row r="10" spans="1:11" ht="18" customHeight="1">
      <c r="A10" s="965"/>
      <c r="B10" s="965"/>
      <c r="C10" s="965"/>
      <c r="D10" s="966"/>
      <c r="E10" s="967" t="s">
        <v>1424</v>
      </c>
      <c r="F10" s="967"/>
      <c r="G10" s="495"/>
      <c r="H10" s="496"/>
      <c r="I10" s="496"/>
      <c r="J10" s="495">
        <f>SUM(J4:J9)</f>
        <v>360651</v>
      </c>
      <c r="K10" s="963"/>
    </row>
    <row r="11" spans="1:11" ht="18" customHeight="1">
      <c r="A11" s="965"/>
      <c r="B11" s="965"/>
      <c r="C11" s="965"/>
      <c r="D11" s="966"/>
      <c r="E11" s="963" t="s">
        <v>1603</v>
      </c>
      <c r="F11" s="963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63"/>
    </row>
    <row r="12" spans="1:11" ht="18" customHeight="1">
      <c r="A12" s="965"/>
      <c r="B12" s="965"/>
      <c r="C12" s="965"/>
      <c r="D12" s="966"/>
      <c r="E12" s="969" t="s">
        <v>1428</v>
      </c>
      <c r="F12" s="969"/>
      <c r="G12" s="498"/>
      <c r="H12" s="496"/>
      <c r="I12" s="496"/>
      <c r="J12" s="498">
        <f>J10+J11</f>
        <v>402116</v>
      </c>
      <c r="K12" s="963"/>
    </row>
    <row r="13" spans="1:11" ht="18" customHeight="1">
      <c r="A13" s="965">
        <v>2</v>
      </c>
      <c r="B13" s="965" t="s">
        <v>1691</v>
      </c>
      <c r="C13" s="965" t="s">
        <v>1692</v>
      </c>
      <c r="D13" s="966" t="s">
        <v>1616</v>
      </c>
      <c r="E13" s="965" t="s">
        <v>1693</v>
      </c>
      <c r="F13" s="965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63">
        <f>ROUND(J18*0.8,0)</f>
        <v>353982</v>
      </c>
    </row>
    <row r="14" spans="1:11" ht="18" customHeight="1">
      <c r="A14" s="965"/>
      <c r="B14" s="965"/>
      <c r="C14" s="965"/>
      <c r="D14" s="966"/>
      <c r="E14" s="965"/>
      <c r="F14" s="965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63"/>
    </row>
    <row r="15" spans="1:11" ht="18" customHeight="1">
      <c r="A15" s="965"/>
      <c r="B15" s="965"/>
      <c r="C15" s="965"/>
      <c r="D15" s="966"/>
      <c r="E15" s="965" t="s">
        <v>1694</v>
      </c>
      <c r="F15" s="965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63"/>
    </row>
    <row r="16" spans="1:11" ht="18" customHeight="1">
      <c r="A16" s="965"/>
      <c r="B16" s="965"/>
      <c r="C16" s="965"/>
      <c r="D16" s="966"/>
      <c r="E16" s="967" t="s">
        <v>1424</v>
      </c>
      <c r="F16" s="967"/>
      <c r="G16" s="495"/>
      <c r="H16" s="500"/>
      <c r="I16" s="500"/>
      <c r="J16" s="495">
        <f>SUM(J13:J15)</f>
        <v>374980</v>
      </c>
      <c r="K16" s="963"/>
    </row>
    <row r="17" spans="1:11" ht="18" customHeight="1">
      <c r="A17" s="965"/>
      <c r="B17" s="965"/>
      <c r="C17" s="965"/>
      <c r="D17" s="966"/>
      <c r="E17" s="967" t="s">
        <v>1603</v>
      </c>
      <c r="F17" s="967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63"/>
    </row>
    <row r="18" spans="1:11" ht="18" customHeight="1">
      <c r="A18" s="965"/>
      <c r="B18" s="965"/>
      <c r="C18" s="965"/>
      <c r="D18" s="966"/>
      <c r="E18" s="967" t="s">
        <v>1428</v>
      </c>
      <c r="F18" s="967"/>
      <c r="G18" s="498"/>
      <c r="H18" s="496"/>
      <c r="I18" s="496"/>
      <c r="J18" s="498">
        <f>SUM(J16,J17)</f>
        <v>442478</v>
      </c>
      <c r="K18" s="963"/>
    </row>
    <row r="19" spans="1:11" ht="18" customHeight="1">
      <c r="A19" s="500"/>
      <c r="B19" s="500"/>
      <c r="C19" s="500"/>
      <c r="D19" s="500"/>
      <c r="E19" s="963" t="s">
        <v>1540</v>
      </c>
      <c r="F19" s="964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F2:F3"/>
    <mergeCell ref="G2:J2"/>
    <mergeCell ref="A2:A3"/>
    <mergeCell ref="B2:B3"/>
    <mergeCell ref="C2:C3"/>
    <mergeCell ref="D2:D3"/>
    <mergeCell ref="E2:E3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66" t="s">
        <v>1695</v>
      </c>
      <c r="B1" s="866"/>
      <c r="C1" s="866"/>
      <c r="D1" s="866"/>
      <c r="E1" s="866"/>
      <c r="F1" s="866"/>
      <c r="G1" s="866"/>
      <c r="H1" s="866"/>
      <c r="I1" s="866"/>
      <c r="J1" s="867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77">
        <v>1</v>
      </c>
      <c r="B3" s="985" t="s">
        <v>1696</v>
      </c>
      <c r="C3" s="879" t="s">
        <v>1697</v>
      </c>
      <c r="D3" s="986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957">
        <f>ROUND(I13*0.8,0)</f>
        <v>80566</v>
      </c>
    </row>
    <row r="4" spans="1:10" s="507" customFormat="1" ht="18" customHeight="1">
      <c r="A4" s="877"/>
      <c r="B4" s="985"/>
      <c r="C4" s="879"/>
      <c r="D4" s="986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957"/>
    </row>
    <row r="5" spans="1:10" s="507" customFormat="1" ht="18" customHeight="1">
      <c r="A5" s="877"/>
      <c r="B5" s="985"/>
      <c r="C5" s="879"/>
      <c r="D5" s="986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957"/>
    </row>
    <row r="6" spans="1:10" s="507" customFormat="1" ht="18" customHeight="1">
      <c r="A6" s="877"/>
      <c r="B6" s="985"/>
      <c r="C6" s="879"/>
      <c r="D6" s="986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957"/>
    </row>
    <row r="7" spans="1:10" s="507" customFormat="1" ht="18" customHeight="1">
      <c r="A7" s="877"/>
      <c r="B7" s="985"/>
      <c r="C7" s="863" t="s">
        <v>1406</v>
      </c>
      <c r="D7" s="863"/>
      <c r="E7" s="863"/>
      <c r="F7" s="379"/>
      <c r="G7" s="394"/>
      <c r="H7" s="562"/>
      <c r="I7" s="580">
        <f>SUM(I3:I6)</f>
        <v>91552.4</v>
      </c>
      <c r="J7" s="957"/>
    </row>
    <row r="8" spans="1:10" s="507" customFormat="1" ht="18" customHeight="1">
      <c r="A8" s="877"/>
      <c r="B8" s="985"/>
      <c r="C8" s="862" t="s">
        <v>1704</v>
      </c>
      <c r="D8" s="862"/>
      <c r="E8" s="978"/>
      <c r="F8" s="379"/>
      <c r="G8" s="508"/>
      <c r="H8" s="972">
        <v>0.1</v>
      </c>
      <c r="I8" s="982">
        <f>I7*H8</f>
        <v>9155.24</v>
      </c>
      <c r="J8" s="957"/>
    </row>
    <row r="9" spans="1:10" s="507" customFormat="1" ht="18" customHeight="1">
      <c r="A9" s="877"/>
      <c r="B9" s="985"/>
      <c r="C9" s="862" t="s">
        <v>1408</v>
      </c>
      <c r="D9" s="862"/>
      <c r="E9" s="978"/>
      <c r="F9" s="379"/>
      <c r="G9" s="508"/>
      <c r="H9" s="973"/>
      <c r="I9" s="983"/>
      <c r="J9" s="957"/>
    </row>
    <row r="10" spans="1:10" s="507" customFormat="1" ht="18" customHeight="1">
      <c r="A10" s="877"/>
      <c r="B10" s="985"/>
      <c r="C10" s="862" t="s">
        <v>1409</v>
      </c>
      <c r="D10" s="862"/>
      <c r="E10" s="978"/>
      <c r="F10" s="379"/>
      <c r="G10" s="508"/>
      <c r="H10" s="973"/>
      <c r="I10" s="983"/>
      <c r="J10" s="957"/>
    </row>
    <row r="11" spans="1:10" s="507" customFormat="1" ht="18" customHeight="1">
      <c r="A11" s="877"/>
      <c r="B11" s="985"/>
      <c r="C11" s="862" t="s">
        <v>1410</v>
      </c>
      <c r="D11" s="862"/>
      <c r="E11" s="978"/>
      <c r="F11" s="379"/>
      <c r="G11" s="508"/>
      <c r="H11" s="974"/>
      <c r="I11" s="984"/>
      <c r="J11" s="957"/>
    </row>
    <row r="12" spans="1:10" s="507" customFormat="1" ht="18" customHeight="1">
      <c r="A12" s="877"/>
      <c r="B12" s="985"/>
      <c r="C12" s="863" t="s">
        <v>1418</v>
      </c>
      <c r="D12" s="863"/>
      <c r="E12" s="863"/>
      <c r="F12" s="379"/>
      <c r="G12" s="394"/>
      <c r="H12" s="562"/>
      <c r="I12" s="565">
        <f>I10+I11+I9+I8</f>
        <v>9155.24</v>
      </c>
      <c r="J12" s="957"/>
    </row>
    <row r="13" spans="1:10" s="507" customFormat="1" ht="18" customHeight="1">
      <c r="A13" s="877"/>
      <c r="B13" s="985"/>
      <c r="C13" s="863" t="s">
        <v>24</v>
      </c>
      <c r="D13" s="863"/>
      <c r="E13" s="863"/>
      <c r="F13" s="379"/>
      <c r="G13" s="394"/>
      <c r="H13" s="562"/>
      <c r="I13" s="565">
        <f>I12+I7</f>
        <v>100707.64</v>
      </c>
      <c r="J13" s="957"/>
    </row>
    <row r="14" spans="1:10" s="507" customFormat="1" ht="18" customHeight="1">
      <c r="A14" s="877">
        <v>2</v>
      </c>
      <c r="B14" s="985" t="s">
        <v>474</v>
      </c>
      <c r="C14" s="879" t="s">
        <v>1705</v>
      </c>
      <c r="D14" s="875" t="s">
        <v>1706</v>
      </c>
      <c r="E14" s="884" t="s">
        <v>1707</v>
      </c>
      <c r="F14" s="884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957">
        <f>ROUND(I35*0.8,0)</f>
        <v>2477934</v>
      </c>
    </row>
    <row r="15" spans="1:10" s="507" customFormat="1" ht="18" customHeight="1">
      <c r="A15" s="877"/>
      <c r="B15" s="985"/>
      <c r="C15" s="879"/>
      <c r="D15" s="875"/>
      <c r="E15" s="885"/>
      <c r="F15" s="885"/>
      <c r="G15" s="378">
        <v>1</v>
      </c>
      <c r="H15" s="571">
        <v>1600</v>
      </c>
      <c r="I15" s="564">
        <f t="shared" si="1"/>
        <v>1600</v>
      </c>
      <c r="J15" s="957"/>
    </row>
    <row r="16" spans="1:10" s="507" customFormat="1" ht="18" customHeight="1">
      <c r="A16" s="877"/>
      <c r="B16" s="985"/>
      <c r="C16" s="879"/>
      <c r="D16" s="875"/>
      <c r="E16" s="885"/>
      <c r="F16" s="885"/>
      <c r="G16" s="378">
        <v>30</v>
      </c>
      <c r="H16" s="571">
        <v>800</v>
      </c>
      <c r="I16" s="564">
        <f t="shared" si="1"/>
        <v>24000</v>
      </c>
      <c r="J16" s="957"/>
    </row>
    <row r="17" spans="1:10" s="507" customFormat="1" ht="18" customHeight="1">
      <c r="A17" s="877"/>
      <c r="B17" s="985"/>
      <c r="C17" s="879"/>
      <c r="D17" s="875"/>
      <c r="E17" s="885"/>
      <c r="F17" s="886"/>
      <c r="G17" s="378">
        <v>30</v>
      </c>
      <c r="H17" s="571">
        <v>50</v>
      </c>
      <c r="I17" s="564">
        <f t="shared" si="1"/>
        <v>1500</v>
      </c>
      <c r="J17" s="957"/>
    </row>
    <row r="18" spans="1:10" s="507" customFormat="1" ht="18" customHeight="1">
      <c r="A18" s="877"/>
      <c r="B18" s="985"/>
      <c r="C18" s="879"/>
      <c r="D18" s="875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957"/>
    </row>
    <row r="19" spans="1:10" s="507" customFormat="1" ht="18" customHeight="1">
      <c r="A19" s="877"/>
      <c r="B19" s="985"/>
      <c r="C19" s="879"/>
      <c r="D19" s="875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957"/>
    </row>
    <row r="20" spans="1:10" s="507" customFormat="1" ht="18" customHeight="1">
      <c r="A20" s="877"/>
      <c r="B20" s="985"/>
      <c r="C20" s="879"/>
      <c r="D20" s="875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957"/>
    </row>
    <row r="21" spans="1:10" s="507" customFormat="1" ht="18" customHeight="1">
      <c r="A21" s="877"/>
      <c r="B21" s="985"/>
      <c r="C21" s="879"/>
      <c r="D21" s="875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957"/>
    </row>
    <row r="22" spans="1:10" s="507" customFormat="1" ht="18" customHeight="1">
      <c r="A22" s="877"/>
      <c r="B22" s="985"/>
      <c r="C22" s="879"/>
      <c r="D22" s="875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957"/>
    </row>
    <row r="23" spans="1:10" s="507" customFormat="1" ht="18" customHeight="1">
      <c r="A23" s="877"/>
      <c r="B23" s="985"/>
      <c r="C23" s="879"/>
      <c r="D23" s="875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957"/>
    </row>
    <row r="24" spans="1:10" s="507" customFormat="1" ht="18" customHeight="1">
      <c r="A24" s="877"/>
      <c r="B24" s="985"/>
      <c r="C24" s="879"/>
      <c r="D24" s="875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957"/>
    </row>
    <row r="25" spans="1:10" s="507" customFormat="1" ht="18" customHeight="1">
      <c r="A25" s="877"/>
      <c r="B25" s="985"/>
      <c r="C25" s="879"/>
      <c r="D25" s="875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957"/>
    </row>
    <row r="26" spans="1:10" s="507" customFormat="1" ht="18" customHeight="1">
      <c r="A26" s="877"/>
      <c r="B26" s="985"/>
      <c r="C26" s="879"/>
      <c r="D26" s="875"/>
      <c r="E26" s="404" t="s">
        <v>534</v>
      </c>
      <c r="F26" s="404"/>
      <c r="G26" s="394"/>
      <c r="H26" s="572"/>
      <c r="I26" s="581">
        <f>SUM(I14:I25)</f>
        <v>2023604.4780000001</v>
      </c>
      <c r="J26" s="957"/>
    </row>
    <row r="27" spans="1:10" s="507" customFormat="1" ht="18" customHeight="1">
      <c r="A27" s="877"/>
      <c r="B27" s="985"/>
      <c r="C27" s="879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957"/>
    </row>
    <row r="28" spans="1:10" s="507" customFormat="1" ht="18" customHeight="1">
      <c r="A28" s="877"/>
      <c r="B28" s="985"/>
      <c r="C28" s="879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957"/>
    </row>
    <row r="29" spans="1:10" s="507" customFormat="1" ht="18" customHeight="1">
      <c r="A29" s="877"/>
      <c r="B29" s="985"/>
      <c r="C29" s="863" t="s">
        <v>1406</v>
      </c>
      <c r="D29" s="863"/>
      <c r="E29" s="863"/>
      <c r="F29" s="386"/>
      <c r="G29" s="510"/>
      <c r="H29" s="573"/>
      <c r="I29" s="582">
        <f>I28+I26+I27</f>
        <v>2815834.4780000001</v>
      </c>
      <c r="J29" s="957"/>
    </row>
    <row r="30" spans="1:10" s="507" customFormat="1" ht="18" customHeight="1">
      <c r="A30" s="877"/>
      <c r="B30" s="985"/>
      <c r="C30" s="862" t="s">
        <v>1408</v>
      </c>
      <c r="D30" s="862"/>
      <c r="E30" s="862"/>
      <c r="F30" s="505"/>
      <c r="G30" s="379"/>
      <c r="H30" s="972">
        <v>0.1</v>
      </c>
      <c r="I30" s="975">
        <f>I29*H30</f>
        <v>281583.44780000002</v>
      </c>
      <c r="J30" s="957"/>
    </row>
    <row r="31" spans="1:10" s="507" customFormat="1" ht="18" customHeight="1">
      <c r="A31" s="877"/>
      <c r="B31" s="985"/>
      <c r="C31" s="862" t="s">
        <v>1409</v>
      </c>
      <c r="D31" s="862"/>
      <c r="E31" s="862"/>
      <c r="F31" s="505"/>
      <c r="G31" s="379"/>
      <c r="H31" s="973"/>
      <c r="I31" s="976"/>
      <c r="J31" s="957"/>
    </row>
    <row r="32" spans="1:10" s="507" customFormat="1" ht="18" customHeight="1">
      <c r="A32" s="877"/>
      <c r="B32" s="985"/>
      <c r="C32" s="862" t="s">
        <v>1410</v>
      </c>
      <c r="D32" s="862"/>
      <c r="E32" s="862"/>
      <c r="F32" s="505"/>
      <c r="G32" s="379"/>
      <c r="H32" s="974"/>
      <c r="I32" s="977"/>
      <c r="J32" s="957"/>
    </row>
    <row r="33" spans="1:10" s="507" customFormat="1" ht="18" customHeight="1">
      <c r="A33" s="877"/>
      <c r="B33" s="985"/>
      <c r="C33" s="862" t="s">
        <v>1719</v>
      </c>
      <c r="D33" s="862"/>
      <c r="E33" s="862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957"/>
    </row>
    <row r="34" spans="1:10" s="507" customFormat="1" ht="18" customHeight="1">
      <c r="A34" s="877"/>
      <c r="B34" s="985"/>
      <c r="C34" s="863" t="s">
        <v>1418</v>
      </c>
      <c r="D34" s="863"/>
      <c r="E34" s="863"/>
      <c r="F34" s="505"/>
      <c r="G34" s="379"/>
      <c r="H34" s="560"/>
      <c r="I34" s="563">
        <f>I30+I33</f>
        <v>281583.44780000002</v>
      </c>
      <c r="J34" s="957"/>
    </row>
    <row r="35" spans="1:10" s="507" customFormat="1" ht="18" customHeight="1">
      <c r="A35" s="877"/>
      <c r="B35" s="985"/>
      <c r="C35" s="863" t="s">
        <v>24</v>
      </c>
      <c r="D35" s="863"/>
      <c r="E35" s="863"/>
      <c r="F35" s="505"/>
      <c r="G35" s="394"/>
      <c r="H35" s="562"/>
      <c r="I35" s="565">
        <f>I34+I29</f>
        <v>3097417.9258000003</v>
      </c>
      <c r="J35" s="957"/>
    </row>
    <row r="36" spans="1:10" s="511" customFormat="1" ht="18" customHeight="1">
      <c r="A36" s="877">
        <v>3</v>
      </c>
      <c r="B36" s="875" t="s">
        <v>1721</v>
      </c>
      <c r="C36" s="874" t="s">
        <v>1722</v>
      </c>
      <c r="D36" s="875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64">
        <f>ROUND(I45*0.8,0)</f>
        <v>507560</v>
      </c>
    </row>
    <row r="37" spans="1:10" s="511" customFormat="1" ht="18" customHeight="1">
      <c r="A37" s="877"/>
      <c r="B37" s="875"/>
      <c r="C37" s="874"/>
      <c r="D37" s="875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64"/>
    </row>
    <row r="38" spans="1:10" s="511" customFormat="1" ht="18" customHeight="1">
      <c r="A38" s="877"/>
      <c r="B38" s="875"/>
      <c r="C38" s="874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64"/>
    </row>
    <row r="39" spans="1:10" s="511" customFormat="1" ht="18" customHeight="1">
      <c r="A39" s="877"/>
      <c r="B39" s="875"/>
      <c r="C39" s="863" t="s">
        <v>1406</v>
      </c>
      <c r="D39" s="863"/>
      <c r="E39" s="863"/>
      <c r="F39" s="378"/>
      <c r="G39" s="513"/>
      <c r="H39" s="575"/>
      <c r="I39" s="580">
        <f>SUM(I36:I38)</f>
        <v>549500</v>
      </c>
      <c r="J39" s="864"/>
    </row>
    <row r="40" spans="1:10" s="511" customFormat="1" ht="18" customHeight="1">
      <c r="A40" s="877"/>
      <c r="B40" s="875"/>
      <c r="C40" s="875" t="s">
        <v>1408</v>
      </c>
      <c r="D40" s="875"/>
      <c r="E40" s="875"/>
      <c r="F40" s="378"/>
      <c r="G40" s="389"/>
      <c r="H40" s="981">
        <v>0.1</v>
      </c>
      <c r="I40" s="975">
        <f>I39*H40</f>
        <v>54950</v>
      </c>
      <c r="J40" s="864"/>
    </row>
    <row r="41" spans="1:10" s="511" customFormat="1" ht="18" customHeight="1">
      <c r="A41" s="877"/>
      <c r="B41" s="875"/>
      <c r="C41" s="875" t="s">
        <v>1409</v>
      </c>
      <c r="D41" s="875"/>
      <c r="E41" s="875"/>
      <c r="F41" s="378"/>
      <c r="G41" s="389"/>
      <c r="H41" s="981"/>
      <c r="I41" s="976"/>
      <c r="J41" s="864"/>
    </row>
    <row r="42" spans="1:10" s="511" customFormat="1" ht="18" customHeight="1">
      <c r="A42" s="877"/>
      <c r="B42" s="875"/>
      <c r="C42" s="875" t="s">
        <v>1410</v>
      </c>
      <c r="D42" s="875"/>
      <c r="E42" s="875"/>
      <c r="F42" s="378"/>
      <c r="G42" s="389"/>
      <c r="H42" s="981"/>
      <c r="I42" s="977"/>
      <c r="J42" s="864"/>
    </row>
    <row r="43" spans="1:10" s="511" customFormat="1" ht="18" customHeight="1">
      <c r="A43" s="877"/>
      <c r="B43" s="875"/>
      <c r="C43" s="875" t="s">
        <v>1725</v>
      </c>
      <c r="D43" s="875"/>
      <c r="E43" s="875"/>
      <c r="F43" s="378"/>
      <c r="G43" s="389"/>
      <c r="H43" s="576"/>
      <c r="I43" s="384">
        <v>30000</v>
      </c>
      <c r="J43" s="864"/>
    </row>
    <row r="44" spans="1:10" s="511" customFormat="1" ht="18" customHeight="1">
      <c r="A44" s="877"/>
      <c r="B44" s="875"/>
      <c r="C44" s="863" t="s">
        <v>1418</v>
      </c>
      <c r="D44" s="863"/>
      <c r="E44" s="863"/>
      <c r="F44" s="505"/>
      <c r="G44" s="379"/>
      <c r="H44" s="560"/>
      <c r="I44" s="565">
        <f>SUM(I40:I43)</f>
        <v>84950</v>
      </c>
      <c r="J44" s="864"/>
    </row>
    <row r="45" spans="1:10" s="511" customFormat="1" ht="18" customHeight="1">
      <c r="A45" s="877"/>
      <c r="B45" s="875"/>
      <c r="C45" s="863" t="s">
        <v>24</v>
      </c>
      <c r="D45" s="863"/>
      <c r="E45" s="863"/>
      <c r="F45" s="378"/>
      <c r="G45" s="386"/>
      <c r="H45" s="574"/>
      <c r="I45" s="580">
        <f>I39+I44</f>
        <v>634450</v>
      </c>
      <c r="J45" s="864"/>
    </row>
    <row r="46" spans="1:10" s="511" customFormat="1" ht="18" customHeight="1">
      <c r="A46" s="877">
        <v>4</v>
      </c>
      <c r="B46" s="875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64">
        <f>ROUND(I52*0.8,0)</f>
        <v>789760</v>
      </c>
    </row>
    <row r="47" spans="1:10" s="511" customFormat="1" ht="18" customHeight="1">
      <c r="A47" s="877"/>
      <c r="B47" s="875"/>
      <c r="C47" s="863" t="s">
        <v>1406</v>
      </c>
      <c r="D47" s="863"/>
      <c r="E47" s="863"/>
      <c r="F47" s="378"/>
      <c r="G47" s="513"/>
      <c r="H47" s="575"/>
      <c r="I47" s="580">
        <f>SUM(I46:I46)</f>
        <v>899000</v>
      </c>
      <c r="J47" s="864"/>
    </row>
    <row r="48" spans="1:10" s="511" customFormat="1" ht="18" customHeight="1">
      <c r="A48" s="877"/>
      <c r="B48" s="875"/>
      <c r="C48" s="875" t="s">
        <v>1408</v>
      </c>
      <c r="D48" s="875"/>
      <c r="E48" s="875"/>
      <c r="F48" s="378"/>
      <c r="G48" s="386"/>
      <c r="H48" s="558"/>
      <c r="I48" s="583">
        <v>9300</v>
      </c>
      <c r="J48" s="864"/>
    </row>
    <row r="49" spans="1:10" s="511" customFormat="1" ht="18" customHeight="1">
      <c r="A49" s="877"/>
      <c r="B49" s="875"/>
      <c r="C49" s="875" t="s">
        <v>1409</v>
      </c>
      <c r="D49" s="875"/>
      <c r="E49" s="875"/>
      <c r="F49" s="378"/>
      <c r="G49" s="386"/>
      <c r="H49" s="577"/>
      <c r="I49" s="583">
        <v>41700</v>
      </c>
      <c r="J49" s="864"/>
    </row>
    <row r="50" spans="1:10" s="511" customFormat="1" ht="18" customHeight="1">
      <c r="A50" s="877"/>
      <c r="B50" s="875"/>
      <c r="C50" s="875" t="s">
        <v>1410</v>
      </c>
      <c r="D50" s="875"/>
      <c r="E50" s="875"/>
      <c r="F50" s="378"/>
      <c r="G50" s="386"/>
      <c r="H50" s="577"/>
      <c r="I50" s="583">
        <v>37200</v>
      </c>
      <c r="J50" s="864"/>
    </row>
    <row r="51" spans="1:10" s="511" customFormat="1" ht="18" customHeight="1">
      <c r="A51" s="877"/>
      <c r="B51" s="875"/>
      <c r="C51" s="863" t="s">
        <v>1418</v>
      </c>
      <c r="D51" s="863"/>
      <c r="E51" s="863"/>
      <c r="F51" s="505"/>
      <c r="G51" s="379"/>
      <c r="H51" s="560"/>
      <c r="I51" s="565">
        <f>SUM(I48:I50)</f>
        <v>88200</v>
      </c>
      <c r="J51" s="864"/>
    </row>
    <row r="52" spans="1:10" s="511" customFormat="1" ht="18" customHeight="1">
      <c r="A52" s="979"/>
      <c r="B52" s="884"/>
      <c r="C52" s="980" t="s">
        <v>24</v>
      </c>
      <c r="D52" s="980"/>
      <c r="E52" s="980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64"/>
    </row>
    <row r="53" spans="1:10" ht="18" customHeight="1">
      <c r="A53" s="515"/>
      <c r="B53" s="515"/>
      <c r="C53" s="971" t="s">
        <v>1540</v>
      </c>
      <c r="D53" s="971"/>
      <c r="E53" s="971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  <mergeCell ref="A36:A45"/>
    <mergeCell ref="B36:B45"/>
    <mergeCell ref="C36:C38"/>
    <mergeCell ref="D36:D37"/>
    <mergeCell ref="C39:E39"/>
    <mergeCell ref="C40:E40"/>
    <mergeCell ref="C45:E45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90" t="s">
        <v>1727</v>
      </c>
      <c r="B1" s="990"/>
      <c r="C1" s="990"/>
      <c r="D1" s="990"/>
      <c r="E1" s="990"/>
      <c r="F1" s="990"/>
      <c r="G1" s="991"/>
      <c r="H1" s="991"/>
      <c r="I1" s="991"/>
      <c r="J1" s="991"/>
      <c r="K1" s="992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94">
        <v>1</v>
      </c>
      <c r="B3" s="994" t="s">
        <v>267</v>
      </c>
      <c r="C3" s="994" t="s">
        <v>1728</v>
      </c>
      <c r="D3" s="995" t="s">
        <v>1722</v>
      </c>
      <c r="E3" s="996" t="s">
        <v>1729</v>
      </c>
      <c r="F3" s="989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70">
        <f>ROUND(J9*0.8,0)</f>
        <v>506099</v>
      </c>
    </row>
    <row r="4" spans="1:11" s="520" customFormat="1" ht="18" customHeight="1">
      <c r="A4" s="994"/>
      <c r="B4" s="994"/>
      <c r="C4" s="994"/>
      <c r="D4" s="995"/>
      <c r="E4" s="996"/>
      <c r="F4" s="989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64"/>
    </row>
    <row r="5" spans="1:11" ht="18" customHeight="1">
      <c r="A5" s="994"/>
      <c r="B5" s="994"/>
      <c r="C5" s="994"/>
      <c r="D5" s="995"/>
      <c r="E5" s="996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64"/>
    </row>
    <row r="6" spans="1:11" ht="18" customHeight="1">
      <c r="A6" s="994"/>
      <c r="B6" s="994"/>
      <c r="C6" s="994"/>
      <c r="D6" s="995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64"/>
    </row>
    <row r="7" spans="1:11" s="525" customFormat="1" ht="18" customHeight="1">
      <c r="A7" s="994"/>
      <c r="B7" s="994"/>
      <c r="C7" s="994"/>
      <c r="D7" s="995"/>
      <c r="E7" s="993" t="s">
        <v>1424</v>
      </c>
      <c r="F7" s="993"/>
      <c r="G7" s="523"/>
      <c r="H7" s="524"/>
      <c r="I7" s="524"/>
      <c r="J7" s="535">
        <f>SUM(J3:J6)</f>
        <v>547840</v>
      </c>
      <c r="K7" s="964"/>
    </row>
    <row r="8" spans="1:11" s="525" customFormat="1" ht="18" customHeight="1">
      <c r="A8" s="994"/>
      <c r="B8" s="994"/>
      <c r="C8" s="994"/>
      <c r="D8" s="995"/>
      <c r="E8" s="993" t="s">
        <v>1603</v>
      </c>
      <c r="F8" s="993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64"/>
    </row>
    <row r="9" spans="1:11" s="525" customFormat="1" ht="18" customHeight="1">
      <c r="A9" s="994"/>
      <c r="B9" s="994"/>
      <c r="C9" s="994"/>
      <c r="D9" s="995"/>
      <c r="E9" s="993" t="s">
        <v>1428</v>
      </c>
      <c r="F9" s="993"/>
      <c r="G9" s="523"/>
      <c r="H9" s="524"/>
      <c r="I9" s="524"/>
      <c r="J9" s="532">
        <f>J7+J8</f>
        <v>632624</v>
      </c>
      <c r="K9" s="964"/>
    </row>
    <row r="10" spans="1:11" ht="18" customHeight="1">
      <c r="A10" s="994">
        <v>2</v>
      </c>
      <c r="B10" s="994" t="s">
        <v>376</v>
      </c>
      <c r="C10" s="994" t="s">
        <v>1734</v>
      </c>
      <c r="D10" s="995" t="s">
        <v>1369</v>
      </c>
      <c r="E10" s="994" t="s">
        <v>1735</v>
      </c>
      <c r="F10" s="988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70">
        <f>ROUND(J26*0.8,0)</f>
        <v>1564939</v>
      </c>
    </row>
    <row r="11" spans="1:11" ht="18" customHeight="1">
      <c r="A11" s="994"/>
      <c r="B11" s="994"/>
      <c r="C11" s="994"/>
      <c r="D11" s="995"/>
      <c r="E11" s="994"/>
      <c r="F11" s="988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64"/>
    </row>
    <row r="12" spans="1:11" ht="18" customHeight="1">
      <c r="A12" s="994"/>
      <c r="B12" s="994"/>
      <c r="C12" s="994"/>
      <c r="D12" s="995"/>
      <c r="E12" s="994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64"/>
    </row>
    <row r="13" spans="1:11" ht="18" customHeight="1">
      <c r="A13" s="994"/>
      <c r="B13" s="994"/>
      <c r="C13" s="994"/>
      <c r="D13" s="995"/>
      <c r="E13" s="994" t="s">
        <v>1738</v>
      </c>
      <c r="F13" s="988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64"/>
    </row>
    <row r="14" spans="1:11" ht="18" customHeight="1">
      <c r="A14" s="994"/>
      <c r="B14" s="994"/>
      <c r="C14" s="994"/>
      <c r="D14" s="995"/>
      <c r="E14" s="994"/>
      <c r="F14" s="988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64"/>
    </row>
    <row r="15" spans="1:11" ht="18" customHeight="1">
      <c r="A15" s="994"/>
      <c r="B15" s="994"/>
      <c r="C15" s="994"/>
      <c r="D15" s="995"/>
      <c r="E15" s="994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64"/>
    </row>
    <row r="16" spans="1:11" ht="18" customHeight="1">
      <c r="A16" s="994"/>
      <c r="B16" s="994"/>
      <c r="C16" s="994"/>
      <c r="D16" s="995"/>
      <c r="E16" s="994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64"/>
    </row>
    <row r="17" spans="1:11" ht="18" customHeight="1">
      <c r="A17" s="994"/>
      <c r="B17" s="994"/>
      <c r="C17" s="994"/>
      <c r="D17" s="995"/>
      <c r="E17" s="994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64"/>
    </row>
    <row r="18" spans="1:11" ht="18" customHeight="1">
      <c r="A18" s="994"/>
      <c r="B18" s="994"/>
      <c r="C18" s="994"/>
      <c r="D18" s="995"/>
      <c r="E18" s="994" t="s">
        <v>1743</v>
      </c>
      <c r="F18" s="988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64"/>
    </row>
    <row r="19" spans="1:11" ht="18" customHeight="1">
      <c r="A19" s="994"/>
      <c r="B19" s="994"/>
      <c r="C19" s="994"/>
      <c r="D19" s="995"/>
      <c r="E19" s="994"/>
      <c r="F19" s="988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64"/>
    </row>
    <row r="20" spans="1:11" ht="18" customHeight="1">
      <c r="A20" s="994"/>
      <c r="B20" s="994"/>
      <c r="C20" s="994"/>
      <c r="D20" s="995"/>
      <c r="E20" s="994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64"/>
    </row>
    <row r="21" spans="1:11" ht="18" customHeight="1">
      <c r="A21" s="994"/>
      <c r="B21" s="994"/>
      <c r="C21" s="994"/>
      <c r="D21" s="995"/>
      <c r="E21" s="994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64"/>
    </row>
    <row r="22" spans="1:11" ht="18" customHeight="1">
      <c r="A22" s="994"/>
      <c r="B22" s="994"/>
      <c r="C22" s="994"/>
      <c r="D22" s="995"/>
      <c r="E22" s="994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64"/>
    </row>
    <row r="23" spans="1:11" ht="18" customHeight="1">
      <c r="A23" s="994"/>
      <c r="B23" s="994"/>
      <c r="C23" s="994"/>
      <c r="D23" s="995"/>
      <c r="E23" s="994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64"/>
    </row>
    <row r="24" spans="1:11" s="525" customFormat="1" ht="18" customHeight="1">
      <c r="A24" s="994"/>
      <c r="B24" s="994"/>
      <c r="C24" s="994"/>
      <c r="D24" s="995"/>
      <c r="E24" s="993" t="s">
        <v>1424</v>
      </c>
      <c r="F24" s="993"/>
      <c r="G24" s="523"/>
      <c r="H24" s="524"/>
      <c r="I24" s="524"/>
      <c r="J24" s="532">
        <f>SUM(J10:J23)</f>
        <v>1714704</v>
      </c>
      <c r="K24" s="964"/>
    </row>
    <row r="25" spans="1:11" s="525" customFormat="1" ht="18" customHeight="1">
      <c r="A25" s="994"/>
      <c r="B25" s="994"/>
      <c r="C25" s="994"/>
      <c r="D25" s="995"/>
      <c r="E25" s="993" t="s">
        <v>1603</v>
      </c>
      <c r="F25" s="993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64"/>
    </row>
    <row r="26" spans="1:11" s="525" customFormat="1" ht="18" customHeight="1">
      <c r="A26" s="994"/>
      <c r="B26" s="994"/>
      <c r="C26" s="994"/>
      <c r="D26" s="995"/>
      <c r="E26" s="993" t="s">
        <v>1428</v>
      </c>
      <c r="F26" s="993"/>
      <c r="G26" s="523"/>
      <c r="H26" s="524"/>
      <c r="I26" s="524"/>
      <c r="J26" s="532">
        <f>J24+J25</f>
        <v>1956174</v>
      </c>
      <c r="K26" s="964"/>
    </row>
    <row r="27" spans="1:11" ht="18" customHeight="1">
      <c r="A27" s="994">
        <v>3</v>
      </c>
      <c r="B27" s="994" t="s">
        <v>1749</v>
      </c>
      <c r="C27" s="994" t="s">
        <v>1750</v>
      </c>
      <c r="D27" s="995" t="s">
        <v>1369</v>
      </c>
      <c r="E27" s="994" t="s">
        <v>1614</v>
      </c>
      <c r="F27" s="988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70">
        <f>ROUND(J31*0.8,0)</f>
        <v>565485</v>
      </c>
    </row>
    <row r="28" spans="1:11" ht="18" customHeight="1">
      <c r="A28" s="994"/>
      <c r="B28" s="994"/>
      <c r="C28" s="994"/>
      <c r="D28" s="995"/>
      <c r="E28" s="994"/>
      <c r="F28" s="988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64"/>
    </row>
    <row r="29" spans="1:11" s="525" customFormat="1" ht="18" customHeight="1">
      <c r="A29" s="994"/>
      <c r="B29" s="994"/>
      <c r="C29" s="994"/>
      <c r="D29" s="995"/>
      <c r="E29" s="993" t="s">
        <v>1424</v>
      </c>
      <c r="F29" s="993"/>
      <c r="G29" s="523"/>
      <c r="H29" s="524"/>
      <c r="I29" s="524"/>
      <c r="J29" s="532">
        <f>SUM(J27:J28)</f>
        <v>615324</v>
      </c>
      <c r="K29" s="964"/>
    </row>
    <row r="30" spans="1:11" s="525" customFormat="1" ht="18" customHeight="1">
      <c r="A30" s="994"/>
      <c r="B30" s="994"/>
      <c r="C30" s="994"/>
      <c r="D30" s="995"/>
      <c r="E30" s="993" t="s">
        <v>1603</v>
      </c>
      <c r="F30" s="993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64"/>
    </row>
    <row r="31" spans="1:11" s="525" customFormat="1" ht="18" customHeight="1">
      <c r="A31" s="994"/>
      <c r="B31" s="994"/>
      <c r="C31" s="994"/>
      <c r="D31" s="995"/>
      <c r="E31" s="993" t="s">
        <v>1428</v>
      </c>
      <c r="F31" s="993"/>
      <c r="G31" s="523"/>
      <c r="H31" s="524"/>
      <c r="I31" s="524"/>
      <c r="J31" s="532">
        <f>J29+J30</f>
        <v>706856</v>
      </c>
      <c r="K31" s="964"/>
    </row>
    <row r="32" spans="1:11" ht="18" customHeight="1">
      <c r="A32" s="994">
        <v>4</v>
      </c>
      <c r="B32" s="994" t="s">
        <v>1751</v>
      </c>
      <c r="C32" s="994" t="s">
        <v>1752</v>
      </c>
      <c r="D32" s="995" t="s">
        <v>1369</v>
      </c>
      <c r="E32" s="994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70">
        <f>ROUND(J40*0.8,0)</f>
        <v>330806</v>
      </c>
    </row>
    <row r="33" spans="1:11" ht="18" customHeight="1">
      <c r="A33" s="994"/>
      <c r="B33" s="994"/>
      <c r="C33" s="994"/>
      <c r="D33" s="995"/>
      <c r="E33" s="994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70"/>
    </row>
    <row r="34" spans="1:11" ht="18" customHeight="1">
      <c r="A34" s="994"/>
      <c r="B34" s="994"/>
      <c r="C34" s="994"/>
      <c r="D34" s="995"/>
      <c r="E34" s="994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70"/>
    </row>
    <row r="35" spans="1:11" ht="18" customHeight="1">
      <c r="A35" s="994"/>
      <c r="B35" s="994"/>
      <c r="C35" s="994"/>
      <c r="D35" s="995"/>
      <c r="E35" s="994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70"/>
    </row>
    <row r="36" spans="1:11" ht="18" customHeight="1">
      <c r="A36" s="994"/>
      <c r="B36" s="994"/>
      <c r="C36" s="994"/>
      <c r="D36" s="995"/>
      <c r="E36" s="994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70"/>
    </row>
    <row r="37" spans="1:11" ht="18" customHeight="1">
      <c r="A37" s="994"/>
      <c r="B37" s="994"/>
      <c r="C37" s="994"/>
      <c r="D37" s="995"/>
      <c r="E37" s="994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70"/>
    </row>
    <row r="38" spans="1:11" ht="18" customHeight="1">
      <c r="A38" s="994"/>
      <c r="B38" s="994"/>
      <c r="C38" s="994"/>
      <c r="D38" s="995"/>
      <c r="E38" s="993" t="s">
        <v>1424</v>
      </c>
      <c r="F38" s="993"/>
      <c r="G38" s="528"/>
      <c r="H38" s="526"/>
      <c r="I38" s="526"/>
      <c r="J38" s="535">
        <f>SUM(J32:J37)</f>
        <v>375916</v>
      </c>
      <c r="K38" s="970"/>
    </row>
    <row r="39" spans="1:11" ht="18" customHeight="1">
      <c r="A39" s="994"/>
      <c r="B39" s="994"/>
      <c r="C39" s="994"/>
      <c r="D39" s="995"/>
      <c r="E39" s="993" t="s">
        <v>1603</v>
      </c>
      <c r="F39" s="993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70"/>
    </row>
    <row r="40" spans="1:11" ht="18" customHeight="1">
      <c r="A40" s="994"/>
      <c r="B40" s="994"/>
      <c r="C40" s="994"/>
      <c r="D40" s="995"/>
      <c r="E40" s="993" t="s">
        <v>1428</v>
      </c>
      <c r="F40" s="993"/>
      <c r="G40" s="528"/>
      <c r="H40" s="526"/>
      <c r="I40" s="526"/>
      <c r="J40" s="535">
        <f>J38+J39</f>
        <v>413508</v>
      </c>
      <c r="K40" s="970"/>
    </row>
    <row r="41" spans="1:11" ht="18" customHeight="1">
      <c r="A41" s="538"/>
      <c r="B41" s="538"/>
      <c r="C41" s="538"/>
      <c r="D41" s="538"/>
      <c r="E41" s="970" t="s">
        <v>1540</v>
      </c>
      <c r="F41" s="987"/>
      <c r="G41" s="490"/>
      <c r="H41" s="490"/>
      <c r="I41" s="490"/>
      <c r="J41" s="490"/>
      <c r="K41" s="488">
        <f>SUM(K3:K40)</f>
        <v>2967329</v>
      </c>
    </row>
  </sheetData>
  <mergeCells count="45">
    <mergeCell ref="A3:A9"/>
    <mergeCell ref="B3:B9"/>
    <mergeCell ref="C3:C9"/>
    <mergeCell ref="D3:D9"/>
    <mergeCell ref="E3:E5"/>
    <mergeCell ref="E7:F7"/>
    <mergeCell ref="E8:F8"/>
    <mergeCell ref="E9:F9"/>
    <mergeCell ref="A10:A26"/>
    <mergeCell ref="B10:B26"/>
    <mergeCell ref="C10:C26"/>
    <mergeCell ref="D10:D26"/>
    <mergeCell ref="E10:E12"/>
    <mergeCell ref="E13:E17"/>
    <mergeCell ref="E18:E23"/>
    <mergeCell ref="C27:C31"/>
    <mergeCell ref="D27:D31"/>
    <mergeCell ref="E27:E28"/>
    <mergeCell ref="F27:F28"/>
    <mergeCell ref="E29:F29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K3:K9"/>
    <mergeCell ref="K10:K26"/>
    <mergeCell ref="K27:K31"/>
    <mergeCell ref="K32:K40"/>
    <mergeCell ref="E41:F41"/>
    <mergeCell ref="F10:F11"/>
    <mergeCell ref="F13:F14"/>
    <mergeCell ref="F18:F19"/>
    <mergeCell ref="F3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97" t="s">
        <v>1802</v>
      </c>
      <c r="B1" s="998"/>
      <c r="C1" s="998"/>
      <c r="D1" s="998"/>
      <c r="E1" s="998"/>
      <c r="F1" s="998"/>
      <c r="G1" s="998"/>
      <c r="H1" s="998"/>
      <c r="I1" s="998"/>
      <c r="J1" s="998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99" t="s">
        <v>764</v>
      </c>
      <c r="B1" s="1000"/>
      <c r="C1" s="1000"/>
      <c r="D1" s="1000"/>
      <c r="E1" s="1000"/>
      <c r="F1" s="1000"/>
      <c r="G1" s="1000"/>
      <c r="H1" s="1000"/>
      <c r="I1" s="1000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1001" t="s">
        <v>873</v>
      </c>
      <c r="B1" s="1001"/>
      <c r="C1" s="1001"/>
      <c r="D1" s="1001"/>
      <c r="E1" s="1001"/>
      <c r="F1" s="1001"/>
      <c r="G1" s="1001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1013" t="s">
        <v>927</v>
      </c>
      <c r="B1" s="1014"/>
      <c r="C1" s="1014"/>
      <c r="D1" s="1014"/>
      <c r="E1" s="1014"/>
      <c r="F1" s="1014"/>
      <c r="G1" s="1014"/>
      <c r="H1" s="1014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1002" t="s">
        <v>946</v>
      </c>
      <c r="B7" s="1005" t="s">
        <v>947</v>
      </c>
      <c r="C7" s="1005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1003" t="s">
        <v>946</v>
      </c>
      <c r="B8" s="1006" t="s">
        <v>947</v>
      </c>
      <c r="C8" s="1006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1003" t="s">
        <v>946</v>
      </c>
      <c r="B9" s="1006" t="s">
        <v>947</v>
      </c>
      <c r="C9" s="1006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1004" t="s">
        <v>946</v>
      </c>
      <c r="B10" s="1007" t="s">
        <v>947</v>
      </c>
      <c r="C10" s="1007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1002" t="s">
        <v>961</v>
      </c>
      <c r="B18" s="1005" t="s">
        <v>962</v>
      </c>
      <c r="C18" s="1005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1004" t="s">
        <v>961</v>
      </c>
      <c r="B19" s="1007" t="s">
        <v>962</v>
      </c>
      <c r="C19" s="1007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1008" t="s">
        <v>970</v>
      </c>
      <c r="B24" s="1012" t="s">
        <v>971</v>
      </c>
      <c r="C24" s="1012" t="s">
        <v>937</v>
      </c>
      <c r="D24" s="1012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1010" t="s">
        <v>940</v>
      </c>
      <c r="J24" s="257"/>
    </row>
    <row r="25" spans="1:10" s="244" customFormat="1" ht="20.100000000000001" customHeight="1">
      <c r="A25" s="1004" t="s">
        <v>970</v>
      </c>
      <c r="B25" s="1007" t="s">
        <v>971</v>
      </c>
      <c r="C25" s="1007"/>
      <c r="D25" s="1007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1011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1002" t="s">
        <v>551</v>
      </c>
      <c r="B27" s="1005" t="s">
        <v>971</v>
      </c>
      <c r="C27" s="1005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1002">
        <v>500000</v>
      </c>
      <c r="I27" s="258" t="s">
        <v>935</v>
      </c>
      <c r="J27" s="251"/>
    </row>
    <row r="28" spans="1:10" s="244" customFormat="1" ht="20.100000000000001" customHeight="1">
      <c r="A28" s="1003"/>
      <c r="B28" s="1006" t="s">
        <v>971</v>
      </c>
      <c r="C28" s="1006"/>
      <c r="D28" s="241" t="s">
        <v>979</v>
      </c>
      <c r="E28" s="241" t="s">
        <v>980</v>
      </c>
      <c r="F28" s="240">
        <v>1</v>
      </c>
      <c r="G28" s="240">
        <v>350000</v>
      </c>
      <c r="H28" s="1009"/>
      <c r="I28" s="259"/>
      <c r="J28" s="251"/>
    </row>
    <row r="29" spans="1:10" s="244" customFormat="1" ht="20.100000000000001" customHeight="1">
      <c r="A29" s="1003"/>
      <c r="B29" s="1006" t="s">
        <v>971</v>
      </c>
      <c r="C29" s="1006"/>
      <c r="D29" s="241" t="s">
        <v>981</v>
      </c>
      <c r="E29" s="241" t="s">
        <v>982</v>
      </c>
      <c r="F29" s="240">
        <v>1</v>
      </c>
      <c r="G29" s="240">
        <v>202500</v>
      </c>
      <c r="H29" s="1009"/>
      <c r="I29" s="259"/>
      <c r="J29" s="251"/>
    </row>
    <row r="30" spans="1:10" s="244" customFormat="1" ht="20.100000000000001" customHeight="1">
      <c r="A30" s="1004"/>
      <c r="B30" s="1007" t="s">
        <v>971</v>
      </c>
      <c r="C30" s="1007"/>
      <c r="D30" s="241" t="s">
        <v>983</v>
      </c>
      <c r="E30" s="241" t="s">
        <v>984</v>
      </c>
      <c r="F30" s="240">
        <v>1</v>
      </c>
      <c r="G30" s="240">
        <v>300000</v>
      </c>
      <c r="H30" s="833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1002" t="s">
        <v>986</v>
      </c>
      <c r="B33" s="1005" t="s">
        <v>987</v>
      </c>
      <c r="C33" s="1005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1003" t="s">
        <v>986</v>
      </c>
      <c r="B34" s="1006" t="s">
        <v>987</v>
      </c>
      <c r="C34" s="1006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1004" t="s">
        <v>986</v>
      </c>
      <c r="B35" s="1007" t="s">
        <v>987</v>
      </c>
      <c r="C35" s="1007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1002" t="s">
        <v>993</v>
      </c>
      <c r="B40" s="1005" t="s">
        <v>994</v>
      </c>
      <c r="C40" s="1005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1003" t="s">
        <v>993</v>
      </c>
      <c r="B41" s="1006" t="s">
        <v>994</v>
      </c>
      <c r="C41" s="1006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1003" t="s">
        <v>993</v>
      </c>
      <c r="B42" s="1006" t="s">
        <v>994</v>
      </c>
      <c r="C42" s="1006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1003" t="s">
        <v>993</v>
      </c>
      <c r="B43" s="1006" t="s">
        <v>994</v>
      </c>
      <c r="C43" s="1006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1003" t="s">
        <v>993</v>
      </c>
      <c r="B44" s="1006" t="s">
        <v>994</v>
      </c>
      <c r="C44" s="1006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1004" t="s">
        <v>993</v>
      </c>
      <c r="B45" s="1007" t="s">
        <v>994</v>
      </c>
      <c r="C45" s="1007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1008" t="s">
        <v>1007</v>
      </c>
      <c r="B48" s="1005" t="s">
        <v>1008</v>
      </c>
      <c r="C48" s="1005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1009"/>
      <c r="B49" s="1006" t="s">
        <v>1008</v>
      </c>
      <c r="C49" s="1006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1009"/>
      <c r="B50" s="1006" t="s">
        <v>1008</v>
      </c>
      <c r="C50" s="1006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833"/>
      <c r="B51" s="1007" t="s">
        <v>1008</v>
      </c>
      <c r="C51" s="1007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1:H1"/>
    <mergeCell ref="A7:A10"/>
    <mergeCell ref="B7:B10"/>
    <mergeCell ref="C7:C10"/>
    <mergeCell ref="A18:A19"/>
    <mergeCell ref="B18:B19"/>
    <mergeCell ref="C18:C19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40:A45"/>
    <mergeCell ref="B40:B45"/>
    <mergeCell ref="C40:C45"/>
    <mergeCell ref="A48:A51"/>
    <mergeCell ref="B48:B51"/>
    <mergeCell ref="C48:C5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1015" t="s">
        <v>688</v>
      </c>
      <c r="B1" s="1015"/>
      <c r="C1" s="1015"/>
      <c r="D1" s="1015"/>
      <c r="E1" s="1015"/>
      <c r="F1" s="1015"/>
      <c r="G1" s="1015"/>
      <c r="H1" s="1015"/>
      <c r="I1" s="1015"/>
      <c r="J1" s="1015"/>
      <c r="K1" s="1015"/>
      <c r="L1" s="1015"/>
      <c r="M1" s="1015"/>
      <c r="N1" s="1015"/>
      <c r="O1" s="1015"/>
      <c r="P1" s="1015"/>
      <c r="Q1" s="1015"/>
      <c r="R1" s="1015"/>
      <c r="S1" s="1015"/>
      <c r="T1" s="1015"/>
      <c r="U1" s="1015"/>
      <c r="V1" s="1015"/>
      <c r="W1" s="1015"/>
      <c r="X1" s="1015"/>
      <c r="Y1" s="1015"/>
      <c r="Z1" s="1015"/>
      <c r="AA1" s="1015"/>
      <c r="AB1" s="1015"/>
      <c r="AC1" s="1015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1016" t="s">
        <v>1025</v>
      </c>
      <c r="B1" s="1016"/>
      <c r="C1" s="1016"/>
      <c r="D1" s="1016"/>
      <c r="E1" s="1016"/>
      <c r="F1" s="1016"/>
      <c r="G1" s="1016"/>
      <c r="H1" s="1016"/>
      <c r="I1" s="1016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1017" t="s">
        <v>1326</v>
      </c>
      <c r="B1" s="1018"/>
      <c r="C1" s="1018"/>
      <c r="D1" s="1018"/>
      <c r="E1" s="1018"/>
      <c r="F1" s="1018"/>
      <c r="G1" s="1018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1020" t="s">
        <v>1328</v>
      </c>
      <c r="B1" s="998"/>
      <c r="C1" s="998"/>
      <c r="D1" s="998"/>
      <c r="E1" s="998"/>
      <c r="F1" s="998"/>
      <c r="G1" s="998"/>
      <c r="H1" s="998"/>
      <c r="I1" s="998"/>
      <c r="J1" s="998"/>
      <c r="K1" s="998"/>
      <c r="L1" s="998"/>
      <c r="M1" s="998"/>
      <c r="N1" s="998"/>
      <c r="O1" s="998"/>
      <c r="P1" s="998"/>
      <c r="Q1" s="998"/>
      <c r="R1" s="998"/>
      <c r="S1" s="998"/>
      <c r="T1" s="998"/>
      <c r="U1" s="998"/>
      <c r="V1" s="998"/>
      <c r="W1" s="998"/>
      <c r="X1" s="998"/>
      <c r="Y1" s="998"/>
      <c r="Z1" s="998"/>
      <c r="AA1" s="998"/>
      <c r="AB1" s="998"/>
      <c r="AC1" s="998"/>
      <c r="AD1" s="998"/>
      <c r="AE1" s="998"/>
      <c r="AF1" s="998"/>
      <c r="AG1" s="998"/>
      <c r="AH1" s="998"/>
      <c r="AI1" s="998"/>
      <c r="AJ1" s="998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1021" t="s">
        <v>1336</v>
      </c>
      <c r="J2" s="1021"/>
      <c r="K2" s="1021"/>
      <c r="L2" s="1021" t="s">
        <v>1337</v>
      </c>
      <c r="M2" s="1021"/>
      <c r="N2" s="1021"/>
      <c r="O2" s="1021" t="s">
        <v>1338</v>
      </c>
      <c r="P2" s="1021"/>
      <c r="Q2" s="1021"/>
      <c r="R2" s="1021" t="s">
        <v>1339</v>
      </c>
      <c r="S2" s="1021"/>
      <c r="T2" s="1021"/>
      <c r="U2" s="1021" t="s">
        <v>1340</v>
      </c>
      <c r="V2" s="1021"/>
      <c r="W2" s="1021"/>
      <c r="X2" s="1021" t="s">
        <v>1341</v>
      </c>
      <c r="Y2" s="1021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1019" t="s">
        <v>1360</v>
      </c>
      <c r="T45" s="1019"/>
      <c r="U45" s="1019"/>
      <c r="V45" s="1019"/>
      <c r="W45" s="1019"/>
      <c r="X45" s="1019"/>
      <c r="Y45" s="1019"/>
    </row>
    <row r="46" spans="1:36">
      <c r="S46" s="1019">
        <v>42984</v>
      </c>
      <c r="T46" s="1019"/>
      <c r="U46" s="1019"/>
      <c r="V46" s="1019"/>
      <c r="W46" s="1019"/>
      <c r="X46" s="1019"/>
      <c r="Y46" s="1019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1022" t="s">
        <v>1841</v>
      </c>
      <c r="B1" s="1022"/>
      <c r="C1" s="1022"/>
      <c r="D1" s="1022"/>
      <c r="E1" s="1022"/>
      <c r="F1" s="1022"/>
      <c r="G1" s="1022"/>
      <c r="H1" s="1022"/>
      <c r="I1" s="1022"/>
      <c r="J1" s="1023"/>
      <c r="K1" s="1023"/>
      <c r="L1" s="1023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1024" t="s">
        <v>1842</v>
      </c>
      <c r="B1" s="1025"/>
      <c r="C1" s="1025"/>
      <c r="D1" s="1025"/>
      <c r="E1" s="1025"/>
      <c r="F1" s="1025"/>
      <c r="G1" s="1026"/>
      <c r="H1" s="1025"/>
      <c r="I1" s="1026"/>
      <c r="J1" s="1025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1027" t="s">
        <v>2165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1036" t="s">
        <v>1910</v>
      </c>
      <c r="B1" s="1036"/>
      <c r="C1" s="1036"/>
      <c r="D1" s="1036"/>
      <c r="E1" s="1036"/>
      <c r="F1" s="1036"/>
      <c r="G1" s="1036"/>
      <c r="H1" s="1036"/>
      <c r="I1" s="1036"/>
      <c r="J1" s="1036"/>
      <c r="K1" s="1037"/>
    </row>
    <row r="2" spans="1:11" ht="20.100000000000001" customHeight="1">
      <c r="A2" s="1038" t="s">
        <v>2</v>
      </c>
      <c r="B2" s="1039" t="s">
        <v>1589</v>
      </c>
      <c r="C2" s="1038" t="s">
        <v>1419</v>
      </c>
      <c r="D2" s="1038"/>
      <c r="E2" s="1038" t="s">
        <v>1365</v>
      </c>
      <c r="F2" s="1038"/>
      <c r="G2" s="1041" t="s">
        <v>1911</v>
      </c>
      <c r="H2" s="1041"/>
      <c r="I2" s="1041"/>
      <c r="J2" s="1041"/>
      <c r="K2" s="1042" t="s">
        <v>1912</v>
      </c>
    </row>
    <row r="3" spans="1:11" ht="20.100000000000001" customHeight="1">
      <c r="A3" s="1038"/>
      <c r="B3" s="1040"/>
      <c r="C3" s="1038"/>
      <c r="D3" s="1038"/>
      <c r="E3" s="1038"/>
      <c r="F3" s="1038"/>
      <c r="G3" s="640" t="s">
        <v>533</v>
      </c>
      <c r="H3" s="641" t="s">
        <v>1366</v>
      </c>
      <c r="I3" s="641" t="s">
        <v>695</v>
      </c>
      <c r="J3" s="641" t="s">
        <v>696</v>
      </c>
      <c r="K3" s="1043"/>
    </row>
    <row r="4" spans="1:11" s="649" customFormat="1" ht="20.100000000000001" customHeight="1">
      <c r="A4" s="1031" t="s">
        <v>1913</v>
      </c>
      <c r="B4" s="1054" t="s">
        <v>1914</v>
      </c>
      <c r="C4" s="1031" t="s">
        <v>1459</v>
      </c>
      <c r="D4" s="1031"/>
      <c r="E4" s="1031" t="s">
        <v>1915</v>
      </c>
      <c r="F4" s="1031"/>
      <c r="G4" s="645" t="s">
        <v>1372</v>
      </c>
      <c r="H4" s="646">
        <v>2300</v>
      </c>
      <c r="I4" s="647">
        <v>210</v>
      </c>
      <c r="J4" s="648">
        <f>H4*I4</f>
        <v>483000</v>
      </c>
      <c r="K4" s="1028">
        <f>ROUND(J192*0.8,0)</f>
        <v>4303484</v>
      </c>
    </row>
    <row r="5" spans="1:11" s="649" customFormat="1" ht="20.100000000000001" customHeight="1">
      <c r="A5" s="1031"/>
      <c r="B5" s="1055"/>
      <c r="C5" s="1031"/>
      <c r="D5" s="1031"/>
      <c r="E5" s="1031" t="s">
        <v>1916</v>
      </c>
      <c r="F5" s="1031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1029"/>
    </row>
    <row r="6" spans="1:11" s="649" customFormat="1" ht="20.100000000000001" customHeight="1">
      <c r="A6" s="1031"/>
      <c r="B6" s="1055"/>
      <c r="C6" s="1031"/>
      <c r="D6" s="1031"/>
      <c r="E6" s="1031" t="s">
        <v>1917</v>
      </c>
      <c r="F6" s="1031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1029"/>
    </row>
    <row r="7" spans="1:11" s="649" customFormat="1" ht="20.100000000000001" customHeight="1">
      <c r="A7" s="1031"/>
      <c r="B7" s="1055"/>
      <c r="C7" s="1031"/>
      <c r="D7" s="1031"/>
      <c r="E7" s="1031" t="s">
        <v>1918</v>
      </c>
      <c r="F7" s="1031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1029"/>
    </row>
    <row r="8" spans="1:11" s="649" customFormat="1" ht="20.100000000000001" customHeight="1">
      <c r="A8" s="1031"/>
      <c r="B8" s="1055"/>
      <c r="C8" s="1031"/>
      <c r="D8" s="1031"/>
      <c r="E8" s="1032" t="s">
        <v>1919</v>
      </c>
      <c r="F8" s="1033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1029"/>
    </row>
    <row r="9" spans="1:11" s="649" customFormat="1" ht="20.100000000000001" customHeight="1">
      <c r="A9" s="1031"/>
      <c r="B9" s="1055"/>
      <c r="C9" s="1031"/>
      <c r="D9" s="1031"/>
      <c r="E9" s="1034"/>
      <c r="F9" s="1035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1029"/>
    </row>
    <row r="10" spans="1:11" s="649" customFormat="1" ht="20.100000000000001" customHeight="1">
      <c r="A10" s="1031"/>
      <c r="B10" s="1055"/>
      <c r="C10" s="1031"/>
      <c r="D10" s="1031"/>
      <c r="E10" s="1031" t="s">
        <v>1920</v>
      </c>
      <c r="F10" s="1031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1029"/>
    </row>
    <row r="11" spans="1:11" s="649" customFormat="1" ht="20.100000000000001" customHeight="1">
      <c r="A11" s="1031"/>
      <c r="B11" s="1055"/>
      <c r="C11" s="1031"/>
      <c r="D11" s="1031"/>
      <c r="E11" s="1032" t="s">
        <v>1921</v>
      </c>
      <c r="F11" s="1033"/>
      <c r="G11" s="1046" t="s">
        <v>1372</v>
      </c>
      <c r="H11" s="1048">
        <v>4385</v>
      </c>
      <c r="I11" s="1050">
        <v>12.7</v>
      </c>
      <c r="J11" s="1052">
        <f t="shared" si="1"/>
        <v>55689.5</v>
      </c>
      <c r="K11" s="1029"/>
    </row>
    <row r="12" spans="1:11" s="649" customFormat="1" ht="20.100000000000001" customHeight="1">
      <c r="A12" s="1031"/>
      <c r="B12" s="1055"/>
      <c r="C12" s="1031"/>
      <c r="D12" s="1031"/>
      <c r="E12" s="1044"/>
      <c r="F12" s="1045"/>
      <c r="G12" s="1047"/>
      <c r="H12" s="1049"/>
      <c r="I12" s="1051"/>
      <c r="J12" s="1053"/>
      <c r="K12" s="1029"/>
    </row>
    <row r="13" spans="1:11" s="649" customFormat="1" ht="20.100000000000001" customHeight="1">
      <c r="A13" s="1031"/>
      <c r="B13" s="1055"/>
      <c r="C13" s="1031"/>
      <c r="D13" s="1031"/>
      <c r="E13" s="1044"/>
      <c r="F13" s="1045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1029"/>
    </row>
    <row r="14" spans="1:11" s="649" customFormat="1" ht="20.100000000000001" customHeight="1">
      <c r="A14" s="1031"/>
      <c r="B14" s="1055"/>
      <c r="C14" s="1031"/>
      <c r="D14" s="1031"/>
      <c r="E14" s="1044"/>
      <c r="F14" s="1045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1029"/>
    </row>
    <row r="15" spans="1:11" s="649" customFormat="1" ht="20.100000000000001" customHeight="1">
      <c r="A15" s="1031"/>
      <c r="B15" s="1055"/>
      <c r="C15" s="1031"/>
      <c r="D15" s="1031"/>
      <c r="E15" s="1044"/>
      <c r="F15" s="1045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1029"/>
    </row>
    <row r="16" spans="1:11" s="649" customFormat="1" ht="20.100000000000001" customHeight="1">
      <c r="A16" s="1031"/>
      <c r="B16" s="1055"/>
      <c r="C16" s="1031"/>
      <c r="D16" s="1031"/>
      <c r="E16" s="1044"/>
      <c r="F16" s="1045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1029"/>
    </row>
    <row r="17" spans="1:12" s="649" customFormat="1" ht="20.100000000000001" customHeight="1">
      <c r="A17" s="1031"/>
      <c r="B17" s="1055"/>
      <c r="C17" s="1031"/>
      <c r="D17" s="1031"/>
      <c r="E17" s="1044"/>
      <c r="F17" s="1045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1029"/>
    </row>
    <row r="18" spans="1:12" s="649" customFormat="1" ht="20.100000000000001" customHeight="1">
      <c r="A18" s="1031"/>
      <c r="B18" s="1055"/>
      <c r="C18" s="1031"/>
      <c r="D18" s="1031"/>
      <c r="E18" s="1044"/>
      <c r="F18" s="1045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1029"/>
    </row>
    <row r="19" spans="1:12" s="649" customFormat="1" ht="20.100000000000001" customHeight="1">
      <c r="A19" s="1031"/>
      <c r="B19" s="1055"/>
      <c r="C19" s="1031"/>
      <c r="D19" s="1031"/>
      <c r="E19" s="1044"/>
      <c r="F19" s="1045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1029"/>
    </row>
    <row r="20" spans="1:12" s="649" customFormat="1" ht="20.100000000000001" customHeight="1">
      <c r="A20" s="1031"/>
      <c r="B20" s="1055"/>
      <c r="C20" s="1031"/>
      <c r="D20" s="1031"/>
      <c r="E20" s="1044"/>
      <c r="F20" s="1045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1029"/>
    </row>
    <row r="21" spans="1:12" s="649" customFormat="1" ht="20.100000000000001" customHeight="1">
      <c r="A21" s="1031"/>
      <c r="B21" s="1055"/>
      <c r="C21" s="1031"/>
      <c r="D21" s="1031"/>
      <c r="E21" s="1044"/>
      <c r="F21" s="1045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1029"/>
    </row>
    <row r="22" spans="1:12" s="649" customFormat="1" ht="20.100000000000001" customHeight="1">
      <c r="A22" s="1031"/>
      <c r="B22" s="1055"/>
      <c r="C22" s="1031"/>
      <c r="D22" s="1031"/>
      <c r="E22" s="1034"/>
      <c r="F22" s="1035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1029"/>
    </row>
    <row r="23" spans="1:12" s="649" customFormat="1" ht="20.100000000000001" customHeight="1">
      <c r="A23" s="1031"/>
      <c r="B23" s="1055"/>
      <c r="C23" s="1031"/>
      <c r="D23" s="1031"/>
      <c r="E23" s="1031" t="s">
        <v>1923</v>
      </c>
      <c r="F23" s="1031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1029"/>
    </row>
    <row r="24" spans="1:12" s="649" customFormat="1" ht="20.100000000000001" customHeight="1">
      <c r="A24" s="1031"/>
      <c r="B24" s="1055"/>
      <c r="C24" s="1031"/>
      <c r="D24" s="1031"/>
      <c r="E24" s="1031" t="s">
        <v>1924</v>
      </c>
      <c r="F24" s="1031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1029"/>
    </row>
    <row r="25" spans="1:12" s="649" customFormat="1" ht="20.100000000000001" customHeight="1">
      <c r="A25" s="1031"/>
      <c r="B25" s="1055"/>
      <c r="C25" s="1057" t="s">
        <v>24</v>
      </c>
      <c r="D25" s="1057"/>
      <c r="E25" s="1057"/>
      <c r="F25" s="1057"/>
      <c r="G25" s="651"/>
      <c r="H25" s="652"/>
      <c r="I25" s="651"/>
      <c r="J25" s="653">
        <f>SUM(J4:J24)</f>
        <v>2401619.5</v>
      </c>
      <c r="K25" s="1029"/>
      <c r="L25" s="654"/>
    </row>
    <row r="26" spans="1:12" s="649" customFormat="1" ht="20.100000000000001" customHeight="1">
      <c r="A26" s="1031"/>
      <c r="B26" s="1055"/>
      <c r="C26" s="1054" t="s">
        <v>1925</v>
      </c>
      <c r="D26" s="1054" t="s">
        <v>1926</v>
      </c>
      <c r="E26" s="1031" t="s">
        <v>1927</v>
      </c>
      <c r="F26" s="1031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1029"/>
    </row>
    <row r="27" spans="1:12" s="649" customFormat="1" ht="20.100000000000001" customHeight="1">
      <c r="A27" s="1031"/>
      <c r="B27" s="1055"/>
      <c r="C27" s="1055"/>
      <c r="D27" s="1055"/>
      <c r="E27" s="1031" t="s">
        <v>1928</v>
      </c>
      <c r="F27" s="1031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1029"/>
    </row>
    <row r="28" spans="1:12" s="649" customFormat="1" ht="20.100000000000001" customHeight="1">
      <c r="A28" s="1031"/>
      <c r="B28" s="1055"/>
      <c r="C28" s="1055"/>
      <c r="D28" s="1055"/>
      <c r="E28" s="1031" t="s">
        <v>1929</v>
      </c>
      <c r="F28" s="1031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1029"/>
    </row>
    <row r="29" spans="1:12" s="649" customFormat="1" ht="20.100000000000001" customHeight="1">
      <c r="A29" s="1031"/>
      <c r="B29" s="1055"/>
      <c r="C29" s="1055"/>
      <c r="D29" s="1055"/>
      <c r="E29" s="1031" t="s">
        <v>1930</v>
      </c>
      <c r="F29" s="1031"/>
      <c r="G29" s="645" t="s">
        <v>1372</v>
      </c>
      <c r="H29" s="646">
        <v>6</v>
      </c>
      <c r="I29" s="647">
        <v>180</v>
      </c>
      <c r="J29" s="648">
        <f>H29*I29</f>
        <v>1080</v>
      </c>
      <c r="K29" s="1029"/>
    </row>
    <row r="30" spans="1:12" s="649" customFormat="1" ht="20.100000000000001" customHeight="1">
      <c r="A30" s="1031"/>
      <c r="B30" s="1055"/>
      <c r="C30" s="1055"/>
      <c r="D30" s="1055"/>
      <c r="E30" s="1031" t="s">
        <v>1931</v>
      </c>
      <c r="F30" s="1031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1029"/>
    </row>
    <row r="31" spans="1:12" s="649" customFormat="1" ht="20.100000000000001" customHeight="1">
      <c r="A31" s="1031"/>
      <c r="B31" s="1055"/>
      <c r="C31" s="1055"/>
      <c r="D31" s="1055"/>
      <c r="E31" s="1031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1029"/>
    </row>
    <row r="32" spans="1:12" s="649" customFormat="1" ht="20.100000000000001" customHeight="1">
      <c r="A32" s="1031"/>
      <c r="B32" s="1055"/>
      <c r="C32" s="1055"/>
      <c r="D32" s="1055"/>
      <c r="E32" s="1031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1029"/>
    </row>
    <row r="33" spans="1:12" s="649" customFormat="1" ht="20.100000000000001" customHeight="1">
      <c r="A33" s="1031"/>
      <c r="B33" s="1055"/>
      <c r="C33" s="1055"/>
      <c r="D33" s="1055"/>
      <c r="E33" s="1032" t="s">
        <v>1935</v>
      </c>
      <c r="F33" s="1033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1029"/>
    </row>
    <row r="34" spans="1:12" s="649" customFormat="1" ht="20.100000000000001" customHeight="1">
      <c r="A34" s="1031"/>
      <c r="B34" s="1055"/>
      <c r="C34" s="1055"/>
      <c r="D34" s="1056"/>
      <c r="E34" s="1034"/>
      <c r="F34" s="1035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1029"/>
    </row>
    <row r="35" spans="1:12" s="649" customFormat="1" ht="20.100000000000001" customHeight="1">
      <c r="A35" s="1031"/>
      <c r="B35" s="1055"/>
      <c r="C35" s="1055"/>
      <c r="D35" s="1054" t="s">
        <v>1936</v>
      </c>
      <c r="E35" s="1031" t="s">
        <v>1937</v>
      </c>
      <c r="F35" s="1031"/>
      <c r="G35" s="645" t="s">
        <v>1372</v>
      </c>
      <c r="H35" s="646">
        <v>11</v>
      </c>
      <c r="I35" s="647">
        <v>600</v>
      </c>
      <c r="J35" s="648">
        <f>H35*I35</f>
        <v>6600</v>
      </c>
      <c r="K35" s="1029"/>
    </row>
    <row r="36" spans="1:12" s="649" customFormat="1" ht="20.100000000000001" customHeight="1">
      <c r="A36" s="1031"/>
      <c r="B36" s="1055"/>
      <c r="C36" s="1055"/>
      <c r="D36" s="1055"/>
      <c r="E36" s="1031" t="s">
        <v>1928</v>
      </c>
      <c r="F36" s="1031"/>
      <c r="G36" s="645" t="s">
        <v>1372</v>
      </c>
      <c r="H36" s="646">
        <v>40</v>
      </c>
      <c r="I36" s="647">
        <v>45</v>
      </c>
      <c r="J36" s="648">
        <f>H36*I36</f>
        <v>1800</v>
      </c>
      <c r="K36" s="1029"/>
    </row>
    <row r="37" spans="1:12" s="649" customFormat="1" ht="20.100000000000001" customHeight="1">
      <c r="A37" s="1031"/>
      <c r="B37" s="1055"/>
      <c r="C37" s="1055"/>
      <c r="D37" s="1055"/>
      <c r="E37" s="1031" t="s">
        <v>1929</v>
      </c>
      <c r="F37" s="1031"/>
      <c r="G37" s="645" t="s">
        <v>1372</v>
      </c>
      <c r="H37" s="646">
        <v>20</v>
      </c>
      <c r="I37" s="647">
        <v>45</v>
      </c>
      <c r="J37" s="648">
        <f>H37*I37</f>
        <v>900</v>
      </c>
      <c r="K37" s="1029"/>
    </row>
    <row r="38" spans="1:12" s="649" customFormat="1" ht="20.100000000000001" customHeight="1">
      <c r="A38" s="1031"/>
      <c r="B38" s="1055"/>
      <c r="C38" s="1056"/>
      <c r="D38" s="1056"/>
      <c r="E38" s="1031" t="s">
        <v>1938</v>
      </c>
      <c r="F38" s="1031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1029"/>
    </row>
    <row r="39" spans="1:12" s="649" customFormat="1" ht="20.100000000000001" customHeight="1">
      <c r="A39" s="1031"/>
      <c r="B39" s="1055"/>
      <c r="C39" s="1057" t="s">
        <v>24</v>
      </c>
      <c r="D39" s="1057"/>
      <c r="E39" s="1057"/>
      <c r="F39" s="1057"/>
      <c r="G39" s="651"/>
      <c r="H39" s="652"/>
      <c r="I39" s="651"/>
      <c r="J39" s="653">
        <f>SUM(J26:J38)</f>
        <v>63630</v>
      </c>
      <c r="K39" s="1029"/>
      <c r="L39" s="654"/>
    </row>
    <row r="40" spans="1:12" s="649" customFormat="1" ht="20.100000000000001" customHeight="1">
      <c r="A40" s="1031"/>
      <c r="B40" s="1055"/>
      <c r="C40" s="1032" t="s">
        <v>1455</v>
      </c>
      <c r="D40" s="1033"/>
      <c r="E40" s="1031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1029"/>
    </row>
    <row r="41" spans="1:12" s="649" customFormat="1" ht="20.100000000000001" customHeight="1">
      <c r="A41" s="1031"/>
      <c r="B41" s="1055"/>
      <c r="C41" s="1044"/>
      <c r="D41" s="1045"/>
      <c r="E41" s="1031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1029"/>
    </row>
    <row r="42" spans="1:12" s="649" customFormat="1" ht="20.100000000000001" customHeight="1">
      <c r="A42" s="1031"/>
      <c r="B42" s="1055"/>
      <c r="C42" s="1044"/>
      <c r="D42" s="1045"/>
      <c r="E42" s="1031" t="s">
        <v>1942</v>
      </c>
      <c r="F42" s="650" t="s">
        <v>1943</v>
      </c>
      <c r="G42" s="1046" t="s">
        <v>1376</v>
      </c>
      <c r="H42" s="1048">
        <v>1</v>
      </c>
      <c r="I42" s="1058">
        <v>30000</v>
      </c>
      <c r="J42" s="1052">
        <f t="shared" si="0"/>
        <v>30000</v>
      </c>
      <c r="K42" s="1029"/>
    </row>
    <row r="43" spans="1:12" s="649" customFormat="1" ht="20.100000000000001" customHeight="1">
      <c r="A43" s="1031"/>
      <c r="B43" s="1055"/>
      <c r="C43" s="1044"/>
      <c r="D43" s="1045"/>
      <c r="E43" s="1031"/>
      <c r="F43" s="650" t="s">
        <v>1944</v>
      </c>
      <c r="G43" s="1062"/>
      <c r="H43" s="1063"/>
      <c r="I43" s="1059"/>
      <c r="J43" s="1061"/>
      <c r="K43" s="1029"/>
    </row>
    <row r="44" spans="1:12" s="649" customFormat="1" ht="20.100000000000001" customHeight="1">
      <c r="A44" s="1031"/>
      <c r="B44" s="1055"/>
      <c r="C44" s="1044"/>
      <c r="D44" s="1045"/>
      <c r="E44" s="1031"/>
      <c r="F44" s="650" t="s">
        <v>1945</v>
      </c>
      <c r="G44" s="1047"/>
      <c r="H44" s="1049"/>
      <c r="I44" s="1060"/>
      <c r="J44" s="1053"/>
      <c r="K44" s="1029"/>
    </row>
    <row r="45" spans="1:12" s="649" customFormat="1" ht="20.100000000000001" customHeight="1">
      <c r="A45" s="1031"/>
      <c r="B45" s="1055"/>
      <c r="C45" s="1044"/>
      <c r="D45" s="1045"/>
      <c r="E45" s="1031" t="s">
        <v>1946</v>
      </c>
      <c r="F45" s="1031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1029"/>
    </row>
    <row r="46" spans="1:12" s="649" customFormat="1" ht="20.100000000000001" customHeight="1">
      <c r="A46" s="1031"/>
      <c r="B46" s="1055"/>
      <c r="C46" s="1044"/>
      <c r="D46" s="1045"/>
      <c r="E46" s="1031" t="s">
        <v>1947</v>
      </c>
      <c r="F46" s="1031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1029"/>
    </row>
    <row r="47" spans="1:12" s="649" customFormat="1" ht="20.100000000000001" customHeight="1">
      <c r="A47" s="1031"/>
      <c r="B47" s="1055"/>
      <c r="C47" s="1044"/>
      <c r="D47" s="1045"/>
      <c r="E47" s="1031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1029"/>
    </row>
    <row r="48" spans="1:12" s="649" customFormat="1" ht="20.100000000000001" customHeight="1">
      <c r="A48" s="1031"/>
      <c r="B48" s="1055"/>
      <c r="C48" s="1044"/>
      <c r="D48" s="1045"/>
      <c r="E48" s="1031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1029"/>
    </row>
    <row r="49" spans="1:12" s="649" customFormat="1" ht="20.100000000000001" customHeight="1">
      <c r="A49" s="1031"/>
      <c r="B49" s="1055"/>
      <c r="C49" s="1044"/>
      <c r="D49" s="1045"/>
      <c r="E49" s="1031" t="s">
        <v>1951</v>
      </c>
      <c r="F49" s="1031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1029"/>
    </row>
    <row r="50" spans="1:12" s="649" customFormat="1" ht="20.100000000000001" customHeight="1">
      <c r="A50" s="1031"/>
      <c r="B50" s="1055"/>
      <c r="C50" s="1044"/>
      <c r="D50" s="1045"/>
      <c r="E50" s="1031" t="s">
        <v>1952</v>
      </c>
      <c r="F50" s="1031"/>
      <c r="G50" s="645" t="s">
        <v>1372</v>
      </c>
      <c r="H50" s="1048">
        <v>220</v>
      </c>
      <c r="I50" s="1058">
        <v>200</v>
      </c>
      <c r="J50" s="1052">
        <f t="shared" si="0"/>
        <v>44000</v>
      </c>
      <c r="K50" s="1029"/>
    </row>
    <row r="51" spans="1:12" s="649" customFormat="1" ht="20.100000000000001" customHeight="1">
      <c r="A51" s="1031"/>
      <c r="B51" s="1055"/>
      <c r="C51" s="1044"/>
      <c r="D51" s="1045"/>
      <c r="E51" s="1031" t="s">
        <v>1953</v>
      </c>
      <c r="F51" s="1031"/>
      <c r="G51" s="645" t="s">
        <v>1372</v>
      </c>
      <c r="H51" s="1049"/>
      <c r="I51" s="1060"/>
      <c r="J51" s="1053"/>
      <c r="K51" s="1029"/>
    </row>
    <row r="52" spans="1:12" s="649" customFormat="1" ht="20.100000000000001" customHeight="1">
      <c r="A52" s="1031"/>
      <c r="B52" s="1055"/>
      <c r="C52" s="1044"/>
      <c r="D52" s="1045"/>
      <c r="E52" s="1032" t="s">
        <v>1954</v>
      </c>
      <c r="F52" s="1033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1029"/>
    </row>
    <row r="53" spans="1:12" s="649" customFormat="1" ht="20.100000000000001" customHeight="1">
      <c r="A53" s="1031"/>
      <c r="B53" s="1055"/>
      <c r="C53" s="1034"/>
      <c r="D53" s="1035"/>
      <c r="E53" s="1034"/>
      <c r="F53" s="1035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1029"/>
    </row>
    <row r="54" spans="1:12" s="649" customFormat="1" ht="20.100000000000001" customHeight="1">
      <c r="A54" s="1031"/>
      <c r="B54" s="1055"/>
      <c r="C54" s="1057" t="s">
        <v>24</v>
      </c>
      <c r="D54" s="1057"/>
      <c r="E54" s="1057"/>
      <c r="F54" s="1057"/>
      <c r="G54" s="651"/>
      <c r="H54" s="652"/>
      <c r="I54" s="651"/>
      <c r="J54" s="653">
        <f>SUM(J40:J53)</f>
        <v>279650</v>
      </c>
      <c r="K54" s="1029"/>
      <c r="L54" s="654"/>
    </row>
    <row r="55" spans="1:12" s="649" customFormat="1" ht="20.100000000000001" customHeight="1">
      <c r="A55" s="1031"/>
      <c r="B55" s="1055"/>
      <c r="C55" s="1031" t="s">
        <v>1565</v>
      </c>
      <c r="D55" s="1031"/>
      <c r="E55" s="1031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1029"/>
    </row>
    <row r="56" spans="1:12" s="649" customFormat="1" ht="20.100000000000001" customHeight="1">
      <c r="A56" s="1031"/>
      <c r="B56" s="1055"/>
      <c r="C56" s="1031"/>
      <c r="D56" s="1031"/>
      <c r="E56" s="1031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1029"/>
    </row>
    <row r="57" spans="1:12" s="649" customFormat="1" ht="20.100000000000001" customHeight="1">
      <c r="A57" s="1031"/>
      <c r="B57" s="1055"/>
      <c r="C57" s="1031"/>
      <c r="D57" s="1031"/>
      <c r="E57" s="1031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1029"/>
    </row>
    <row r="58" spans="1:12" s="649" customFormat="1" ht="20.100000000000001" customHeight="1">
      <c r="A58" s="1031"/>
      <c r="B58" s="1055"/>
      <c r="C58" s="1031"/>
      <c r="D58" s="1031"/>
      <c r="E58" s="1031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1029"/>
    </row>
    <row r="59" spans="1:12" s="649" customFormat="1" ht="20.100000000000001" customHeight="1">
      <c r="A59" s="1031"/>
      <c r="B59" s="1055"/>
      <c r="C59" s="1031"/>
      <c r="D59" s="1031"/>
      <c r="E59" s="1031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1029"/>
    </row>
    <row r="60" spans="1:12" s="649" customFormat="1" ht="20.100000000000001" customHeight="1">
      <c r="A60" s="1031"/>
      <c r="B60" s="1055"/>
      <c r="C60" s="1031"/>
      <c r="D60" s="1031"/>
      <c r="E60" s="1031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1029"/>
    </row>
    <row r="61" spans="1:12" s="649" customFormat="1" ht="20.100000000000001" customHeight="1">
      <c r="A61" s="1031"/>
      <c r="B61" s="1055"/>
      <c r="C61" s="1031"/>
      <c r="D61" s="1031"/>
      <c r="E61" s="1031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1029"/>
    </row>
    <row r="62" spans="1:12" s="649" customFormat="1" ht="20.100000000000001" customHeight="1">
      <c r="A62" s="1031"/>
      <c r="B62" s="1055"/>
      <c r="C62" s="1031"/>
      <c r="D62" s="1031"/>
      <c r="E62" s="1031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1029"/>
    </row>
    <row r="63" spans="1:12" s="649" customFormat="1" ht="20.100000000000001" customHeight="1">
      <c r="A63" s="1031"/>
      <c r="B63" s="1055"/>
      <c r="C63" s="1031"/>
      <c r="D63" s="1031"/>
      <c r="E63" s="1031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1029"/>
    </row>
    <row r="64" spans="1:12" s="649" customFormat="1" ht="20.100000000000001" customHeight="1">
      <c r="A64" s="1031"/>
      <c r="B64" s="1055"/>
      <c r="C64" s="1031"/>
      <c r="D64" s="1031"/>
      <c r="E64" s="1031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1029"/>
    </row>
    <row r="65" spans="1:11" s="649" customFormat="1" ht="20.100000000000001" customHeight="1">
      <c r="A65" s="1031"/>
      <c r="B65" s="1055"/>
      <c r="C65" s="1031"/>
      <c r="D65" s="1031"/>
      <c r="E65" s="1031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1029"/>
    </row>
    <row r="66" spans="1:11" s="649" customFormat="1" ht="20.100000000000001" customHeight="1">
      <c r="A66" s="1031"/>
      <c r="B66" s="1055"/>
      <c r="C66" s="1031"/>
      <c r="D66" s="1031"/>
      <c r="E66" s="1031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1029"/>
    </row>
    <row r="67" spans="1:11" s="649" customFormat="1" ht="20.100000000000001" customHeight="1">
      <c r="A67" s="1031"/>
      <c r="B67" s="1055"/>
      <c r="C67" s="1031"/>
      <c r="D67" s="1031"/>
      <c r="E67" s="1031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1029"/>
    </row>
    <row r="68" spans="1:11" s="649" customFormat="1" ht="20.100000000000001" customHeight="1">
      <c r="A68" s="1031"/>
      <c r="B68" s="1055"/>
      <c r="C68" s="1031"/>
      <c r="D68" s="1031"/>
      <c r="E68" s="1031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1029"/>
    </row>
    <row r="69" spans="1:11" s="649" customFormat="1" ht="20.100000000000001" customHeight="1">
      <c r="A69" s="1031"/>
      <c r="B69" s="1055"/>
      <c r="C69" s="1031"/>
      <c r="D69" s="1031"/>
      <c r="E69" s="1031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1029"/>
    </row>
    <row r="70" spans="1:11" s="649" customFormat="1" ht="20.100000000000001" customHeight="1">
      <c r="A70" s="1031"/>
      <c r="B70" s="1055"/>
      <c r="C70" s="1031"/>
      <c r="D70" s="1031"/>
      <c r="E70" s="1031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1029"/>
    </row>
    <row r="71" spans="1:11" s="649" customFormat="1" ht="20.100000000000001" customHeight="1">
      <c r="A71" s="1031"/>
      <c r="B71" s="1055"/>
      <c r="C71" s="1031"/>
      <c r="D71" s="1031"/>
      <c r="E71" s="1031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1029"/>
    </row>
    <row r="72" spans="1:11" s="649" customFormat="1" ht="20.100000000000001" customHeight="1">
      <c r="A72" s="1031"/>
      <c r="B72" s="1055"/>
      <c r="C72" s="1057" t="s">
        <v>24</v>
      </c>
      <c r="D72" s="1057"/>
      <c r="E72" s="1057"/>
      <c r="F72" s="1057"/>
      <c r="G72" s="651"/>
      <c r="H72" s="652"/>
      <c r="I72" s="651"/>
      <c r="J72" s="653">
        <f>SUM(J55:J71)</f>
        <v>50900</v>
      </c>
      <c r="K72" s="1029"/>
    </row>
    <row r="73" spans="1:11" s="649" customFormat="1" ht="20.100000000000001" customHeight="1">
      <c r="A73" s="1031"/>
      <c r="B73" s="1055"/>
      <c r="C73" s="1031" t="s">
        <v>1973</v>
      </c>
      <c r="D73" s="1031"/>
      <c r="E73" s="1031" t="s">
        <v>1974</v>
      </c>
      <c r="F73" s="1031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1029"/>
    </row>
    <row r="74" spans="1:11" s="649" customFormat="1" ht="20.100000000000001" customHeight="1">
      <c r="A74" s="1031"/>
      <c r="B74" s="1055"/>
      <c r="C74" s="1031"/>
      <c r="D74" s="1031"/>
      <c r="E74" s="1031" t="s">
        <v>1928</v>
      </c>
      <c r="F74" s="1031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1029"/>
    </row>
    <row r="75" spans="1:11" s="649" customFormat="1" ht="20.100000000000001" customHeight="1">
      <c r="A75" s="1031"/>
      <c r="B75" s="1055"/>
      <c r="C75" s="1031"/>
      <c r="D75" s="1031"/>
      <c r="E75" s="1031" t="s">
        <v>1975</v>
      </c>
      <c r="F75" s="1031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1029"/>
    </row>
    <row r="76" spans="1:11" s="649" customFormat="1" ht="20.100000000000001" customHeight="1">
      <c r="A76" s="1031"/>
      <c r="B76" s="1055"/>
      <c r="C76" s="1031"/>
      <c r="D76" s="1031"/>
      <c r="E76" s="1031" t="s">
        <v>1954</v>
      </c>
      <c r="F76" s="1031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1029"/>
    </row>
    <row r="77" spans="1:11" s="649" customFormat="1" ht="20.100000000000001" customHeight="1">
      <c r="A77" s="1031"/>
      <c r="B77" s="1055"/>
      <c r="C77" s="1057" t="s">
        <v>24</v>
      </c>
      <c r="D77" s="1057"/>
      <c r="E77" s="1057"/>
      <c r="F77" s="1057"/>
      <c r="G77" s="651"/>
      <c r="H77" s="652"/>
      <c r="I77" s="651"/>
      <c r="J77" s="653">
        <f>SUM(J73:J76)</f>
        <v>640530</v>
      </c>
      <c r="K77" s="1029"/>
    </row>
    <row r="78" spans="1:11" s="649" customFormat="1" ht="20.100000000000001" customHeight="1">
      <c r="A78" s="1031"/>
      <c r="B78" s="1055"/>
      <c r="C78" s="1031" t="s">
        <v>1976</v>
      </c>
      <c r="D78" s="1031" t="s">
        <v>1977</v>
      </c>
      <c r="E78" s="1031" t="s">
        <v>1928</v>
      </c>
      <c r="F78" s="1031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1029"/>
    </row>
    <row r="79" spans="1:11" s="649" customFormat="1" ht="20.100000000000001" customHeight="1">
      <c r="A79" s="1031"/>
      <c r="B79" s="1055"/>
      <c r="C79" s="1031"/>
      <c r="D79" s="1031"/>
      <c r="E79" s="1031" t="s">
        <v>1978</v>
      </c>
      <c r="F79" s="1031"/>
      <c r="G79" s="645" t="s">
        <v>1372</v>
      </c>
      <c r="H79" s="646">
        <v>280</v>
      </c>
      <c r="I79" s="647">
        <v>45</v>
      </c>
      <c r="J79" s="648">
        <f>H79*I79</f>
        <v>12600</v>
      </c>
      <c r="K79" s="1029"/>
    </row>
    <row r="80" spans="1:11" s="649" customFormat="1" ht="20.100000000000001" customHeight="1">
      <c r="A80" s="1031"/>
      <c r="B80" s="1055"/>
      <c r="C80" s="1031"/>
      <c r="D80" s="1031"/>
      <c r="E80" s="1031" t="s">
        <v>1979</v>
      </c>
      <c r="F80" s="1031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1029"/>
    </row>
    <row r="81" spans="1:11" s="649" customFormat="1" ht="20.100000000000001" customHeight="1">
      <c r="A81" s="1031"/>
      <c r="B81" s="1055"/>
      <c r="C81" s="1031"/>
      <c r="D81" s="1031"/>
      <c r="E81" s="1031" t="s">
        <v>1929</v>
      </c>
      <c r="F81" s="1031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1029"/>
    </row>
    <row r="82" spans="1:11" s="649" customFormat="1" ht="20.100000000000001" customHeight="1">
      <c r="A82" s="1031"/>
      <c r="B82" s="1055"/>
      <c r="C82" s="1031"/>
      <c r="D82" s="1031"/>
      <c r="E82" s="1031" t="s">
        <v>1980</v>
      </c>
      <c r="F82" s="1031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1029"/>
    </row>
    <row r="83" spans="1:11" s="649" customFormat="1" ht="20.100000000000001" customHeight="1">
      <c r="A83" s="1031"/>
      <c r="B83" s="1055"/>
      <c r="C83" s="1031"/>
      <c r="D83" s="1031"/>
      <c r="E83" s="1031" t="s">
        <v>1981</v>
      </c>
      <c r="F83" s="1031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1029"/>
    </row>
    <row r="84" spans="1:11" s="649" customFormat="1" ht="20.100000000000001" customHeight="1">
      <c r="A84" s="1031"/>
      <c r="B84" s="1055"/>
      <c r="C84" s="1031"/>
      <c r="D84" s="1031"/>
      <c r="E84" s="1031" t="s">
        <v>1982</v>
      </c>
      <c r="F84" s="1031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1029"/>
    </row>
    <row r="85" spans="1:11" s="649" customFormat="1" ht="20.100000000000001" customHeight="1">
      <c r="A85" s="1031"/>
      <c r="B85" s="1055"/>
      <c r="C85" s="1031"/>
      <c r="D85" s="1031"/>
      <c r="E85" s="1031" t="s">
        <v>1983</v>
      </c>
      <c r="F85" s="1031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1029"/>
    </row>
    <row r="86" spans="1:11" s="649" customFormat="1" ht="20.100000000000001" customHeight="1">
      <c r="A86" s="1031"/>
      <c r="B86" s="1055"/>
      <c r="C86" s="1031"/>
      <c r="D86" s="1031"/>
      <c r="E86" s="1031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1029"/>
    </row>
    <row r="87" spans="1:11" s="649" customFormat="1" ht="20.100000000000001" customHeight="1">
      <c r="A87" s="1031"/>
      <c r="B87" s="1055"/>
      <c r="C87" s="1031"/>
      <c r="D87" s="1031"/>
      <c r="E87" s="1031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1029"/>
    </row>
    <row r="88" spans="1:11" s="649" customFormat="1" ht="20.100000000000001" customHeight="1">
      <c r="A88" s="1031"/>
      <c r="B88" s="1055"/>
      <c r="C88" s="1031"/>
      <c r="D88" s="1031"/>
      <c r="E88" s="1031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1029"/>
    </row>
    <row r="89" spans="1:11" s="649" customFormat="1" ht="20.100000000000001" customHeight="1">
      <c r="A89" s="1031"/>
      <c r="B89" s="1055"/>
      <c r="C89" s="1031"/>
      <c r="D89" s="1031"/>
      <c r="E89" s="1031" t="s">
        <v>1988</v>
      </c>
      <c r="F89" s="1031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1029"/>
    </row>
    <row r="90" spans="1:11" s="649" customFormat="1" ht="20.100000000000001" customHeight="1">
      <c r="A90" s="1031"/>
      <c r="B90" s="1055"/>
      <c r="C90" s="1031"/>
      <c r="D90" s="1031"/>
      <c r="E90" s="1031" t="s">
        <v>1989</v>
      </c>
      <c r="F90" s="1031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1029"/>
    </row>
    <row r="91" spans="1:11" s="649" customFormat="1" ht="20.100000000000001" customHeight="1">
      <c r="A91" s="1031"/>
      <c r="B91" s="1055"/>
      <c r="C91" s="1031"/>
      <c r="D91" s="1031"/>
      <c r="E91" s="1031" t="s">
        <v>1990</v>
      </c>
      <c r="F91" s="1031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1029"/>
    </row>
    <row r="92" spans="1:11" s="649" customFormat="1" ht="20.100000000000001" customHeight="1">
      <c r="A92" s="1031"/>
      <c r="B92" s="1055"/>
      <c r="C92" s="1031"/>
      <c r="D92" s="1031" t="s">
        <v>1991</v>
      </c>
      <c r="E92" s="1031" t="s">
        <v>1928</v>
      </c>
      <c r="F92" s="1031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1029"/>
    </row>
    <row r="93" spans="1:11" s="649" customFormat="1" ht="20.100000000000001" customHeight="1">
      <c r="A93" s="1031"/>
      <c r="B93" s="1055"/>
      <c r="C93" s="1031"/>
      <c r="D93" s="1031"/>
      <c r="E93" s="1031" t="s">
        <v>1978</v>
      </c>
      <c r="F93" s="1031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1029"/>
    </row>
    <row r="94" spans="1:11" s="649" customFormat="1" ht="20.100000000000001" customHeight="1">
      <c r="A94" s="1031"/>
      <c r="B94" s="1055"/>
      <c r="C94" s="1031"/>
      <c r="D94" s="1031"/>
      <c r="E94" s="1031" t="s">
        <v>1979</v>
      </c>
      <c r="F94" s="1031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1029"/>
    </row>
    <row r="95" spans="1:11" s="649" customFormat="1" ht="20.100000000000001" customHeight="1">
      <c r="A95" s="1031"/>
      <c r="B95" s="1055"/>
      <c r="C95" s="1031"/>
      <c r="D95" s="1031"/>
      <c r="E95" s="1031" t="s">
        <v>1929</v>
      </c>
      <c r="F95" s="1031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1029"/>
    </row>
    <row r="96" spans="1:11" s="649" customFormat="1" ht="20.100000000000001" customHeight="1">
      <c r="A96" s="1031"/>
      <c r="B96" s="1055"/>
      <c r="C96" s="1031"/>
      <c r="D96" s="1031"/>
      <c r="E96" s="1031" t="s">
        <v>1992</v>
      </c>
      <c r="F96" s="1031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1029"/>
    </row>
    <row r="97" spans="1:11" s="649" customFormat="1" ht="20.100000000000001" customHeight="1">
      <c r="A97" s="1031"/>
      <c r="B97" s="1055"/>
      <c r="C97" s="1031"/>
      <c r="D97" s="1031"/>
      <c r="E97" s="1031" t="s">
        <v>1981</v>
      </c>
      <c r="F97" s="1031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1029"/>
    </row>
    <row r="98" spans="1:11" s="649" customFormat="1" ht="20.100000000000001" customHeight="1">
      <c r="A98" s="1031"/>
      <c r="B98" s="1055"/>
      <c r="C98" s="1031"/>
      <c r="D98" s="1031"/>
      <c r="E98" s="1031" t="s">
        <v>1982</v>
      </c>
      <c r="F98" s="1031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1029"/>
    </row>
    <row r="99" spans="1:11" s="649" customFormat="1" ht="20.100000000000001" customHeight="1">
      <c r="A99" s="1031"/>
      <c r="B99" s="1055"/>
      <c r="C99" s="1031"/>
      <c r="D99" s="1031"/>
      <c r="E99" s="1031" t="s">
        <v>1983</v>
      </c>
      <c r="F99" s="1031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1029"/>
    </row>
    <row r="100" spans="1:11" s="649" customFormat="1" ht="20.100000000000001" customHeight="1">
      <c r="A100" s="1031"/>
      <c r="B100" s="1055"/>
      <c r="C100" s="1031"/>
      <c r="D100" s="1031"/>
      <c r="E100" s="1031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1029"/>
    </row>
    <row r="101" spans="1:11" s="649" customFormat="1" ht="20.100000000000001" customHeight="1">
      <c r="A101" s="1031"/>
      <c r="B101" s="1055"/>
      <c r="C101" s="1031"/>
      <c r="D101" s="1031"/>
      <c r="E101" s="1031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1029"/>
    </row>
    <row r="102" spans="1:11" s="649" customFormat="1" ht="20.100000000000001" customHeight="1">
      <c r="A102" s="1031"/>
      <c r="B102" s="1055"/>
      <c r="C102" s="1031"/>
      <c r="D102" s="1031"/>
      <c r="E102" s="1031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1029"/>
    </row>
    <row r="103" spans="1:11" s="649" customFormat="1" ht="20.100000000000001" customHeight="1">
      <c r="A103" s="1031"/>
      <c r="B103" s="1055"/>
      <c r="C103" s="1031"/>
      <c r="D103" s="1031"/>
      <c r="E103" s="1031" t="s">
        <v>1988</v>
      </c>
      <c r="F103" s="1031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1029"/>
    </row>
    <row r="104" spans="1:11" s="649" customFormat="1" ht="20.100000000000001" customHeight="1">
      <c r="A104" s="1031"/>
      <c r="B104" s="1055"/>
      <c r="C104" s="1031"/>
      <c r="D104" s="1031"/>
      <c r="E104" s="1031" t="s">
        <v>1989</v>
      </c>
      <c r="F104" s="1031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1029"/>
    </row>
    <row r="105" spans="1:11" s="649" customFormat="1" ht="20.100000000000001" customHeight="1">
      <c r="A105" s="1031"/>
      <c r="B105" s="1055"/>
      <c r="C105" s="1031"/>
      <c r="D105" s="1031"/>
      <c r="E105" s="1031" t="s">
        <v>1994</v>
      </c>
      <c r="F105" s="1031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1029"/>
    </row>
    <row r="106" spans="1:11" s="649" customFormat="1" ht="20.100000000000001" customHeight="1">
      <c r="A106" s="1031"/>
      <c r="B106" s="1055"/>
      <c r="C106" s="1031"/>
      <c r="D106" s="1031" t="s">
        <v>1995</v>
      </c>
      <c r="E106" s="1031" t="s">
        <v>1928</v>
      </c>
      <c r="F106" s="1031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1029"/>
    </row>
    <row r="107" spans="1:11" s="649" customFormat="1" ht="20.100000000000001" customHeight="1">
      <c r="A107" s="1031"/>
      <c r="B107" s="1055"/>
      <c r="C107" s="1031"/>
      <c r="D107" s="1031"/>
      <c r="E107" s="1031" t="s">
        <v>1929</v>
      </c>
      <c r="F107" s="1031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1029"/>
    </row>
    <row r="108" spans="1:11" s="649" customFormat="1" ht="20.100000000000001" customHeight="1">
      <c r="A108" s="1031"/>
      <c r="B108" s="1055"/>
      <c r="C108" s="1031"/>
      <c r="D108" s="1031"/>
      <c r="E108" s="1031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1029"/>
    </row>
    <row r="109" spans="1:11" s="649" customFormat="1" ht="20.100000000000001" customHeight="1">
      <c r="A109" s="1031"/>
      <c r="B109" s="1055"/>
      <c r="C109" s="1031"/>
      <c r="D109" s="1031"/>
      <c r="E109" s="1031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1029"/>
    </row>
    <row r="110" spans="1:11" s="649" customFormat="1" ht="20.100000000000001" customHeight="1">
      <c r="A110" s="1031"/>
      <c r="B110" s="1055"/>
      <c r="C110" s="1031"/>
      <c r="D110" s="1031"/>
      <c r="E110" s="1031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1029"/>
    </row>
    <row r="111" spans="1:11" s="649" customFormat="1" ht="20.100000000000001" customHeight="1">
      <c r="A111" s="1031"/>
      <c r="B111" s="1055"/>
      <c r="C111" s="1031"/>
      <c r="D111" s="1031"/>
      <c r="E111" s="1031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1029"/>
    </row>
    <row r="112" spans="1:11" s="649" customFormat="1" ht="20.100000000000001" customHeight="1">
      <c r="A112" s="1031"/>
      <c r="B112" s="1055"/>
      <c r="C112" s="1031"/>
      <c r="D112" s="1031"/>
      <c r="E112" s="1031" t="s">
        <v>2000</v>
      </c>
      <c r="F112" s="1031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1029"/>
    </row>
    <row r="113" spans="1:11" s="649" customFormat="1" ht="20.100000000000001" customHeight="1">
      <c r="A113" s="1031"/>
      <c r="B113" s="1055"/>
      <c r="C113" s="1031"/>
      <c r="D113" s="1031"/>
      <c r="E113" s="1031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1029"/>
    </row>
    <row r="114" spans="1:11" s="649" customFormat="1" ht="20.100000000000001" customHeight="1">
      <c r="A114" s="1031"/>
      <c r="B114" s="1055"/>
      <c r="C114" s="1031"/>
      <c r="D114" s="1031"/>
      <c r="E114" s="1031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1029"/>
    </row>
    <row r="115" spans="1:11" s="649" customFormat="1" ht="20.100000000000001" customHeight="1">
      <c r="A115" s="1031"/>
      <c r="B115" s="1055"/>
      <c r="C115" s="1031"/>
      <c r="D115" s="1031"/>
      <c r="E115" s="1031" t="s">
        <v>2004</v>
      </c>
      <c r="F115" s="1031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1029"/>
    </row>
    <row r="116" spans="1:11" s="649" customFormat="1" ht="20.100000000000001" customHeight="1">
      <c r="A116" s="1031"/>
      <c r="B116" s="1055"/>
      <c r="C116" s="1031"/>
      <c r="D116" s="1031"/>
      <c r="E116" s="1031" t="s">
        <v>1994</v>
      </c>
      <c r="F116" s="1031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1029"/>
    </row>
    <row r="117" spans="1:11" s="649" customFormat="1" ht="20.100000000000001" customHeight="1">
      <c r="A117" s="1031"/>
      <c r="B117" s="1055"/>
      <c r="C117" s="1031"/>
      <c r="D117" s="1031"/>
      <c r="E117" s="1031" t="s">
        <v>2005</v>
      </c>
      <c r="F117" s="1031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1029"/>
    </row>
    <row r="118" spans="1:11" s="649" customFormat="1" ht="20.100000000000001" customHeight="1">
      <c r="A118" s="1031"/>
      <c r="B118" s="1055"/>
      <c r="C118" s="1031"/>
      <c r="D118" s="1031" t="s">
        <v>1926</v>
      </c>
      <c r="E118" s="1031" t="s">
        <v>1928</v>
      </c>
      <c r="F118" s="1031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1029"/>
    </row>
    <row r="119" spans="1:11" s="649" customFormat="1" ht="20.100000000000001" customHeight="1">
      <c r="A119" s="1031"/>
      <c r="B119" s="1055"/>
      <c r="C119" s="1031"/>
      <c r="D119" s="1031"/>
      <c r="E119" s="1031" t="s">
        <v>1929</v>
      </c>
      <c r="F119" s="1031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1029"/>
    </row>
    <row r="120" spans="1:11" s="649" customFormat="1" ht="20.100000000000001" customHeight="1">
      <c r="A120" s="1031"/>
      <c r="B120" s="1055"/>
      <c r="C120" s="1031"/>
      <c r="D120" s="1031"/>
      <c r="E120" s="1031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1029"/>
    </row>
    <row r="121" spans="1:11" s="649" customFormat="1" ht="20.100000000000001" customHeight="1">
      <c r="A121" s="1031"/>
      <c r="B121" s="1055"/>
      <c r="C121" s="1031"/>
      <c r="D121" s="1031"/>
      <c r="E121" s="1031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1029"/>
    </row>
    <row r="122" spans="1:11" s="649" customFormat="1" ht="20.100000000000001" customHeight="1">
      <c r="A122" s="1031"/>
      <c r="B122" s="1055"/>
      <c r="C122" s="1031"/>
      <c r="D122" s="1031"/>
      <c r="E122" s="1031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1029"/>
    </row>
    <row r="123" spans="1:11" s="649" customFormat="1" ht="20.100000000000001" customHeight="1">
      <c r="A123" s="1031"/>
      <c r="B123" s="1055"/>
      <c r="C123" s="1031"/>
      <c r="D123" s="1031"/>
      <c r="E123" s="1031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1029"/>
    </row>
    <row r="124" spans="1:11" s="649" customFormat="1" ht="20.100000000000001" customHeight="1">
      <c r="A124" s="1031"/>
      <c r="B124" s="1055"/>
      <c r="C124" s="1031"/>
      <c r="D124" s="1031"/>
      <c r="E124" s="1031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1029"/>
    </row>
    <row r="125" spans="1:11" s="649" customFormat="1" ht="20.100000000000001" customHeight="1">
      <c r="A125" s="1031"/>
      <c r="B125" s="1055"/>
      <c r="C125" s="1031"/>
      <c r="D125" s="1031"/>
      <c r="E125" s="1031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1029"/>
    </row>
    <row r="126" spans="1:11" s="649" customFormat="1" ht="20.100000000000001" customHeight="1">
      <c r="A126" s="1031"/>
      <c r="B126" s="1055"/>
      <c r="C126" s="1031"/>
      <c r="D126" s="1031"/>
      <c r="E126" s="1031" t="s">
        <v>2008</v>
      </c>
      <c r="F126" s="1031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1029"/>
    </row>
    <row r="127" spans="1:11" s="649" customFormat="1" ht="20.100000000000001" customHeight="1">
      <c r="A127" s="1031"/>
      <c r="B127" s="1055"/>
      <c r="C127" s="1031"/>
      <c r="D127" s="1031"/>
      <c r="E127" s="1031" t="s">
        <v>1994</v>
      </c>
      <c r="F127" s="1031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1029"/>
    </row>
    <row r="128" spans="1:11" s="649" customFormat="1" ht="20.100000000000001" customHeight="1">
      <c r="A128" s="1031"/>
      <c r="B128" s="1055"/>
      <c r="C128" s="1031"/>
      <c r="D128" s="1031"/>
      <c r="E128" s="1031" t="s">
        <v>2009</v>
      </c>
      <c r="F128" s="1031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1029"/>
    </row>
    <row r="129" spans="1:11" s="649" customFormat="1" ht="20.100000000000001" customHeight="1">
      <c r="A129" s="1031"/>
      <c r="B129" s="1055"/>
      <c r="C129" s="1031"/>
      <c r="D129" s="650" t="s">
        <v>2010</v>
      </c>
      <c r="E129" s="1031" t="s">
        <v>2011</v>
      </c>
      <c r="F129" s="1031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1029"/>
    </row>
    <row r="130" spans="1:11" s="649" customFormat="1" ht="20.100000000000001" customHeight="1">
      <c r="A130" s="1031"/>
      <c r="B130" s="1055"/>
      <c r="C130" s="1057" t="s">
        <v>24</v>
      </c>
      <c r="D130" s="1057"/>
      <c r="E130" s="1057"/>
      <c r="F130" s="1057"/>
      <c r="G130" s="651"/>
      <c r="H130" s="652"/>
      <c r="I130" s="651"/>
      <c r="J130" s="653">
        <f>SUM(J78:J129)</f>
        <v>809580</v>
      </c>
      <c r="K130" s="1029"/>
    </row>
    <row r="131" spans="1:11" s="649" customFormat="1" ht="20.100000000000001" customHeight="1">
      <c r="A131" s="1031"/>
      <c r="B131" s="1055"/>
      <c r="C131" s="1032" t="s">
        <v>2012</v>
      </c>
      <c r="D131" s="1033"/>
      <c r="E131" s="1031" t="s">
        <v>1928</v>
      </c>
      <c r="F131" s="1031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1029"/>
    </row>
    <row r="132" spans="1:11" s="649" customFormat="1" ht="20.100000000000001" customHeight="1">
      <c r="A132" s="1031"/>
      <c r="B132" s="1055"/>
      <c r="C132" s="1044"/>
      <c r="D132" s="1045"/>
      <c r="E132" s="1031" t="s">
        <v>1929</v>
      </c>
      <c r="F132" s="1031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1029"/>
    </row>
    <row r="133" spans="1:11" s="649" customFormat="1" ht="20.100000000000001" customHeight="1">
      <c r="A133" s="1031"/>
      <c r="B133" s="1055"/>
      <c r="C133" s="1044"/>
      <c r="D133" s="1045"/>
      <c r="E133" s="1031" t="s">
        <v>2013</v>
      </c>
      <c r="F133" s="1031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1029"/>
    </row>
    <row r="134" spans="1:11" s="649" customFormat="1" ht="20.100000000000001" customHeight="1">
      <c r="A134" s="1031"/>
      <c r="B134" s="1055"/>
      <c r="C134" s="1044"/>
      <c r="D134" s="1045"/>
      <c r="E134" s="1031" t="s">
        <v>1931</v>
      </c>
      <c r="F134" s="1031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1029"/>
    </row>
    <row r="135" spans="1:11" s="649" customFormat="1" ht="20.100000000000001" customHeight="1">
      <c r="A135" s="1031"/>
      <c r="B135" s="1055"/>
      <c r="C135" s="1034"/>
      <c r="D135" s="1035"/>
      <c r="E135" s="1031" t="s">
        <v>2014</v>
      </c>
      <c r="F135" s="1031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1029"/>
    </row>
    <row r="136" spans="1:11" s="649" customFormat="1" ht="20.100000000000001" customHeight="1">
      <c r="A136" s="1031"/>
      <c r="B136" s="1055"/>
      <c r="C136" s="1057" t="s">
        <v>24</v>
      </c>
      <c r="D136" s="1057"/>
      <c r="E136" s="1057"/>
      <c r="F136" s="1057"/>
      <c r="G136" s="651"/>
      <c r="H136" s="652"/>
      <c r="I136" s="651"/>
      <c r="J136" s="653">
        <f>SUM(J131:J135)</f>
        <v>60300</v>
      </c>
      <c r="K136" s="1029"/>
    </row>
    <row r="137" spans="1:11" s="649" customFormat="1" ht="20.100000000000001" customHeight="1">
      <c r="A137" s="1031"/>
      <c r="B137" s="1055"/>
      <c r="C137" s="1031" t="s">
        <v>2015</v>
      </c>
      <c r="D137" s="1031" t="s">
        <v>1459</v>
      </c>
      <c r="E137" s="1031" t="s">
        <v>2016</v>
      </c>
      <c r="F137" s="645" t="s">
        <v>2017</v>
      </c>
      <c r="G137" s="1046" t="s">
        <v>1376</v>
      </c>
      <c r="H137" s="1048">
        <v>1</v>
      </c>
      <c r="I137" s="1058">
        <v>30000</v>
      </c>
      <c r="J137" s="1052">
        <f t="shared" si="0"/>
        <v>30000</v>
      </c>
      <c r="K137" s="1029"/>
    </row>
    <row r="138" spans="1:11" s="649" customFormat="1" ht="20.100000000000001" customHeight="1">
      <c r="A138" s="1031"/>
      <c r="B138" s="1055"/>
      <c r="C138" s="1031"/>
      <c r="D138" s="1031"/>
      <c r="E138" s="1031"/>
      <c r="F138" s="645" t="s">
        <v>2018</v>
      </c>
      <c r="G138" s="1062"/>
      <c r="H138" s="1063"/>
      <c r="I138" s="1059"/>
      <c r="J138" s="1061"/>
      <c r="K138" s="1029"/>
    </row>
    <row r="139" spans="1:11" s="649" customFormat="1" ht="20.100000000000001" customHeight="1">
      <c r="A139" s="1031"/>
      <c r="B139" s="1055"/>
      <c r="C139" s="1031"/>
      <c r="D139" s="1031"/>
      <c r="E139" s="1031"/>
      <c r="F139" s="645" t="s">
        <v>2019</v>
      </c>
      <c r="G139" s="1062"/>
      <c r="H139" s="1063"/>
      <c r="I139" s="1059"/>
      <c r="J139" s="1061"/>
      <c r="K139" s="1029"/>
    </row>
    <row r="140" spans="1:11" s="649" customFormat="1" ht="20.100000000000001" customHeight="1">
      <c r="A140" s="1031"/>
      <c r="B140" s="1055"/>
      <c r="C140" s="1031"/>
      <c r="D140" s="1031"/>
      <c r="E140" s="1031"/>
      <c r="F140" s="645" t="s">
        <v>2020</v>
      </c>
      <c r="G140" s="1062"/>
      <c r="H140" s="1063"/>
      <c r="I140" s="1059"/>
      <c r="J140" s="1061"/>
      <c r="K140" s="1029"/>
    </row>
    <row r="141" spans="1:11" s="649" customFormat="1" ht="20.100000000000001" customHeight="1">
      <c r="A141" s="1031"/>
      <c r="B141" s="1055"/>
      <c r="C141" s="1031"/>
      <c r="D141" s="1031"/>
      <c r="E141" s="1031"/>
      <c r="F141" s="645" t="s">
        <v>2021</v>
      </c>
      <c r="G141" s="1047"/>
      <c r="H141" s="1049"/>
      <c r="I141" s="1060"/>
      <c r="J141" s="1053"/>
      <c r="K141" s="1029"/>
    </row>
    <row r="142" spans="1:11" s="649" customFormat="1" ht="20.100000000000001" customHeight="1">
      <c r="A142" s="1031"/>
      <c r="B142" s="1055"/>
      <c r="C142" s="1031"/>
      <c r="D142" s="1031"/>
      <c r="E142" s="1031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1029"/>
    </row>
    <row r="143" spans="1:11" s="649" customFormat="1" ht="20.100000000000001" customHeight="1">
      <c r="A143" s="1031"/>
      <c r="B143" s="1055"/>
      <c r="C143" s="1031"/>
      <c r="D143" s="1031"/>
      <c r="E143" s="1031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1029"/>
    </row>
    <row r="144" spans="1:11" s="649" customFormat="1" ht="20.100000000000001" customHeight="1">
      <c r="A144" s="1031"/>
      <c r="B144" s="1055"/>
      <c r="C144" s="1031"/>
      <c r="D144" s="1031"/>
      <c r="E144" s="1031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1029"/>
    </row>
    <row r="145" spans="1:11" s="649" customFormat="1" ht="20.100000000000001" customHeight="1">
      <c r="A145" s="1031"/>
      <c r="B145" s="1055"/>
      <c r="C145" s="1031"/>
      <c r="D145" s="1031"/>
      <c r="E145" s="1031" t="s">
        <v>2026</v>
      </c>
      <c r="F145" s="1031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1029"/>
    </row>
    <row r="146" spans="1:11" s="649" customFormat="1" ht="20.100000000000001" customHeight="1">
      <c r="A146" s="1031"/>
      <c r="B146" s="1055"/>
      <c r="C146" s="1031"/>
      <c r="D146" s="1031"/>
      <c r="E146" s="1031" t="s">
        <v>2027</v>
      </c>
      <c r="F146" s="1031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1029"/>
    </row>
    <row r="147" spans="1:11" s="649" customFormat="1" ht="20.100000000000001" customHeight="1">
      <c r="A147" s="1031"/>
      <c r="B147" s="1055"/>
      <c r="C147" s="1031"/>
      <c r="D147" s="1031"/>
      <c r="E147" s="1031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1029"/>
    </row>
    <row r="148" spans="1:11" s="649" customFormat="1" ht="20.100000000000001" customHeight="1">
      <c r="A148" s="1031"/>
      <c r="B148" s="1055"/>
      <c r="C148" s="1031"/>
      <c r="D148" s="1031"/>
      <c r="E148" s="1031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1029"/>
    </row>
    <row r="149" spans="1:11" s="649" customFormat="1" ht="20.100000000000001" customHeight="1">
      <c r="A149" s="1031"/>
      <c r="B149" s="1055"/>
      <c r="C149" s="1031"/>
      <c r="D149" s="1031"/>
      <c r="E149" s="1031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1029"/>
    </row>
    <row r="150" spans="1:11" s="649" customFormat="1" ht="20.100000000000001" customHeight="1">
      <c r="A150" s="1031"/>
      <c r="B150" s="1055"/>
      <c r="C150" s="1031"/>
      <c r="D150" s="1031"/>
      <c r="E150" s="1031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1029"/>
    </row>
    <row r="151" spans="1:11" s="649" customFormat="1" ht="20.100000000000001" customHeight="1">
      <c r="A151" s="1031"/>
      <c r="B151" s="1055"/>
      <c r="C151" s="1031"/>
      <c r="D151" s="1031"/>
      <c r="E151" s="1031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1029"/>
    </row>
    <row r="152" spans="1:11" s="649" customFormat="1" ht="20.100000000000001" customHeight="1">
      <c r="A152" s="1031"/>
      <c r="B152" s="1055"/>
      <c r="C152" s="1031"/>
      <c r="D152" s="1031"/>
      <c r="E152" s="1031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1029"/>
    </row>
    <row r="153" spans="1:11" s="649" customFormat="1" ht="20.100000000000001" customHeight="1">
      <c r="A153" s="1031"/>
      <c r="B153" s="1055"/>
      <c r="C153" s="1031"/>
      <c r="D153" s="1031"/>
      <c r="E153" s="1031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1029"/>
    </row>
    <row r="154" spans="1:11" s="649" customFormat="1" ht="20.100000000000001" customHeight="1">
      <c r="A154" s="1031"/>
      <c r="B154" s="1055"/>
      <c r="C154" s="1031"/>
      <c r="D154" s="1031"/>
      <c r="E154" s="1031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1029"/>
    </row>
    <row r="155" spans="1:11" s="649" customFormat="1" ht="20.100000000000001" customHeight="1">
      <c r="A155" s="1031"/>
      <c r="B155" s="1055"/>
      <c r="C155" s="1031"/>
      <c r="D155" s="1031"/>
      <c r="E155" s="1031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1029"/>
    </row>
    <row r="156" spans="1:11" s="649" customFormat="1" ht="20.100000000000001" customHeight="1">
      <c r="A156" s="1031"/>
      <c r="B156" s="1055"/>
      <c r="C156" s="1031"/>
      <c r="D156" s="1031"/>
      <c r="E156" s="1031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1029"/>
    </row>
    <row r="157" spans="1:11" s="649" customFormat="1" ht="20.100000000000001" customHeight="1">
      <c r="A157" s="1031"/>
      <c r="B157" s="1055"/>
      <c r="C157" s="1031"/>
      <c r="D157" s="1031"/>
      <c r="E157" s="1031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1029"/>
    </row>
    <row r="158" spans="1:11" s="649" customFormat="1" ht="20.100000000000001" customHeight="1">
      <c r="A158" s="1031"/>
      <c r="B158" s="1055"/>
      <c r="C158" s="1031"/>
      <c r="D158" s="1031"/>
      <c r="E158" s="1031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1029"/>
    </row>
    <row r="159" spans="1:11" s="649" customFormat="1" ht="20.100000000000001" customHeight="1">
      <c r="A159" s="1031"/>
      <c r="B159" s="1055"/>
      <c r="C159" s="1031"/>
      <c r="D159" s="1031"/>
      <c r="E159" s="1031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1029"/>
    </row>
    <row r="160" spans="1:11" s="649" customFormat="1" ht="20.100000000000001" customHeight="1">
      <c r="A160" s="1031"/>
      <c r="B160" s="1055"/>
      <c r="C160" s="1031"/>
      <c r="D160" s="1031"/>
      <c r="E160" s="1031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1029"/>
    </row>
    <row r="161" spans="1:11" s="649" customFormat="1" ht="20.100000000000001" customHeight="1">
      <c r="A161" s="1031"/>
      <c r="B161" s="1055"/>
      <c r="C161" s="1031"/>
      <c r="D161" s="1031"/>
      <c r="E161" s="1031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1029"/>
    </row>
    <row r="162" spans="1:11" s="649" customFormat="1" ht="20.100000000000001" customHeight="1">
      <c r="A162" s="1031"/>
      <c r="B162" s="1055"/>
      <c r="C162" s="1031"/>
      <c r="D162" s="1031"/>
      <c r="E162" s="1031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1029"/>
    </row>
    <row r="163" spans="1:11" s="649" customFormat="1" ht="20.100000000000001" customHeight="1">
      <c r="A163" s="1031"/>
      <c r="B163" s="1055"/>
      <c r="C163" s="1031"/>
      <c r="D163" s="1031"/>
      <c r="E163" s="1031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1029"/>
    </row>
    <row r="164" spans="1:11" s="649" customFormat="1" ht="20.100000000000001" customHeight="1">
      <c r="A164" s="1031"/>
      <c r="B164" s="1055"/>
      <c r="C164" s="1031"/>
      <c r="D164" s="1031"/>
      <c r="E164" s="1031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1029"/>
    </row>
    <row r="165" spans="1:11" s="649" customFormat="1" ht="20.100000000000001" customHeight="1">
      <c r="A165" s="1031"/>
      <c r="B165" s="1055"/>
      <c r="C165" s="1031"/>
      <c r="D165" s="1031"/>
      <c r="E165" s="1031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1029"/>
    </row>
    <row r="166" spans="1:11" s="649" customFormat="1" ht="20.100000000000001" customHeight="1">
      <c r="A166" s="1031"/>
      <c r="B166" s="1055"/>
      <c r="C166" s="1031"/>
      <c r="D166" s="1031"/>
      <c r="E166" s="1031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1029"/>
    </row>
    <row r="167" spans="1:11" s="649" customFormat="1" ht="20.100000000000001" customHeight="1">
      <c r="A167" s="1031"/>
      <c r="B167" s="1055"/>
      <c r="C167" s="1031"/>
      <c r="D167" s="1031"/>
      <c r="E167" s="1031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1029"/>
    </row>
    <row r="168" spans="1:11" s="649" customFormat="1" ht="20.100000000000001" customHeight="1">
      <c r="A168" s="1031"/>
      <c r="B168" s="1055"/>
      <c r="C168" s="1031"/>
      <c r="D168" s="1031"/>
      <c r="E168" s="1031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1029"/>
    </row>
    <row r="169" spans="1:11" s="649" customFormat="1" ht="20.100000000000001" customHeight="1">
      <c r="A169" s="1031"/>
      <c r="B169" s="1055"/>
      <c r="C169" s="1031"/>
      <c r="D169" s="1031"/>
      <c r="E169" s="1031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1029"/>
    </row>
    <row r="170" spans="1:11" s="649" customFormat="1" ht="20.100000000000001" customHeight="1">
      <c r="A170" s="1031"/>
      <c r="B170" s="1055"/>
      <c r="C170" s="1031"/>
      <c r="D170" s="1031"/>
      <c r="E170" s="1031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1029"/>
    </row>
    <row r="171" spans="1:11" s="649" customFormat="1" ht="20.100000000000001" customHeight="1">
      <c r="A171" s="1031"/>
      <c r="B171" s="1055"/>
      <c r="C171" s="1031"/>
      <c r="D171" s="1031"/>
      <c r="E171" s="1031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1029"/>
    </row>
    <row r="172" spans="1:11" s="649" customFormat="1" ht="20.100000000000001" customHeight="1">
      <c r="A172" s="1031"/>
      <c r="B172" s="1055"/>
      <c r="C172" s="1031"/>
      <c r="D172" s="1031"/>
      <c r="E172" s="1031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1029"/>
    </row>
    <row r="173" spans="1:11" s="649" customFormat="1" ht="20.100000000000001" customHeight="1">
      <c r="A173" s="1031"/>
      <c r="B173" s="1055"/>
      <c r="C173" s="1031"/>
      <c r="D173" s="1031"/>
      <c r="E173" s="1031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1029"/>
    </row>
    <row r="174" spans="1:11" s="649" customFormat="1" ht="20.100000000000001" customHeight="1">
      <c r="A174" s="1031"/>
      <c r="B174" s="1055"/>
      <c r="C174" s="1031"/>
      <c r="D174" s="1031"/>
      <c r="E174" s="1031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1029"/>
    </row>
    <row r="175" spans="1:11" s="649" customFormat="1" ht="20.100000000000001" customHeight="1">
      <c r="A175" s="1031"/>
      <c r="B175" s="1055"/>
      <c r="C175" s="1031"/>
      <c r="D175" s="1031"/>
      <c r="E175" s="1031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1029"/>
    </row>
    <row r="176" spans="1:11" s="649" customFormat="1" ht="20.100000000000001" customHeight="1">
      <c r="A176" s="1031"/>
      <c r="B176" s="1055"/>
      <c r="C176" s="1057" t="s">
        <v>24</v>
      </c>
      <c r="D176" s="1057"/>
      <c r="E176" s="1057"/>
      <c r="F176" s="1057"/>
      <c r="G176" s="655"/>
      <c r="H176" s="656"/>
      <c r="I176" s="647"/>
      <c r="J176" s="653">
        <f>SUM(J137:J175)</f>
        <v>318090</v>
      </c>
      <c r="K176" s="1029"/>
    </row>
    <row r="177" spans="1:11" s="649" customFormat="1" ht="20.100000000000001" customHeight="1">
      <c r="A177" s="1031"/>
      <c r="B177" s="1055"/>
      <c r="C177" s="1031" t="s">
        <v>2052</v>
      </c>
      <c r="D177" s="1031" t="s">
        <v>2053</v>
      </c>
      <c r="E177" s="1031" t="s">
        <v>2054</v>
      </c>
      <c r="F177" s="1031"/>
      <c r="G177" s="650" t="s">
        <v>2055</v>
      </c>
      <c r="H177" s="656" t="s">
        <v>2055</v>
      </c>
      <c r="I177" s="647" t="s">
        <v>2055</v>
      </c>
      <c r="J177" s="647">
        <v>10000</v>
      </c>
      <c r="K177" s="1029"/>
    </row>
    <row r="178" spans="1:11" s="649" customFormat="1" ht="20.100000000000001" customHeight="1">
      <c r="A178" s="1031"/>
      <c r="B178" s="1055"/>
      <c r="C178" s="1031"/>
      <c r="D178" s="1031"/>
      <c r="E178" s="1031" t="s">
        <v>2056</v>
      </c>
      <c r="F178" s="1031"/>
      <c r="G178" s="650" t="s">
        <v>2055</v>
      </c>
      <c r="H178" s="656" t="s">
        <v>2055</v>
      </c>
      <c r="I178" s="647" t="s">
        <v>2055</v>
      </c>
      <c r="J178" s="647">
        <v>10000</v>
      </c>
      <c r="K178" s="1029"/>
    </row>
    <row r="179" spans="1:11" s="649" customFormat="1" ht="20.100000000000001" customHeight="1">
      <c r="A179" s="1031"/>
      <c r="B179" s="1055"/>
      <c r="C179" s="1031"/>
      <c r="D179" s="1031" t="s">
        <v>2057</v>
      </c>
      <c r="E179" s="1031" t="s">
        <v>2058</v>
      </c>
      <c r="F179" s="1031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1029"/>
    </row>
    <row r="180" spans="1:11" s="649" customFormat="1" ht="20.100000000000001" customHeight="1">
      <c r="A180" s="1031"/>
      <c r="B180" s="1055"/>
      <c r="C180" s="1031"/>
      <c r="D180" s="1031"/>
      <c r="E180" s="1031" t="s">
        <v>2059</v>
      </c>
      <c r="F180" s="1031"/>
      <c r="G180" s="650" t="s">
        <v>2055</v>
      </c>
      <c r="H180" s="650" t="s">
        <v>2055</v>
      </c>
      <c r="I180" s="650" t="s">
        <v>2055</v>
      </c>
      <c r="J180" s="647">
        <v>30000</v>
      </c>
      <c r="K180" s="1029"/>
    </row>
    <row r="181" spans="1:11" s="649" customFormat="1" ht="20.100000000000001" customHeight="1">
      <c r="A181" s="1031"/>
      <c r="B181" s="1055"/>
      <c r="C181" s="1031"/>
      <c r="D181" s="1031"/>
      <c r="E181" s="1031" t="s">
        <v>2060</v>
      </c>
      <c r="F181" s="1031"/>
      <c r="G181" s="650" t="s">
        <v>2055</v>
      </c>
      <c r="H181" s="650" t="s">
        <v>2055</v>
      </c>
      <c r="I181" s="650" t="s">
        <v>2055</v>
      </c>
      <c r="J181" s="647">
        <v>20000</v>
      </c>
      <c r="K181" s="1029"/>
    </row>
    <row r="182" spans="1:11" s="649" customFormat="1" ht="20.100000000000001" customHeight="1">
      <c r="A182" s="1031"/>
      <c r="B182" s="1055"/>
      <c r="C182" s="1057" t="s">
        <v>24</v>
      </c>
      <c r="D182" s="1057"/>
      <c r="E182" s="1057"/>
      <c r="F182" s="1057"/>
      <c r="G182" s="656"/>
      <c r="H182" s="656"/>
      <c r="I182" s="658"/>
      <c r="J182" s="658">
        <f>SUM(J177:J181)</f>
        <v>80000</v>
      </c>
      <c r="K182" s="1029"/>
    </row>
    <row r="183" spans="1:11" s="649" customFormat="1" ht="20.100000000000001" customHeight="1">
      <c r="A183" s="1031"/>
      <c r="B183" s="1055"/>
      <c r="C183" s="656" t="s">
        <v>2061</v>
      </c>
      <c r="D183" s="1057" t="s">
        <v>2055</v>
      </c>
      <c r="E183" s="1057"/>
      <c r="F183" s="1057"/>
      <c r="G183" s="650"/>
      <c r="H183" s="650"/>
      <c r="I183" s="647"/>
      <c r="J183" s="658">
        <f>J25+J39+J54+J72+J77+J136+J176+J182+J130</f>
        <v>4704299.5</v>
      </c>
      <c r="K183" s="1029"/>
    </row>
    <row r="184" spans="1:11" s="649" customFormat="1" ht="20.100000000000001" customHeight="1">
      <c r="A184" s="1031"/>
      <c r="B184" s="1055"/>
      <c r="C184" s="656" t="s">
        <v>2062</v>
      </c>
      <c r="D184" s="1057" t="s">
        <v>2055</v>
      </c>
      <c r="E184" s="1057"/>
      <c r="F184" s="1057"/>
      <c r="G184" s="650"/>
      <c r="H184" s="650"/>
      <c r="I184" s="647"/>
      <c r="J184" s="658">
        <f>J183*0.1</f>
        <v>470429.95</v>
      </c>
      <c r="K184" s="1029"/>
    </row>
    <row r="185" spans="1:11" s="649" customFormat="1" ht="20.100000000000001" customHeight="1">
      <c r="A185" s="1031"/>
      <c r="B185" s="1055"/>
      <c r="C185" s="1057" t="s">
        <v>2063</v>
      </c>
      <c r="D185" s="1031" t="s">
        <v>2064</v>
      </c>
      <c r="E185" s="1031" t="s">
        <v>2065</v>
      </c>
      <c r="F185" s="1031"/>
      <c r="G185" s="650"/>
      <c r="H185" s="650"/>
      <c r="I185" s="647"/>
      <c r="J185" s="647">
        <v>30000</v>
      </c>
      <c r="K185" s="1029"/>
    </row>
    <row r="186" spans="1:11" s="649" customFormat="1" ht="20.100000000000001" customHeight="1">
      <c r="A186" s="1031"/>
      <c r="B186" s="1055"/>
      <c r="C186" s="1057"/>
      <c r="D186" s="1031"/>
      <c r="E186" s="1031" t="s">
        <v>2066</v>
      </c>
      <c r="F186" s="1031"/>
      <c r="G186" s="650"/>
      <c r="H186" s="650"/>
      <c r="I186" s="647"/>
      <c r="J186" s="647">
        <v>30000</v>
      </c>
      <c r="K186" s="1029"/>
    </row>
    <row r="187" spans="1:11" s="649" customFormat="1" ht="20.100000000000001" customHeight="1">
      <c r="A187" s="1031"/>
      <c r="B187" s="1055"/>
      <c r="C187" s="1057"/>
      <c r="D187" s="650" t="s">
        <v>2067</v>
      </c>
      <c r="E187" s="1031" t="s">
        <v>2068</v>
      </c>
      <c r="F187" s="1031"/>
      <c r="G187" s="650"/>
      <c r="H187" s="650"/>
      <c r="I187" s="647"/>
      <c r="J187" s="647">
        <v>20000</v>
      </c>
      <c r="K187" s="1029"/>
    </row>
    <row r="188" spans="1:11" s="649" customFormat="1" ht="20.100000000000001" customHeight="1">
      <c r="A188" s="1031"/>
      <c r="B188" s="1055"/>
      <c r="C188" s="1057"/>
      <c r="D188" s="1031" t="s">
        <v>1415</v>
      </c>
      <c r="E188" s="1031"/>
      <c r="F188" s="1031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1029"/>
    </row>
    <row r="189" spans="1:11" s="649" customFormat="1" ht="20.100000000000001" customHeight="1">
      <c r="A189" s="1031"/>
      <c r="B189" s="1055"/>
      <c r="C189" s="1057"/>
      <c r="D189" s="1031" t="s">
        <v>2069</v>
      </c>
      <c r="E189" s="1031"/>
      <c r="F189" s="650" t="s">
        <v>2070</v>
      </c>
      <c r="G189" s="650"/>
      <c r="H189" s="650"/>
      <c r="I189" s="647"/>
      <c r="J189" s="647">
        <v>18000</v>
      </c>
      <c r="K189" s="1029"/>
    </row>
    <row r="190" spans="1:11" s="649" customFormat="1" ht="20.100000000000001" customHeight="1">
      <c r="A190" s="1031"/>
      <c r="B190" s="1055"/>
      <c r="C190" s="1057"/>
      <c r="D190" s="1064" t="s">
        <v>2071</v>
      </c>
      <c r="E190" s="1065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1029"/>
    </row>
    <row r="191" spans="1:11" s="649" customFormat="1" ht="20.100000000000001" customHeight="1">
      <c r="A191" s="1031"/>
      <c r="B191" s="1055"/>
      <c r="C191" s="1057" t="s">
        <v>24</v>
      </c>
      <c r="D191" s="1057"/>
      <c r="E191" s="1057"/>
      <c r="F191" s="1057"/>
      <c r="G191" s="650"/>
      <c r="H191" s="661"/>
      <c r="I191" s="647"/>
      <c r="J191" s="658">
        <f>SUM(J185:J190)</f>
        <v>204625.48</v>
      </c>
      <c r="K191" s="1029"/>
    </row>
    <row r="192" spans="1:11" s="649" customFormat="1" ht="20.100000000000001" customHeight="1">
      <c r="A192" s="1031"/>
      <c r="B192" s="1056"/>
      <c r="C192" s="1057" t="s">
        <v>2073</v>
      </c>
      <c r="D192" s="1057"/>
      <c r="E192" s="1057"/>
      <c r="F192" s="1057"/>
      <c r="G192" s="650"/>
      <c r="H192" s="650"/>
      <c r="I192" s="650"/>
      <c r="J192" s="658">
        <f>J183+J184+J191</f>
        <v>5379354.9300000006</v>
      </c>
      <c r="K192" s="1030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99" t="s">
        <v>764</v>
      </c>
      <c r="B1" s="1000"/>
      <c r="C1" s="1000"/>
      <c r="D1" s="1000"/>
      <c r="E1" s="1000"/>
      <c r="F1" s="1000"/>
      <c r="G1" s="1000"/>
      <c r="H1" s="1000"/>
      <c r="I1" s="1000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66" t="s">
        <v>2080</v>
      </c>
      <c r="B1" s="1067"/>
      <c r="C1" s="1067"/>
      <c r="D1" s="1067"/>
      <c r="E1" s="1067"/>
      <c r="F1" s="1067"/>
      <c r="G1" s="1067"/>
      <c r="H1" s="1067"/>
      <c r="I1" s="1067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68" t="s">
        <v>2091</v>
      </c>
      <c r="B1" s="1069"/>
      <c r="C1" s="1069"/>
      <c r="D1" s="1069"/>
      <c r="E1" s="1069"/>
      <c r="F1" s="1069"/>
      <c r="G1" s="1069"/>
      <c r="H1" s="1069"/>
      <c r="I1" s="1069"/>
      <c r="J1" s="1069"/>
      <c r="K1" s="1069"/>
      <c r="L1" s="1069"/>
      <c r="M1" s="1069"/>
      <c r="N1" s="1069"/>
      <c r="O1" s="1069"/>
      <c r="P1" s="1069"/>
      <c r="Q1" s="1069"/>
      <c r="R1" s="1069"/>
      <c r="S1" s="1069"/>
      <c r="T1" s="1069"/>
      <c r="U1" s="1069"/>
      <c r="V1" s="1069"/>
      <c r="W1" s="1069"/>
      <c r="X1" s="1069"/>
      <c r="Y1" s="1069"/>
      <c r="Z1" s="1069"/>
      <c r="AA1" s="1069"/>
      <c r="AB1" s="1069"/>
      <c r="AC1" s="1069"/>
      <c r="AD1" s="1069"/>
      <c r="AE1" s="1069"/>
      <c r="AF1" s="1069"/>
      <c r="AG1" s="1069"/>
      <c r="AH1" s="1069"/>
      <c r="AI1" s="1069"/>
      <c r="AJ1" s="1069"/>
      <c r="AK1" s="1069"/>
      <c r="AL1" s="1069"/>
      <c r="AM1" s="1069"/>
      <c r="AN1" s="1069"/>
      <c r="AO1" s="1070"/>
      <c r="AP1" s="1070"/>
      <c r="AQ1" s="1070"/>
    </row>
    <row r="2" spans="1:43">
      <c r="A2" s="1071" t="s">
        <v>594</v>
      </c>
      <c r="B2" s="1071" t="s">
        <v>595</v>
      </c>
      <c r="C2" s="1071" t="s">
        <v>596</v>
      </c>
      <c r="D2" s="1071" t="s">
        <v>2092</v>
      </c>
      <c r="E2" s="1071" t="s">
        <v>597</v>
      </c>
      <c r="F2" s="1071"/>
      <c r="G2" s="1071"/>
      <c r="H2" s="1071"/>
      <c r="I2" s="1071"/>
      <c r="J2" s="1071" t="s">
        <v>2093</v>
      </c>
      <c r="K2" s="1071"/>
      <c r="L2" s="1071"/>
      <c r="M2" s="1071"/>
      <c r="N2" s="1071"/>
      <c r="O2" s="855" t="s">
        <v>2094</v>
      </c>
      <c r="P2" s="855"/>
      <c r="Q2" s="855"/>
      <c r="R2" s="855"/>
      <c r="S2" s="855"/>
      <c r="T2" s="855" t="s">
        <v>598</v>
      </c>
      <c r="U2" s="855"/>
      <c r="V2" s="855"/>
      <c r="W2" s="855"/>
      <c r="X2" s="855"/>
      <c r="Y2" s="855" t="s">
        <v>599</v>
      </c>
      <c r="Z2" s="855"/>
      <c r="AA2" s="855"/>
      <c r="AB2" s="855"/>
      <c r="AC2" s="855"/>
      <c r="AD2" s="1071" t="s">
        <v>2095</v>
      </c>
      <c r="AE2" s="1071"/>
      <c r="AF2" s="1071"/>
      <c r="AG2" s="1071"/>
      <c r="AH2" s="1071"/>
      <c r="AI2" s="1071"/>
      <c r="AJ2" s="1071"/>
      <c r="AK2" s="1071"/>
      <c r="AL2" s="1071"/>
      <c r="AM2" s="1071"/>
      <c r="AN2" s="1072">
        <v>0.6</v>
      </c>
      <c r="AO2" s="1074" t="s">
        <v>2096</v>
      </c>
      <c r="AP2" s="1075" t="s">
        <v>2163</v>
      </c>
      <c r="AQ2" s="1076" t="s">
        <v>2164</v>
      </c>
    </row>
    <row r="3" spans="1:43" ht="33.75">
      <c r="A3" s="1071"/>
      <c r="B3" s="1071"/>
      <c r="C3" s="1071"/>
      <c r="D3" s="1071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73"/>
      <c r="AO3" s="1073"/>
      <c r="AP3" s="1073"/>
      <c r="AQ3" s="1077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Y80"/>
  <sheetViews>
    <sheetView topLeftCell="N22" workbookViewId="0">
      <selection sqref="A1:Y1"/>
    </sheetView>
  </sheetViews>
  <sheetFormatPr defaultRowHeight="11.25"/>
  <cols>
    <col min="1" max="1" width="4.75" style="115" customWidth="1"/>
    <col min="2" max="2" width="15.625" style="86" customWidth="1"/>
    <col min="3" max="3" width="5.875" style="86" customWidth="1"/>
    <col min="4" max="4" width="8.125" style="116" customWidth="1"/>
    <col min="5" max="22" width="12.625" style="86" customWidth="1"/>
    <col min="23" max="23" width="12" style="86" customWidth="1"/>
    <col min="24" max="24" width="12.375" style="813" customWidth="1"/>
    <col min="25" max="25" width="11.625" style="86" customWidth="1"/>
    <col min="26" max="16384" width="9" style="86"/>
  </cols>
  <sheetData>
    <row r="1" spans="1:25" ht="25.5">
      <c r="A1" s="1081" t="s">
        <v>2483</v>
      </c>
      <c r="B1" s="1082"/>
      <c r="C1" s="1082"/>
      <c r="D1" s="1082"/>
      <c r="E1" s="1082"/>
      <c r="F1" s="1082"/>
      <c r="G1" s="1082"/>
      <c r="H1" s="1082"/>
      <c r="I1" s="1082"/>
      <c r="J1" s="1082"/>
      <c r="K1" s="1082"/>
      <c r="L1" s="1082"/>
      <c r="M1" s="1082"/>
      <c r="N1" s="1082"/>
      <c r="O1" s="1082"/>
      <c r="P1" s="1082"/>
      <c r="Q1" s="1082"/>
      <c r="R1" s="1082"/>
      <c r="S1" s="1082"/>
      <c r="T1" s="1082"/>
      <c r="U1" s="1082"/>
      <c r="V1" s="1082"/>
      <c r="W1" s="1082"/>
      <c r="X1" s="1082"/>
      <c r="Y1" s="1083"/>
    </row>
    <row r="2" spans="1:25" ht="33.75">
      <c r="A2" s="87" t="s">
        <v>1</v>
      </c>
      <c r="B2" s="87" t="s">
        <v>2</v>
      </c>
      <c r="C2" s="87" t="s">
        <v>3</v>
      </c>
      <c r="D2" s="88" t="s">
        <v>4</v>
      </c>
      <c r="E2" s="88" t="s">
        <v>2305</v>
      </c>
      <c r="F2" s="88" t="s">
        <v>2306</v>
      </c>
      <c r="G2" s="88" t="s">
        <v>2307</v>
      </c>
      <c r="H2" s="88" t="s">
        <v>2308</v>
      </c>
      <c r="I2" s="88" t="s">
        <v>2309</v>
      </c>
      <c r="J2" s="88" t="s">
        <v>2310</v>
      </c>
      <c r="K2" s="88" t="s">
        <v>2311</v>
      </c>
      <c r="L2" s="88" t="s">
        <v>2312</v>
      </c>
      <c r="M2" s="88" t="s">
        <v>2313</v>
      </c>
      <c r="N2" s="88" t="s">
        <v>2314</v>
      </c>
      <c r="O2" s="88" t="s">
        <v>2315</v>
      </c>
      <c r="P2" s="88" t="s">
        <v>2316</v>
      </c>
      <c r="Q2" s="88" t="s">
        <v>2317</v>
      </c>
      <c r="R2" s="88" t="s">
        <v>2318</v>
      </c>
      <c r="S2" s="88" t="s">
        <v>2319</v>
      </c>
      <c r="T2" s="88" t="s">
        <v>2320</v>
      </c>
      <c r="U2" s="88" t="s">
        <v>2321</v>
      </c>
      <c r="V2" s="88" t="s">
        <v>2322</v>
      </c>
      <c r="W2" s="88" t="s">
        <v>24</v>
      </c>
      <c r="X2" s="89" t="s">
        <v>2323</v>
      </c>
      <c r="Y2" s="89" t="s">
        <v>2324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>E4+E31+E42</f>
        <v>42523419.88000001</v>
      </c>
      <c r="F3" s="19">
        <f t="shared" ref="F3:V3" si="0">F4+F31+F42</f>
        <v>30624235.600000001</v>
      </c>
      <c r="G3" s="19">
        <f t="shared" si="0"/>
        <v>31475378.439999998</v>
      </c>
      <c r="H3" s="19">
        <f t="shared" si="0"/>
        <v>34403663.729999997</v>
      </c>
      <c r="I3" s="19">
        <f t="shared" si="0"/>
        <v>19272487.830000002</v>
      </c>
      <c r="J3" s="19">
        <f t="shared" si="0"/>
        <v>33791282.340000004</v>
      </c>
      <c r="K3" s="19">
        <f t="shared" si="0"/>
        <v>26524993.290000003</v>
      </c>
      <c r="L3" s="19">
        <f t="shared" si="0"/>
        <v>49119609.089999989</v>
      </c>
      <c r="M3" s="19">
        <f t="shared" si="0"/>
        <v>22371696.02</v>
      </c>
      <c r="N3" s="19">
        <f t="shared" si="0"/>
        <v>16512246.93</v>
      </c>
      <c r="O3" s="19">
        <f t="shared" si="0"/>
        <v>26257178.940000001</v>
      </c>
      <c r="P3" s="19">
        <f t="shared" si="0"/>
        <v>4142501.7300000004</v>
      </c>
      <c r="Q3" s="19">
        <f t="shared" si="0"/>
        <v>17811982.990000002</v>
      </c>
      <c r="R3" s="19">
        <f t="shared" si="0"/>
        <v>12737825.330000002</v>
      </c>
      <c r="S3" s="19">
        <f t="shared" si="0"/>
        <v>14737227.209999999</v>
      </c>
      <c r="T3" s="19">
        <f t="shared" si="0"/>
        <v>6193514.54</v>
      </c>
      <c r="U3" s="19">
        <f t="shared" si="0"/>
        <v>3007158.56</v>
      </c>
      <c r="V3" s="19">
        <f t="shared" si="0"/>
        <v>1664070.16</v>
      </c>
      <c r="W3" s="19">
        <f t="shared" ref="W3:W66" si="1">SUM(E3:V3)</f>
        <v>393170472.61000001</v>
      </c>
      <c r="X3" s="741">
        <v>371082571.68000001</v>
      </c>
      <c r="Y3" s="809">
        <f>W3-X3</f>
        <v>22087900.930000007</v>
      </c>
    </row>
    <row r="4" spans="1:25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35093241.110000007</v>
      </c>
      <c r="F4" s="19">
        <f t="shared" ref="F4:V4" si="2">F5+F8+F12+F15+F20+F25+F27+F29+F30</f>
        <v>25503272.170000002</v>
      </c>
      <c r="G4" s="19">
        <f t="shared" si="2"/>
        <v>26538891.469999999</v>
      </c>
      <c r="H4" s="19">
        <f t="shared" si="2"/>
        <v>29171841.129999999</v>
      </c>
      <c r="I4" s="19">
        <f t="shared" si="2"/>
        <v>14971765.810000001</v>
      </c>
      <c r="J4" s="19">
        <f t="shared" si="2"/>
        <v>29127928.77</v>
      </c>
      <c r="K4" s="19">
        <f t="shared" si="2"/>
        <v>22836003.180000003</v>
      </c>
      <c r="L4" s="19">
        <f t="shared" si="2"/>
        <v>41608727.68999999</v>
      </c>
      <c r="M4" s="19">
        <f t="shared" si="2"/>
        <v>18972136.050000001</v>
      </c>
      <c r="N4" s="19">
        <f t="shared" si="2"/>
        <v>14417870.969999999</v>
      </c>
      <c r="O4" s="19">
        <f t="shared" si="2"/>
        <v>22102191.91</v>
      </c>
      <c r="P4" s="19">
        <f t="shared" si="2"/>
        <v>3698618.1100000003</v>
      </c>
      <c r="Q4" s="19">
        <f t="shared" si="2"/>
        <v>15682238.390000001</v>
      </c>
      <c r="R4" s="19">
        <f t="shared" si="2"/>
        <v>11001987.850000001</v>
      </c>
      <c r="S4" s="19">
        <f t="shared" si="2"/>
        <v>12741607.639999999</v>
      </c>
      <c r="T4" s="19">
        <f t="shared" si="2"/>
        <v>5095306.58</v>
      </c>
      <c r="U4" s="19">
        <f t="shared" si="2"/>
        <v>2054503.62</v>
      </c>
      <c r="V4" s="19">
        <f t="shared" si="2"/>
        <v>1432618.73</v>
      </c>
      <c r="W4" s="19">
        <f t="shared" si="1"/>
        <v>332050751.18000007</v>
      </c>
      <c r="X4" s="1078">
        <v>319848295.49000001</v>
      </c>
      <c r="Y4" s="1078">
        <f>W4-X4</f>
        <v>12202455.690000057</v>
      </c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4384951</v>
      </c>
      <c r="F5" s="19">
        <f t="shared" ref="F5:V5" si="3">F6+F7</f>
        <v>3366469</v>
      </c>
      <c r="G5" s="19">
        <f t="shared" si="3"/>
        <v>3519050</v>
      </c>
      <c r="H5" s="19">
        <f t="shared" si="3"/>
        <v>3394880</v>
      </c>
      <c r="I5" s="19">
        <f t="shared" si="3"/>
        <v>2343790.7999999998</v>
      </c>
      <c r="J5" s="19">
        <f t="shared" si="3"/>
        <v>4394749</v>
      </c>
      <c r="K5" s="19">
        <f t="shared" si="3"/>
        <v>2878221</v>
      </c>
      <c r="L5" s="19">
        <f t="shared" si="3"/>
        <v>4968815.8</v>
      </c>
      <c r="M5" s="19">
        <f t="shared" si="3"/>
        <v>2564528</v>
      </c>
      <c r="N5" s="19">
        <f t="shared" si="3"/>
        <v>2031404</v>
      </c>
      <c r="O5" s="19">
        <f t="shared" si="3"/>
        <v>2914303</v>
      </c>
      <c r="P5" s="19">
        <f t="shared" si="3"/>
        <v>482567</v>
      </c>
      <c r="Q5" s="19">
        <f t="shared" si="3"/>
        <v>2039981</v>
      </c>
      <c r="R5" s="19">
        <f t="shared" si="3"/>
        <v>1336772</v>
      </c>
      <c r="S5" s="19">
        <f t="shared" si="3"/>
        <v>1673110</v>
      </c>
      <c r="T5" s="19">
        <f t="shared" si="3"/>
        <v>645395</v>
      </c>
      <c r="U5" s="19">
        <f t="shared" si="3"/>
        <v>241818</v>
      </c>
      <c r="V5" s="19">
        <f t="shared" si="3"/>
        <v>185628</v>
      </c>
      <c r="W5" s="19">
        <f t="shared" si="1"/>
        <v>43366432.600000001</v>
      </c>
      <c r="X5" s="1079"/>
      <c r="Y5" s="1079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v>2317858</v>
      </c>
      <c r="F6" s="22">
        <v>1908587</v>
      </c>
      <c r="G6" s="22">
        <v>2060383</v>
      </c>
      <c r="H6" s="22">
        <v>2087486</v>
      </c>
      <c r="I6" s="22">
        <v>1236592.3</v>
      </c>
      <c r="J6" s="22">
        <v>2107815</v>
      </c>
      <c r="K6" s="22">
        <v>1634196</v>
      </c>
      <c r="L6" s="22">
        <v>2986767.1</v>
      </c>
      <c r="M6" s="22">
        <v>1462113</v>
      </c>
      <c r="N6" s="22">
        <v>1105152</v>
      </c>
      <c r="O6" s="22">
        <v>1772555</v>
      </c>
      <c r="P6" s="22">
        <v>306251</v>
      </c>
      <c r="Q6" s="22">
        <v>1247928</v>
      </c>
      <c r="R6" s="22">
        <v>829774</v>
      </c>
      <c r="S6" s="22">
        <v>1030282</v>
      </c>
      <c r="T6" s="22">
        <v>400495.8</v>
      </c>
      <c r="U6" s="22">
        <v>153791</v>
      </c>
      <c r="V6" s="22">
        <v>107052</v>
      </c>
      <c r="W6" s="19">
        <f t="shared" si="1"/>
        <v>24755078.199999999</v>
      </c>
      <c r="X6" s="1079"/>
      <c r="Y6" s="1079"/>
    </row>
    <row r="7" spans="1:25" ht="22.5">
      <c r="A7" s="90" t="s">
        <v>37</v>
      </c>
      <c r="B7" s="91" t="s">
        <v>38</v>
      </c>
      <c r="C7" s="91" t="s">
        <v>35</v>
      </c>
      <c r="D7" s="92" t="s">
        <v>36</v>
      </c>
      <c r="E7" s="22">
        <v>2067093</v>
      </c>
      <c r="F7" s="22">
        <v>1457882</v>
      </c>
      <c r="G7" s="22">
        <v>1458667</v>
      </c>
      <c r="H7" s="22">
        <v>1307394</v>
      </c>
      <c r="I7" s="22">
        <v>1107198.5</v>
      </c>
      <c r="J7" s="22">
        <v>2286934</v>
      </c>
      <c r="K7" s="22">
        <v>1244025</v>
      </c>
      <c r="L7" s="22">
        <v>1982048.7</v>
      </c>
      <c r="M7" s="22">
        <v>1102415</v>
      </c>
      <c r="N7" s="22">
        <v>926252</v>
      </c>
      <c r="O7" s="22">
        <v>1141748</v>
      </c>
      <c r="P7" s="22">
        <v>176316</v>
      </c>
      <c r="Q7" s="22">
        <v>792053</v>
      </c>
      <c r="R7" s="22">
        <v>506998</v>
      </c>
      <c r="S7" s="22">
        <v>642828</v>
      </c>
      <c r="T7" s="22">
        <v>244899.20000000001</v>
      </c>
      <c r="U7" s="22">
        <v>88027</v>
      </c>
      <c r="V7" s="22">
        <v>78576</v>
      </c>
      <c r="W7" s="19">
        <f t="shared" si="1"/>
        <v>18611354.399999999</v>
      </c>
      <c r="X7" s="1079"/>
      <c r="Y7" s="1079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436825</v>
      </c>
      <c r="F8" s="19">
        <f t="shared" ref="F8:V8" si="4">F9+F10</f>
        <v>349996</v>
      </c>
      <c r="G8" s="19">
        <f t="shared" si="4"/>
        <v>382258</v>
      </c>
      <c r="H8" s="19">
        <f t="shared" si="4"/>
        <v>419002</v>
      </c>
      <c r="I8" s="19">
        <f t="shared" si="4"/>
        <v>240306</v>
      </c>
      <c r="J8" s="19">
        <f t="shared" si="4"/>
        <v>424384</v>
      </c>
      <c r="K8" s="19">
        <f t="shared" si="4"/>
        <v>331987</v>
      </c>
      <c r="L8" s="19">
        <f t="shared" si="4"/>
        <v>594761</v>
      </c>
      <c r="M8" s="19">
        <f t="shared" si="4"/>
        <v>298987</v>
      </c>
      <c r="N8" s="19">
        <f t="shared" si="4"/>
        <v>225850</v>
      </c>
      <c r="O8" s="19">
        <f t="shared" si="4"/>
        <v>362993</v>
      </c>
      <c r="P8" s="19">
        <f t="shared" si="4"/>
        <v>65282</v>
      </c>
      <c r="Q8" s="19">
        <f t="shared" si="4"/>
        <v>256931</v>
      </c>
      <c r="R8" s="19">
        <f t="shared" si="4"/>
        <v>173744</v>
      </c>
      <c r="S8" s="19">
        <f t="shared" si="4"/>
        <v>220486.39999999999</v>
      </c>
      <c r="T8" s="19">
        <f t="shared" si="4"/>
        <v>80501</v>
      </c>
      <c r="U8" s="19">
        <f t="shared" si="4"/>
        <v>33351</v>
      </c>
      <c r="V8" s="19">
        <f t="shared" si="4"/>
        <v>21480</v>
      </c>
      <c r="W8" s="19">
        <f t="shared" si="1"/>
        <v>4919124.4000000004</v>
      </c>
      <c r="X8" s="1079"/>
      <c r="Y8" s="1079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v>6505</v>
      </c>
      <c r="F9" s="22">
        <v>5036</v>
      </c>
      <c r="G9" s="22">
        <v>5178</v>
      </c>
      <c r="H9" s="22">
        <v>3642</v>
      </c>
      <c r="I9" s="22">
        <v>4026</v>
      </c>
      <c r="J9" s="22">
        <v>7704</v>
      </c>
      <c r="K9" s="22">
        <v>4627</v>
      </c>
      <c r="L9" s="22">
        <v>5601</v>
      </c>
      <c r="M9" s="22">
        <v>4187</v>
      </c>
      <c r="N9" s="22">
        <v>3650</v>
      </c>
      <c r="O9" s="22">
        <v>4393</v>
      </c>
      <c r="P9" s="22">
        <v>602</v>
      </c>
      <c r="Q9" s="22">
        <v>3051</v>
      </c>
      <c r="R9" s="22">
        <v>1704</v>
      </c>
      <c r="S9" s="22">
        <v>18966.400000000001</v>
      </c>
      <c r="T9" s="22">
        <v>861</v>
      </c>
      <c r="U9" s="22">
        <v>351</v>
      </c>
      <c r="V9" s="22">
        <v>360</v>
      </c>
      <c r="W9" s="19">
        <f t="shared" si="1"/>
        <v>80444.399999999994</v>
      </c>
      <c r="X9" s="1079"/>
      <c r="Y9" s="1079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430320</v>
      </c>
      <c r="F10" s="19">
        <f t="shared" ref="F10:V10" si="5">F11</f>
        <v>344960</v>
      </c>
      <c r="G10" s="19">
        <f t="shared" si="5"/>
        <v>377080</v>
      </c>
      <c r="H10" s="19">
        <f t="shared" si="5"/>
        <v>415360</v>
      </c>
      <c r="I10" s="19">
        <f t="shared" si="5"/>
        <v>236280</v>
      </c>
      <c r="J10" s="19">
        <f t="shared" si="5"/>
        <v>416680</v>
      </c>
      <c r="K10" s="19">
        <f t="shared" si="5"/>
        <v>327360</v>
      </c>
      <c r="L10" s="19">
        <f t="shared" si="5"/>
        <v>589160</v>
      </c>
      <c r="M10" s="19">
        <f t="shared" si="5"/>
        <v>294800</v>
      </c>
      <c r="N10" s="19">
        <f t="shared" si="5"/>
        <v>222200</v>
      </c>
      <c r="O10" s="19">
        <f t="shared" si="5"/>
        <v>358600</v>
      </c>
      <c r="P10" s="19">
        <f t="shared" si="5"/>
        <v>64680</v>
      </c>
      <c r="Q10" s="19">
        <f t="shared" si="5"/>
        <v>253880</v>
      </c>
      <c r="R10" s="19">
        <f t="shared" si="5"/>
        <v>172040</v>
      </c>
      <c r="S10" s="19">
        <f t="shared" si="5"/>
        <v>201520</v>
      </c>
      <c r="T10" s="19">
        <f t="shared" si="5"/>
        <v>79640</v>
      </c>
      <c r="U10" s="19">
        <f t="shared" si="5"/>
        <v>33000</v>
      </c>
      <c r="V10" s="19">
        <f t="shared" si="5"/>
        <v>21120</v>
      </c>
      <c r="W10" s="19">
        <f t="shared" si="1"/>
        <v>4838680</v>
      </c>
      <c r="X10" s="1079"/>
      <c r="Y10" s="1079"/>
    </row>
    <row r="11" spans="1:25" s="96" customFormat="1" ht="22.5">
      <c r="A11" s="90" t="s">
        <v>45</v>
      </c>
      <c r="B11" s="95" t="s">
        <v>2325</v>
      </c>
      <c r="C11" s="95" t="s">
        <v>35</v>
      </c>
      <c r="D11" s="92" t="s">
        <v>36</v>
      </c>
      <c r="E11" s="22">
        <v>430320</v>
      </c>
      <c r="F11" s="22">
        <v>344960</v>
      </c>
      <c r="G11" s="22">
        <v>377080</v>
      </c>
      <c r="H11" s="22">
        <v>415360</v>
      </c>
      <c r="I11" s="22">
        <v>236280</v>
      </c>
      <c r="J11" s="22">
        <v>416680</v>
      </c>
      <c r="K11" s="22">
        <v>327360</v>
      </c>
      <c r="L11" s="22">
        <v>589160</v>
      </c>
      <c r="M11" s="22">
        <v>294800</v>
      </c>
      <c r="N11" s="22">
        <v>222200</v>
      </c>
      <c r="O11" s="22">
        <v>358600</v>
      </c>
      <c r="P11" s="22">
        <v>64680</v>
      </c>
      <c r="Q11" s="22">
        <v>253880</v>
      </c>
      <c r="R11" s="22">
        <v>172040</v>
      </c>
      <c r="S11" s="22">
        <v>201520</v>
      </c>
      <c r="T11" s="22">
        <v>79640</v>
      </c>
      <c r="U11" s="22">
        <v>33000</v>
      </c>
      <c r="V11" s="22">
        <v>21120</v>
      </c>
      <c r="W11" s="19">
        <f t="shared" si="1"/>
        <v>4838680</v>
      </c>
      <c r="X11" s="1079"/>
      <c r="Y11" s="1079"/>
    </row>
    <row r="12" spans="1:25" ht="33.75">
      <c r="A12" s="90" t="s">
        <v>47</v>
      </c>
      <c r="B12" s="91" t="s">
        <v>48</v>
      </c>
      <c r="C12" s="91"/>
      <c r="D12" s="92" t="s">
        <v>49</v>
      </c>
      <c r="E12" s="19">
        <f>E13+E14</f>
        <v>165717.73000000001</v>
      </c>
      <c r="F12" s="19">
        <f t="shared" ref="F12:V12" si="6">F13+F14</f>
        <v>108286.98</v>
      </c>
      <c r="G12" s="19">
        <f t="shared" si="6"/>
        <v>134492.46</v>
      </c>
      <c r="H12" s="19">
        <f t="shared" si="6"/>
        <v>118275.23</v>
      </c>
      <c r="I12" s="19">
        <f t="shared" si="6"/>
        <v>82383.959999999992</v>
      </c>
      <c r="J12" s="19">
        <f t="shared" si="6"/>
        <v>110069.28</v>
      </c>
      <c r="K12" s="19">
        <f t="shared" si="6"/>
        <v>107954.89</v>
      </c>
      <c r="L12" s="19">
        <f t="shared" si="6"/>
        <v>194615.72</v>
      </c>
      <c r="M12" s="19">
        <f t="shared" si="6"/>
        <v>92881.94</v>
      </c>
      <c r="N12" s="19">
        <f t="shared" si="6"/>
        <v>60191.09</v>
      </c>
      <c r="O12" s="19">
        <f t="shared" si="6"/>
        <v>97076.96</v>
      </c>
      <c r="P12" s="19">
        <f t="shared" si="6"/>
        <v>20405.16</v>
      </c>
      <c r="Q12" s="19">
        <f t="shared" si="6"/>
        <v>73569.97</v>
      </c>
      <c r="R12" s="19">
        <f t="shared" si="6"/>
        <v>48545.479999999996</v>
      </c>
      <c r="S12" s="19">
        <f t="shared" si="6"/>
        <v>58754.91</v>
      </c>
      <c r="T12" s="19">
        <f t="shared" si="6"/>
        <v>23527.119999999999</v>
      </c>
      <c r="U12" s="19">
        <f t="shared" si="6"/>
        <v>9655.86</v>
      </c>
      <c r="V12" s="19">
        <f t="shared" si="6"/>
        <v>6497.85</v>
      </c>
      <c r="W12" s="19">
        <f t="shared" si="1"/>
        <v>1512902.59</v>
      </c>
      <c r="X12" s="1079"/>
      <c r="Y12" s="1079"/>
    </row>
    <row r="13" spans="1:25" s="96" customFormat="1" ht="22.5">
      <c r="A13" s="90" t="s">
        <v>50</v>
      </c>
      <c r="B13" s="95" t="s">
        <v>2326</v>
      </c>
      <c r="C13" s="95" t="s">
        <v>35</v>
      </c>
      <c r="D13" s="92" t="s">
        <v>2327</v>
      </c>
      <c r="E13" s="22">
        <v>61410.41</v>
      </c>
      <c r="F13" s="22">
        <v>26251.360000000001</v>
      </c>
      <c r="G13" s="22">
        <v>52840.38</v>
      </c>
      <c r="H13" s="22">
        <v>28672.87</v>
      </c>
      <c r="I13" s="22">
        <v>29190.62</v>
      </c>
      <c r="J13" s="22">
        <v>44776.08</v>
      </c>
      <c r="K13" s="22">
        <v>37139.75</v>
      </c>
      <c r="L13" s="22">
        <v>65901.570000000007</v>
      </c>
      <c r="M13" s="22">
        <v>31451.61</v>
      </c>
      <c r="N13" s="22">
        <v>14591.7</v>
      </c>
      <c r="O13" s="22">
        <v>28121.19</v>
      </c>
      <c r="P13" s="22">
        <v>6909.72</v>
      </c>
      <c r="Q13" s="22">
        <v>24912.31</v>
      </c>
      <c r="R13" s="22">
        <v>16438.560000000001</v>
      </c>
      <c r="S13" s="22">
        <v>19895.43</v>
      </c>
      <c r="T13" s="22">
        <v>7966.88</v>
      </c>
      <c r="U13" s="22">
        <v>3269.72</v>
      </c>
      <c r="V13" s="22">
        <v>1575.4</v>
      </c>
      <c r="W13" s="19">
        <f t="shared" si="1"/>
        <v>501315.55999999994</v>
      </c>
      <c r="X13" s="1079"/>
      <c r="Y13" s="1079"/>
    </row>
    <row r="14" spans="1:25" s="96" customFormat="1" ht="22.5">
      <c r="A14" s="90" t="s">
        <v>52</v>
      </c>
      <c r="B14" s="95" t="s">
        <v>2328</v>
      </c>
      <c r="C14" s="95" t="s">
        <v>35</v>
      </c>
      <c r="D14" s="92" t="s">
        <v>2327</v>
      </c>
      <c r="E14" s="22">
        <v>104307.32</v>
      </c>
      <c r="F14" s="22">
        <v>82035.62</v>
      </c>
      <c r="G14" s="22">
        <v>81652.08</v>
      </c>
      <c r="H14" s="22">
        <v>89602.36</v>
      </c>
      <c r="I14" s="22">
        <v>53193.34</v>
      </c>
      <c r="J14" s="22">
        <v>65293.2</v>
      </c>
      <c r="K14" s="22">
        <v>70815.14</v>
      </c>
      <c r="L14" s="22">
        <v>128714.15</v>
      </c>
      <c r="M14" s="22">
        <v>61430.33</v>
      </c>
      <c r="N14" s="22">
        <v>45599.39</v>
      </c>
      <c r="O14" s="22">
        <v>68955.77</v>
      </c>
      <c r="P14" s="22">
        <v>13495.44</v>
      </c>
      <c r="Q14" s="22">
        <v>48657.66</v>
      </c>
      <c r="R14" s="22">
        <v>32106.92</v>
      </c>
      <c r="S14" s="22">
        <v>38859.480000000003</v>
      </c>
      <c r="T14" s="22">
        <v>15560.24</v>
      </c>
      <c r="U14" s="22">
        <v>6386.14</v>
      </c>
      <c r="V14" s="22">
        <v>4922.45</v>
      </c>
      <c r="W14" s="19">
        <f t="shared" si="1"/>
        <v>1011587.0299999999</v>
      </c>
      <c r="X14" s="1079"/>
      <c r="Y14" s="1079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f>E16+E17+E18+E19</f>
        <v>21338956</v>
      </c>
      <c r="F15" s="19">
        <f t="shared" ref="F15:V15" si="7">F16+F17+F18+F19</f>
        <v>14707678</v>
      </c>
      <c r="G15" s="19">
        <f t="shared" si="7"/>
        <v>15570670</v>
      </c>
      <c r="H15" s="19">
        <f t="shared" si="7"/>
        <v>17715349.77</v>
      </c>
      <c r="I15" s="19">
        <f t="shared" si="7"/>
        <v>7719010</v>
      </c>
      <c r="J15" s="19">
        <f t="shared" si="7"/>
        <v>16840046</v>
      </c>
      <c r="K15" s="19">
        <f t="shared" si="7"/>
        <v>13536837.5</v>
      </c>
      <c r="L15" s="19">
        <f t="shared" si="7"/>
        <v>24949396</v>
      </c>
      <c r="M15" s="19">
        <f t="shared" si="7"/>
        <v>10833210</v>
      </c>
      <c r="N15" s="19">
        <f t="shared" si="7"/>
        <v>8267305</v>
      </c>
      <c r="O15" s="19">
        <f t="shared" si="7"/>
        <v>12921540</v>
      </c>
      <c r="P15" s="19">
        <f t="shared" si="7"/>
        <v>2005815</v>
      </c>
      <c r="Q15" s="19">
        <f t="shared" si="7"/>
        <v>9213955</v>
      </c>
      <c r="R15" s="19">
        <f t="shared" si="7"/>
        <v>6735565</v>
      </c>
      <c r="S15" s="19">
        <f t="shared" si="7"/>
        <v>7506685</v>
      </c>
      <c r="T15" s="19">
        <f t="shared" si="7"/>
        <v>3037980</v>
      </c>
      <c r="U15" s="19">
        <f t="shared" si="7"/>
        <v>1233695</v>
      </c>
      <c r="V15" s="19">
        <f t="shared" si="7"/>
        <v>804520</v>
      </c>
      <c r="W15" s="19">
        <f t="shared" si="1"/>
        <v>194938213.26999998</v>
      </c>
      <c r="X15" s="1079"/>
      <c r="Y15" s="1079"/>
    </row>
    <row r="16" spans="1:25" ht="22.5">
      <c r="A16" s="90" t="s">
        <v>54</v>
      </c>
      <c r="B16" s="97" t="s">
        <v>57</v>
      </c>
      <c r="C16" s="97" t="s">
        <v>35</v>
      </c>
      <c r="D16" s="98" t="s">
        <v>2329</v>
      </c>
      <c r="E16" s="99">
        <v>18979133</v>
      </c>
      <c r="F16" s="99">
        <v>12484869</v>
      </c>
      <c r="G16" s="99">
        <v>14168966</v>
      </c>
      <c r="H16" s="99">
        <v>15691155</v>
      </c>
      <c r="I16" s="99">
        <v>7234554</v>
      </c>
      <c r="J16" s="99">
        <v>15590858</v>
      </c>
      <c r="K16" s="99">
        <v>12356359</v>
      </c>
      <c r="L16" s="99">
        <v>22768445</v>
      </c>
      <c r="M16" s="99">
        <v>10212562</v>
      </c>
      <c r="N16" s="99">
        <v>7767481</v>
      </c>
      <c r="O16" s="99">
        <v>12212952</v>
      </c>
      <c r="P16" s="99">
        <v>1932315</v>
      </c>
      <c r="Q16" s="99">
        <v>8674671</v>
      </c>
      <c r="R16" s="99">
        <v>6294041</v>
      </c>
      <c r="S16" s="99">
        <v>7016581</v>
      </c>
      <c r="T16" s="99">
        <v>2718704</v>
      </c>
      <c r="U16" s="99">
        <v>934599</v>
      </c>
      <c r="V16" s="99">
        <v>780520</v>
      </c>
      <c r="W16" s="19">
        <f t="shared" si="1"/>
        <v>177818765</v>
      </c>
      <c r="X16" s="1079"/>
      <c r="Y16" s="1079"/>
    </row>
    <row r="17" spans="1:25" ht="33.7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391312</v>
      </c>
      <c r="F17" s="99">
        <v>863676</v>
      </c>
      <c r="G17" s="99">
        <v>82864</v>
      </c>
      <c r="H17" s="99">
        <v>266880</v>
      </c>
      <c r="I17" s="99">
        <v>192456</v>
      </c>
      <c r="J17" s="99">
        <v>266812</v>
      </c>
      <c r="K17" s="99">
        <v>289631</v>
      </c>
      <c r="L17" s="99">
        <v>616600</v>
      </c>
      <c r="M17" s="99">
        <v>277148</v>
      </c>
      <c r="N17" s="99">
        <v>237824</v>
      </c>
      <c r="O17" s="99">
        <v>301088</v>
      </c>
      <c r="P17" s="99"/>
      <c r="Q17" s="99">
        <v>250784</v>
      </c>
      <c r="R17" s="99">
        <v>239024</v>
      </c>
      <c r="S17" s="99">
        <v>252604</v>
      </c>
      <c r="T17" s="99">
        <v>225776</v>
      </c>
      <c r="U17" s="99">
        <v>261596</v>
      </c>
      <c r="V17" s="99"/>
      <c r="W17" s="19">
        <f t="shared" si="1"/>
        <v>5016075</v>
      </c>
      <c r="X17" s="1079"/>
      <c r="Y17" s="1079"/>
    </row>
    <row r="18" spans="1:25" ht="22.5">
      <c r="A18" s="90" t="s">
        <v>59</v>
      </c>
      <c r="B18" s="97" t="s">
        <v>2330</v>
      </c>
      <c r="C18" s="97" t="s">
        <v>35</v>
      </c>
      <c r="D18" s="92" t="s">
        <v>36</v>
      </c>
      <c r="E18" s="99">
        <v>508000</v>
      </c>
      <c r="F18" s="99">
        <v>400000</v>
      </c>
      <c r="G18" s="99">
        <v>428500</v>
      </c>
      <c r="H18" s="99">
        <v>476500</v>
      </c>
      <c r="I18" s="99">
        <v>292000</v>
      </c>
      <c r="J18" s="99">
        <v>473500</v>
      </c>
      <c r="K18" s="99">
        <v>377500</v>
      </c>
      <c r="L18" s="99">
        <v>698500</v>
      </c>
      <c r="M18" s="99">
        <v>343500</v>
      </c>
      <c r="N18" s="99">
        <v>262000</v>
      </c>
      <c r="O18" s="99">
        <v>407500</v>
      </c>
      <c r="P18" s="99">
        <v>73500</v>
      </c>
      <c r="Q18" s="99">
        <v>288500</v>
      </c>
      <c r="R18" s="99">
        <v>202500</v>
      </c>
      <c r="S18" s="99">
        <v>237500</v>
      </c>
      <c r="T18" s="99">
        <v>93500</v>
      </c>
      <c r="U18" s="99">
        <v>37500</v>
      </c>
      <c r="V18" s="99">
        <v>24000</v>
      </c>
      <c r="W18" s="19">
        <f t="shared" si="1"/>
        <v>5624500</v>
      </c>
      <c r="X18" s="1079"/>
      <c r="Y18" s="1079"/>
    </row>
    <row r="19" spans="1:25" ht="22.5">
      <c r="A19" s="90" t="s">
        <v>62</v>
      </c>
      <c r="B19" s="97" t="s">
        <v>2331</v>
      </c>
      <c r="C19" s="97" t="s">
        <v>35</v>
      </c>
      <c r="D19" s="92" t="s">
        <v>36</v>
      </c>
      <c r="E19" s="99">
        <v>1460511</v>
      </c>
      <c r="F19" s="99">
        <v>959133</v>
      </c>
      <c r="G19" s="99">
        <v>890340</v>
      </c>
      <c r="H19" s="99">
        <f>1206312+73498.77+1004</f>
        <v>1280814.77</v>
      </c>
      <c r="I19" s="99"/>
      <c r="J19" s="99">
        <v>508876</v>
      </c>
      <c r="K19" s="99">
        <v>513347.5</v>
      </c>
      <c r="L19" s="99">
        <v>865851</v>
      </c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19">
        <f t="shared" si="1"/>
        <v>6478873.2699999996</v>
      </c>
      <c r="X19" s="1079"/>
      <c r="Y19" s="1079"/>
    </row>
    <row r="20" spans="1:25">
      <c r="A20" s="90" t="s">
        <v>64</v>
      </c>
      <c r="B20" s="91" t="s">
        <v>63</v>
      </c>
      <c r="C20" s="91"/>
      <c r="D20" s="98" t="s">
        <v>28</v>
      </c>
      <c r="E20" s="100">
        <f>E21+E22</f>
        <v>2271654.08</v>
      </c>
      <c r="F20" s="100">
        <f t="shared" ref="F20:V20" si="8">F21+F22</f>
        <v>1835051.83</v>
      </c>
      <c r="G20" s="100">
        <f t="shared" si="8"/>
        <v>1833204.93</v>
      </c>
      <c r="H20" s="100">
        <f t="shared" si="8"/>
        <v>1922392.11</v>
      </c>
      <c r="I20" s="100">
        <f t="shared" si="8"/>
        <v>1251093.33</v>
      </c>
      <c r="J20" s="100">
        <f t="shared" si="8"/>
        <v>1908687.21</v>
      </c>
      <c r="K20" s="100">
        <f t="shared" si="8"/>
        <v>1556182.9900000002</v>
      </c>
      <c r="L20" s="100">
        <f t="shared" si="8"/>
        <v>2865875</v>
      </c>
      <c r="M20" s="100">
        <f t="shared" si="8"/>
        <v>1350634.47</v>
      </c>
      <c r="N20" s="100">
        <f t="shared" si="8"/>
        <v>991684.44</v>
      </c>
      <c r="O20" s="100">
        <f t="shared" si="8"/>
        <v>1497506.87</v>
      </c>
      <c r="P20" s="100">
        <f t="shared" si="8"/>
        <v>305251.40999999997</v>
      </c>
      <c r="Q20" s="100">
        <f t="shared" si="8"/>
        <v>1055031.02</v>
      </c>
      <c r="R20" s="100">
        <f t="shared" si="8"/>
        <v>684072.35</v>
      </c>
      <c r="S20" s="100">
        <f t="shared" si="8"/>
        <v>843171.21</v>
      </c>
      <c r="T20" s="100">
        <f t="shared" si="8"/>
        <v>335950.35</v>
      </c>
      <c r="U20" s="100">
        <f t="shared" si="8"/>
        <v>135974.37</v>
      </c>
      <c r="V20" s="100">
        <f t="shared" si="8"/>
        <v>107241.84000000001</v>
      </c>
      <c r="W20" s="19">
        <f t="shared" si="1"/>
        <v>22750659.81000001</v>
      </c>
      <c r="X20" s="1079"/>
      <c r="Y20" s="1079"/>
    </row>
    <row r="21" spans="1:25" ht="22.5">
      <c r="A21" s="90" t="s">
        <v>67</v>
      </c>
      <c r="B21" s="91" t="s">
        <v>2332</v>
      </c>
      <c r="C21" s="91" t="s">
        <v>66</v>
      </c>
      <c r="D21" s="92" t="s">
        <v>2327</v>
      </c>
      <c r="E21" s="99">
        <v>2094068.43</v>
      </c>
      <c r="F21" s="99">
        <v>1640688.83</v>
      </c>
      <c r="G21" s="99">
        <v>1633012.89</v>
      </c>
      <c r="H21" s="99">
        <v>1792042.11</v>
      </c>
      <c r="I21" s="99">
        <v>1063856.8600000001</v>
      </c>
      <c r="J21" s="99">
        <v>1749057.43</v>
      </c>
      <c r="K21" s="99">
        <v>1416276.1</v>
      </c>
      <c r="L21" s="99">
        <v>2574270</v>
      </c>
      <c r="M21" s="99">
        <v>1228585.57</v>
      </c>
      <c r="N21" s="99">
        <v>911974.38</v>
      </c>
      <c r="O21" s="99">
        <v>1379086.87</v>
      </c>
      <c r="P21" s="99">
        <v>269901.40999999997</v>
      </c>
      <c r="Q21" s="99">
        <v>973131.02</v>
      </c>
      <c r="R21" s="99">
        <v>642122.35</v>
      </c>
      <c r="S21" s="99">
        <v>777171.21</v>
      </c>
      <c r="T21" s="99">
        <v>311200.34999999998</v>
      </c>
      <c r="U21" s="99">
        <v>127724.37</v>
      </c>
      <c r="V21" s="99">
        <v>98448.49</v>
      </c>
      <c r="W21" s="19">
        <f t="shared" si="1"/>
        <v>20682618.670000006</v>
      </c>
      <c r="X21" s="1079"/>
      <c r="Y21" s="1079"/>
    </row>
    <row r="22" spans="1:25" ht="22.5">
      <c r="A22" s="90" t="s">
        <v>69</v>
      </c>
      <c r="B22" s="91" t="s">
        <v>2333</v>
      </c>
      <c r="C22" s="91"/>
      <c r="D22" s="98" t="s">
        <v>51</v>
      </c>
      <c r="E22" s="100">
        <f>E23+E24</f>
        <v>177585.65</v>
      </c>
      <c r="F22" s="100">
        <f t="shared" ref="F22:V22" si="9">F23+F24</f>
        <v>194363</v>
      </c>
      <c r="G22" s="100">
        <f t="shared" si="9"/>
        <v>200192.04</v>
      </c>
      <c r="H22" s="100">
        <f t="shared" si="9"/>
        <v>130350</v>
      </c>
      <c r="I22" s="100">
        <f t="shared" si="9"/>
        <v>187236.47</v>
      </c>
      <c r="J22" s="100">
        <f t="shared" si="9"/>
        <v>159629.78</v>
      </c>
      <c r="K22" s="100">
        <f t="shared" si="9"/>
        <v>139906.89000000001</v>
      </c>
      <c r="L22" s="100">
        <f t="shared" si="9"/>
        <v>291605</v>
      </c>
      <c r="M22" s="100">
        <f t="shared" si="9"/>
        <v>122048.9</v>
      </c>
      <c r="N22" s="100">
        <f t="shared" si="9"/>
        <v>79710.06</v>
      </c>
      <c r="O22" s="100">
        <f t="shared" si="9"/>
        <v>118420</v>
      </c>
      <c r="P22" s="100">
        <f t="shared" si="9"/>
        <v>35350</v>
      </c>
      <c r="Q22" s="100">
        <f t="shared" si="9"/>
        <v>81900</v>
      </c>
      <c r="R22" s="100">
        <f t="shared" si="9"/>
        <v>41950</v>
      </c>
      <c r="S22" s="100">
        <f t="shared" si="9"/>
        <v>66000</v>
      </c>
      <c r="T22" s="100">
        <f t="shared" si="9"/>
        <v>24750</v>
      </c>
      <c r="U22" s="100">
        <f t="shared" si="9"/>
        <v>8250</v>
      </c>
      <c r="V22" s="100">
        <f t="shared" si="9"/>
        <v>8793.35</v>
      </c>
      <c r="W22" s="19">
        <f t="shared" si="1"/>
        <v>2068041.1400000001</v>
      </c>
      <c r="X22" s="1079"/>
      <c r="Y22" s="1079"/>
    </row>
    <row r="23" spans="1:25" ht="22.5">
      <c r="A23" s="90" t="s">
        <v>72</v>
      </c>
      <c r="B23" s="91" t="s">
        <v>70</v>
      </c>
      <c r="C23" s="91" t="s">
        <v>66</v>
      </c>
      <c r="D23" s="92" t="s">
        <v>2334</v>
      </c>
      <c r="E23" s="99">
        <v>37295.65</v>
      </c>
      <c r="F23" s="99">
        <v>17188</v>
      </c>
      <c r="G23" s="99">
        <v>9487.0400000000009</v>
      </c>
      <c r="H23" s="99"/>
      <c r="I23" s="99">
        <v>24846.47</v>
      </c>
      <c r="J23" s="99">
        <v>4829.78</v>
      </c>
      <c r="K23" s="99">
        <v>9611.89</v>
      </c>
      <c r="L23" s="99">
        <v>65665</v>
      </c>
      <c r="M23" s="99">
        <v>6543.9</v>
      </c>
      <c r="N23" s="99">
        <v>3110.06</v>
      </c>
      <c r="O23" s="99">
        <v>2800</v>
      </c>
      <c r="P23" s="99">
        <v>700</v>
      </c>
      <c r="Q23" s="99">
        <v>700</v>
      </c>
      <c r="R23" s="99">
        <v>700</v>
      </c>
      <c r="S23" s="99"/>
      <c r="T23" s="99"/>
      <c r="U23" s="99">
        <v>0</v>
      </c>
      <c r="V23" s="99">
        <v>2193.35</v>
      </c>
      <c r="W23" s="19">
        <f t="shared" si="1"/>
        <v>185671.14</v>
      </c>
      <c r="X23" s="1079"/>
      <c r="Y23" s="1079"/>
    </row>
    <row r="24" spans="1:25" ht="22.5">
      <c r="A24" s="90" t="s">
        <v>74</v>
      </c>
      <c r="B24" s="91" t="s">
        <v>73</v>
      </c>
      <c r="C24" s="91" t="s">
        <v>66</v>
      </c>
      <c r="D24" s="92" t="s">
        <v>2334</v>
      </c>
      <c r="E24" s="99">
        <v>140290</v>
      </c>
      <c r="F24" s="99">
        <v>177175</v>
      </c>
      <c r="G24" s="99">
        <v>190705</v>
      </c>
      <c r="H24" s="99">
        <v>130350</v>
      </c>
      <c r="I24" s="99">
        <v>162390</v>
      </c>
      <c r="J24" s="99">
        <v>154800</v>
      </c>
      <c r="K24" s="99">
        <v>130295</v>
      </c>
      <c r="L24" s="99">
        <v>225940</v>
      </c>
      <c r="M24" s="99">
        <v>115505</v>
      </c>
      <c r="N24" s="99">
        <v>76600</v>
      </c>
      <c r="O24" s="99">
        <v>115620</v>
      </c>
      <c r="P24" s="99">
        <v>34650</v>
      </c>
      <c r="Q24" s="99">
        <v>81200</v>
      </c>
      <c r="R24" s="99">
        <v>41250</v>
      </c>
      <c r="S24" s="99">
        <v>66000</v>
      </c>
      <c r="T24" s="99">
        <v>24750</v>
      </c>
      <c r="U24" s="99">
        <v>8250</v>
      </c>
      <c r="V24" s="99">
        <v>6600</v>
      </c>
      <c r="W24" s="19">
        <f t="shared" si="1"/>
        <v>1882370</v>
      </c>
      <c r="X24" s="1079"/>
      <c r="Y24" s="1079"/>
    </row>
    <row r="25" spans="1:25">
      <c r="A25" s="90" t="s">
        <v>76</v>
      </c>
      <c r="B25" s="91" t="s">
        <v>75</v>
      </c>
      <c r="C25" s="91"/>
      <c r="D25" s="92" t="s">
        <v>28</v>
      </c>
      <c r="E25" s="19">
        <f t="shared" ref="E25:V25" si="10">E26</f>
        <v>3337773.74</v>
      </c>
      <c r="F25" s="19">
        <f t="shared" si="10"/>
        <v>2632375.06</v>
      </c>
      <c r="G25" s="19">
        <f t="shared" si="10"/>
        <v>2612815.58</v>
      </c>
      <c r="H25" s="19">
        <f t="shared" si="10"/>
        <v>2867266.64</v>
      </c>
      <c r="I25" s="19">
        <f t="shared" si="10"/>
        <v>1702168.92</v>
      </c>
      <c r="J25" s="19">
        <f t="shared" si="10"/>
        <v>2798485.4</v>
      </c>
      <c r="K25" s="19">
        <f t="shared" si="10"/>
        <v>2266037.6800000002</v>
      </c>
      <c r="L25" s="19">
        <f t="shared" si="10"/>
        <v>4118830.66</v>
      </c>
      <c r="M25" s="19">
        <f t="shared" si="10"/>
        <v>1965733.04</v>
      </c>
      <c r="N25" s="19">
        <f t="shared" si="10"/>
        <v>1459156.32</v>
      </c>
      <c r="O25" s="19">
        <f t="shared" si="10"/>
        <v>2206533.92</v>
      </c>
      <c r="P25" s="19">
        <f t="shared" si="10"/>
        <v>431840.32</v>
      </c>
      <c r="Q25" s="19">
        <f t="shared" si="10"/>
        <v>1557005.8</v>
      </c>
      <c r="R25" s="19">
        <f t="shared" si="10"/>
        <v>1027392.64</v>
      </c>
      <c r="S25" s="19">
        <f t="shared" si="10"/>
        <v>1243471.2</v>
      </c>
      <c r="T25" s="19">
        <f t="shared" si="10"/>
        <v>497919.9</v>
      </c>
      <c r="U25" s="19">
        <f t="shared" si="10"/>
        <v>204357.51</v>
      </c>
      <c r="V25" s="19">
        <f t="shared" si="10"/>
        <v>157517.54</v>
      </c>
      <c r="W25" s="19">
        <f t="shared" si="1"/>
        <v>33086681.870000001</v>
      </c>
      <c r="X25" s="1079"/>
      <c r="Y25" s="1079"/>
    </row>
    <row r="26" spans="1:25" s="96" customFormat="1" ht="22.5">
      <c r="A26" s="90" t="s">
        <v>79</v>
      </c>
      <c r="B26" s="95" t="s">
        <v>2335</v>
      </c>
      <c r="C26" s="95" t="s">
        <v>78</v>
      </c>
      <c r="D26" s="92" t="s">
        <v>2327</v>
      </c>
      <c r="E26" s="22">
        <v>3337773.74</v>
      </c>
      <c r="F26" s="22">
        <v>2632375.06</v>
      </c>
      <c r="G26" s="22">
        <v>2612815.58</v>
      </c>
      <c r="H26" s="22">
        <v>2867266.64</v>
      </c>
      <c r="I26" s="22">
        <v>1702168.92</v>
      </c>
      <c r="J26" s="22">
        <v>2798485.4</v>
      </c>
      <c r="K26" s="22">
        <v>2266037.6800000002</v>
      </c>
      <c r="L26" s="22">
        <v>4118830.66</v>
      </c>
      <c r="M26" s="22">
        <v>1965733.04</v>
      </c>
      <c r="N26" s="22">
        <v>1459156.32</v>
      </c>
      <c r="O26" s="22">
        <v>2206533.92</v>
      </c>
      <c r="P26" s="22">
        <v>431840.32</v>
      </c>
      <c r="Q26" s="22">
        <v>1557005.8</v>
      </c>
      <c r="R26" s="22">
        <v>1027392.64</v>
      </c>
      <c r="S26" s="22">
        <v>1243471.2</v>
      </c>
      <c r="T26" s="22">
        <v>497919.9</v>
      </c>
      <c r="U26" s="22">
        <v>204357.51</v>
      </c>
      <c r="V26" s="22">
        <v>157517.54</v>
      </c>
      <c r="W26" s="19">
        <f t="shared" si="1"/>
        <v>33086681.870000001</v>
      </c>
      <c r="X26" s="1079"/>
      <c r="Y26" s="1079"/>
    </row>
    <row r="27" spans="1:25">
      <c r="A27" s="90" t="s">
        <v>81</v>
      </c>
      <c r="B27" s="91" t="s">
        <v>80</v>
      </c>
      <c r="C27" s="91"/>
      <c r="D27" s="92" t="s">
        <v>28</v>
      </c>
      <c r="E27" s="19">
        <f t="shared" ref="E27:V27" si="11">E28</f>
        <v>1668903.56</v>
      </c>
      <c r="F27" s="19">
        <f t="shared" si="11"/>
        <v>1312569.3</v>
      </c>
      <c r="G27" s="19">
        <f t="shared" si="11"/>
        <v>1306427.5</v>
      </c>
      <c r="H27" s="19">
        <f t="shared" si="11"/>
        <v>1433655.38</v>
      </c>
      <c r="I27" s="19">
        <f t="shared" si="11"/>
        <v>851101.8</v>
      </c>
      <c r="J27" s="19">
        <f t="shared" si="11"/>
        <v>1399264.88</v>
      </c>
      <c r="K27" s="19">
        <f t="shared" si="11"/>
        <v>1133036.1200000001</v>
      </c>
      <c r="L27" s="19">
        <f t="shared" si="11"/>
        <v>2059446.51</v>
      </c>
      <c r="M27" s="19">
        <f t="shared" si="11"/>
        <v>982881.6</v>
      </c>
      <c r="N27" s="19">
        <f t="shared" si="11"/>
        <v>729590.12</v>
      </c>
      <c r="O27" s="19">
        <f t="shared" si="11"/>
        <v>1103285.1599999999</v>
      </c>
      <c r="P27" s="19">
        <f t="shared" si="11"/>
        <v>215927.22</v>
      </c>
      <c r="Q27" s="19">
        <f t="shared" si="11"/>
        <v>778515.6</v>
      </c>
      <c r="R27" s="19">
        <f t="shared" si="11"/>
        <v>510703.38</v>
      </c>
      <c r="S27" s="19">
        <f t="shared" si="11"/>
        <v>621746.92000000004</v>
      </c>
      <c r="T27" s="19">
        <f t="shared" si="11"/>
        <v>248963.21</v>
      </c>
      <c r="U27" s="19">
        <f t="shared" si="11"/>
        <v>102179.88</v>
      </c>
      <c r="V27" s="19">
        <f t="shared" si="11"/>
        <v>78759.5</v>
      </c>
      <c r="W27" s="19">
        <f t="shared" si="1"/>
        <v>16536957.640000001</v>
      </c>
      <c r="X27" s="1079"/>
      <c r="Y27" s="1079"/>
    </row>
    <row r="28" spans="1:25" s="96" customFormat="1" ht="22.5">
      <c r="A28" s="90" t="s">
        <v>84</v>
      </c>
      <c r="B28" s="95" t="s">
        <v>82</v>
      </c>
      <c r="C28" s="95" t="s">
        <v>83</v>
      </c>
      <c r="D28" s="92" t="s">
        <v>2327</v>
      </c>
      <c r="E28" s="22">
        <v>1668903.56</v>
      </c>
      <c r="F28" s="22">
        <v>1312569.3</v>
      </c>
      <c r="G28" s="22">
        <v>1306427.5</v>
      </c>
      <c r="H28" s="22">
        <v>1433655.38</v>
      </c>
      <c r="I28" s="22">
        <v>851101.8</v>
      </c>
      <c r="J28" s="22">
        <v>1399264.88</v>
      </c>
      <c r="K28" s="22">
        <v>1133036.1200000001</v>
      </c>
      <c r="L28" s="22">
        <v>2059446.51</v>
      </c>
      <c r="M28" s="22">
        <v>982881.6</v>
      </c>
      <c r="N28" s="22">
        <v>729590.12</v>
      </c>
      <c r="O28" s="22">
        <v>1103285.1599999999</v>
      </c>
      <c r="P28" s="22">
        <v>215927.22</v>
      </c>
      <c r="Q28" s="22">
        <v>778515.6</v>
      </c>
      <c r="R28" s="22">
        <v>510703.38</v>
      </c>
      <c r="S28" s="22">
        <v>621746.92000000004</v>
      </c>
      <c r="T28" s="22">
        <v>248963.21</v>
      </c>
      <c r="U28" s="22">
        <v>102179.88</v>
      </c>
      <c r="V28" s="22">
        <v>78759.5</v>
      </c>
      <c r="W28" s="19">
        <f t="shared" si="1"/>
        <v>16536957.640000001</v>
      </c>
      <c r="X28" s="1079"/>
      <c r="Y28" s="1079"/>
    </row>
    <row r="29" spans="1:25" ht="22.5">
      <c r="A29" s="90" t="s">
        <v>87</v>
      </c>
      <c r="B29" s="91" t="s">
        <v>2336</v>
      </c>
      <c r="C29" s="91" t="s">
        <v>88</v>
      </c>
      <c r="D29" s="92" t="s">
        <v>2337</v>
      </c>
      <c r="E29" s="99">
        <v>1466960</v>
      </c>
      <c r="F29" s="99">
        <v>1164346</v>
      </c>
      <c r="G29" s="99">
        <v>1156973</v>
      </c>
      <c r="H29" s="99">
        <v>1276520</v>
      </c>
      <c r="I29" s="99">
        <v>757411</v>
      </c>
      <c r="J29" s="99">
        <v>1226243</v>
      </c>
      <c r="K29" s="99">
        <v>1004246</v>
      </c>
      <c r="L29" s="99">
        <v>1818487</v>
      </c>
      <c r="M29" s="99">
        <v>863280</v>
      </c>
      <c r="N29" s="99">
        <v>637190</v>
      </c>
      <c r="O29" s="99">
        <v>977453</v>
      </c>
      <c r="P29" s="99">
        <v>165530</v>
      </c>
      <c r="Q29" s="99">
        <v>690249</v>
      </c>
      <c r="R29" s="99">
        <v>477693</v>
      </c>
      <c r="S29" s="99">
        <v>560182</v>
      </c>
      <c r="T29" s="99">
        <v>220570</v>
      </c>
      <c r="U29" s="99">
        <v>93472</v>
      </c>
      <c r="V29" s="99">
        <v>69474</v>
      </c>
      <c r="W29" s="19">
        <f t="shared" si="1"/>
        <v>14626279</v>
      </c>
      <c r="X29" s="1079"/>
      <c r="Y29" s="1079"/>
    </row>
    <row r="30" spans="1:25" ht="22.5">
      <c r="A30" s="90" t="s">
        <v>90</v>
      </c>
      <c r="B30" s="91" t="s">
        <v>2338</v>
      </c>
      <c r="C30" s="97" t="s">
        <v>35</v>
      </c>
      <c r="D30" s="93" t="s">
        <v>2339</v>
      </c>
      <c r="E30" s="99">
        <v>21500</v>
      </c>
      <c r="F30" s="99">
        <v>26500</v>
      </c>
      <c r="G30" s="99">
        <v>23000</v>
      </c>
      <c r="H30" s="99">
        <v>24500</v>
      </c>
      <c r="I30" s="99">
        <v>24500</v>
      </c>
      <c r="J30" s="99">
        <v>26000</v>
      </c>
      <c r="K30" s="99">
        <v>21500</v>
      </c>
      <c r="L30" s="99">
        <v>38500</v>
      </c>
      <c r="M30" s="99">
        <v>20000</v>
      </c>
      <c r="N30" s="99">
        <v>15500</v>
      </c>
      <c r="O30" s="99">
        <v>21500</v>
      </c>
      <c r="P30" s="99">
        <v>6000</v>
      </c>
      <c r="Q30" s="99">
        <v>17000</v>
      </c>
      <c r="R30" s="99">
        <v>7500</v>
      </c>
      <c r="S30" s="99">
        <v>14000</v>
      </c>
      <c r="T30" s="99">
        <v>4500</v>
      </c>
      <c r="U30" s="99"/>
      <c r="V30" s="99">
        <v>1500</v>
      </c>
      <c r="W30" s="19">
        <f t="shared" si="1"/>
        <v>313500</v>
      </c>
      <c r="X30" s="1080"/>
      <c r="Y30" s="1080"/>
    </row>
    <row r="31" spans="1:25">
      <c r="A31" s="90" t="s">
        <v>94</v>
      </c>
      <c r="B31" s="91" t="s">
        <v>95</v>
      </c>
      <c r="C31" s="91"/>
      <c r="D31" s="92" t="s">
        <v>28</v>
      </c>
      <c r="E31" s="19">
        <f>E32+E36+E38+E40</f>
        <v>2011345</v>
      </c>
      <c r="F31" s="19">
        <f t="shared" ref="F31:V31" si="12">F32+F36+F38+F40</f>
        <v>777190</v>
      </c>
      <c r="G31" s="19">
        <f t="shared" si="12"/>
        <v>841715</v>
      </c>
      <c r="H31" s="19">
        <f t="shared" si="12"/>
        <v>5700</v>
      </c>
      <c r="I31" s="19">
        <f t="shared" si="12"/>
        <v>1032065</v>
      </c>
      <c r="J31" s="19">
        <f t="shared" si="12"/>
        <v>1069995</v>
      </c>
      <c r="K31" s="19">
        <f t="shared" si="12"/>
        <v>613395</v>
      </c>
      <c r="L31" s="19">
        <f t="shared" si="12"/>
        <v>475585</v>
      </c>
      <c r="M31" s="19">
        <f t="shared" si="12"/>
        <v>451655</v>
      </c>
      <c r="N31" s="19">
        <f t="shared" si="12"/>
        <v>187820</v>
      </c>
      <c r="O31" s="19">
        <f t="shared" si="12"/>
        <v>147360</v>
      </c>
      <c r="P31" s="19">
        <f t="shared" si="12"/>
        <v>1110</v>
      </c>
      <c r="Q31" s="19">
        <f t="shared" si="12"/>
        <v>96120</v>
      </c>
      <c r="R31" s="19">
        <f t="shared" si="12"/>
        <v>3690</v>
      </c>
      <c r="S31" s="19">
        <f t="shared" si="12"/>
        <v>3300</v>
      </c>
      <c r="T31" s="19">
        <f t="shared" si="12"/>
        <v>870</v>
      </c>
      <c r="U31" s="19">
        <f t="shared" si="12"/>
        <v>510</v>
      </c>
      <c r="V31" s="19">
        <f t="shared" si="12"/>
        <v>85200</v>
      </c>
      <c r="W31" s="19">
        <f t="shared" si="1"/>
        <v>7804625</v>
      </c>
      <c r="X31" s="1078">
        <v>132440</v>
      </c>
      <c r="Y31" s="1078">
        <f>W31-X31</f>
        <v>7672185</v>
      </c>
    </row>
    <row r="32" spans="1:25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 t="shared" ref="F32:V32" si="13">F33+F34+F35</f>
        <v>0</v>
      </c>
      <c r="G32" s="19">
        <f t="shared" si="13"/>
        <v>0</v>
      </c>
      <c r="H32" s="19">
        <f t="shared" si="13"/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3"/>
        <v>0</v>
      </c>
      <c r="M32" s="19">
        <f t="shared" si="13"/>
        <v>0</v>
      </c>
      <c r="N32" s="19">
        <f t="shared" si="13"/>
        <v>0</v>
      </c>
      <c r="O32" s="19">
        <f t="shared" si="13"/>
        <v>0</v>
      </c>
      <c r="P32" s="19">
        <f t="shared" si="13"/>
        <v>0</v>
      </c>
      <c r="Q32" s="19">
        <f t="shared" si="13"/>
        <v>0</v>
      </c>
      <c r="R32" s="19">
        <f t="shared" si="13"/>
        <v>0</v>
      </c>
      <c r="S32" s="19">
        <f t="shared" si="13"/>
        <v>0</v>
      </c>
      <c r="T32" s="19">
        <f t="shared" si="13"/>
        <v>0</v>
      </c>
      <c r="U32" s="19">
        <f t="shared" si="13"/>
        <v>0</v>
      </c>
      <c r="V32" s="19">
        <f t="shared" si="13"/>
        <v>0</v>
      </c>
      <c r="W32" s="19">
        <f t="shared" si="1"/>
        <v>0</v>
      </c>
      <c r="X32" s="1079"/>
      <c r="Y32" s="1079"/>
    </row>
    <row r="33" spans="1:25" ht="33.75">
      <c r="A33" s="90" t="s">
        <v>98</v>
      </c>
      <c r="B33" s="91" t="s">
        <v>2340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19">
        <f t="shared" si="1"/>
        <v>0</v>
      </c>
      <c r="X33" s="1079"/>
      <c r="Y33" s="1079"/>
    </row>
    <row r="34" spans="1:25" ht="33.75">
      <c r="A34" s="90" t="s">
        <v>102</v>
      </c>
      <c r="B34" s="91" t="s">
        <v>2341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19">
        <f t="shared" si="1"/>
        <v>0</v>
      </c>
      <c r="X34" s="1079"/>
      <c r="Y34" s="1079"/>
    </row>
    <row r="35" spans="1:25" ht="33.75">
      <c r="A35" s="90" t="s">
        <v>104</v>
      </c>
      <c r="B35" s="91" t="s">
        <v>2342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19">
        <f t="shared" si="1"/>
        <v>0</v>
      </c>
      <c r="X35" s="1079"/>
      <c r="Y35" s="1079"/>
    </row>
    <row r="36" spans="1:25" ht="33.75">
      <c r="A36" s="90" t="s">
        <v>107</v>
      </c>
      <c r="B36" s="91" t="s">
        <v>2343</v>
      </c>
      <c r="C36" s="91" t="s">
        <v>100</v>
      </c>
      <c r="D36" s="98" t="s">
        <v>2344</v>
      </c>
      <c r="E36" s="100">
        <f>E37</f>
        <v>2005855</v>
      </c>
      <c r="F36" s="100">
        <f t="shared" ref="F36:V36" si="14">F37</f>
        <v>772330</v>
      </c>
      <c r="G36" s="100">
        <f t="shared" si="14"/>
        <v>836375</v>
      </c>
      <c r="H36" s="100">
        <f t="shared" si="14"/>
        <v>0</v>
      </c>
      <c r="I36" s="100">
        <f t="shared" si="14"/>
        <v>1030865</v>
      </c>
      <c r="J36" s="100">
        <f t="shared" si="14"/>
        <v>1066695</v>
      </c>
      <c r="K36" s="100">
        <f t="shared" si="14"/>
        <v>611535</v>
      </c>
      <c r="L36" s="100">
        <f t="shared" si="14"/>
        <v>471685</v>
      </c>
      <c r="M36" s="100">
        <f t="shared" si="14"/>
        <v>445745</v>
      </c>
      <c r="N36" s="100">
        <f t="shared" si="14"/>
        <v>183710</v>
      </c>
      <c r="O36" s="100">
        <f t="shared" si="14"/>
        <v>142710</v>
      </c>
      <c r="P36" s="100">
        <f t="shared" si="14"/>
        <v>0</v>
      </c>
      <c r="Q36" s="100">
        <f t="shared" si="14"/>
        <v>93600</v>
      </c>
      <c r="R36" s="100">
        <f t="shared" si="14"/>
        <v>0</v>
      </c>
      <c r="S36" s="100">
        <f t="shared" si="14"/>
        <v>0</v>
      </c>
      <c r="T36" s="100">
        <f t="shared" si="14"/>
        <v>0</v>
      </c>
      <c r="U36" s="100">
        <f t="shared" si="14"/>
        <v>0</v>
      </c>
      <c r="V36" s="100">
        <f t="shared" si="14"/>
        <v>85200</v>
      </c>
      <c r="W36" s="19">
        <f t="shared" si="1"/>
        <v>7746305</v>
      </c>
      <c r="X36" s="1079"/>
      <c r="Y36" s="1079"/>
    </row>
    <row r="37" spans="1:25" ht="33.75">
      <c r="A37" s="90" t="s">
        <v>109</v>
      </c>
      <c r="B37" s="91" t="s">
        <v>2345</v>
      </c>
      <c r="C37" s="91" t="s">
        <v>100</v>
      </c>
      <c r="D37" s="98" t="s">
        <v>2344</v>
      </c>
      <c r="E37" s="22">
        <v>2005855</v>
      </c>
      <c r="F37" s="22">
        <v>772330</v>
      </c>
      <c r="G37" s="22">
        <v>836375</v>
      </c>
      <c r="H37" s="22"/>
      <c r="I37" s="22">
        <v>1030865</v>
      </c>
      <c r="J37" s="22">
        <v>1066695</v>
      </c>
      <c r="K37" s="22">
        <v>611535</v>
      </c>
      <c r="L37" s="22">
        <v>471685</v>
      </c>
      <c r="M37" s="22">
        <v>445745</v>
      </c>
      <c r="N37" s="22">
        <v>183710</v>
      </c>
      <c r="O37" s="22">
        <v>142710</v>
      </c>
      <c r="P37" s="22"/>
      <c r="Q37" s="22">
        <v>93600</v>
      </c>
      <c r="R37" s="22"/>
      <c r="S37" s="22"/>
      <c r="T37" s="22"/>
      <c r="U37" s="22"/>
      <c r="V37" s="22">
        <v>85200</v>
      </c>
      <c r="W37" s="19">
        <f t="shared" si="1"/>
        <v>7746305</v>
      </c>
      <c r="X37" s="1079"/>
      <c r="Y37" s="1079"/>
    </row>
    <row r="38" spans="1:25">
      <c r="A38" s="90" t="s">
        <v>111</v>
      </c>
      <c r="B38" s="91" t="s">
        <v>125</v>
      </c>
      <c r="C38" s="91"/>
      <c r="D38" s="92" t="s">
        <v>28</v>
      </c>
      <c r="E38" s="19">
        <f>E39</f>
        <v>5490</v>
      </c>
      <c r="F38" s="19">
        <f t="shared" ref="F38:V38" si="15">F39</f>
        <v>4860</v>
      </c>
      <c r="G38" s="19">
        <f t="shared" si="15"/>
        <v>5340</v>
      </c>
      <c r="H38" s="19">
        <f t="shared" si="15"/>
        <v>5700</v>
      </c>
      <c r="I38" s="19">
        <f t="shared" si="15"/>
        <v>1200</v>
      </c>
      <c r="J38" s="19">
        <f t="shared" si="15"/>
        <v>3300</v>
      </c>
      <c r="K38" s="19">
        <f t="shared" si="15"/>
        <v>1860</v>
      </c>
      <c r="L38" s="19">
        <f t="shared" si="15"/>
        <v>3900</v>
      </c>
      <c r="M38" s="19">
        <f t="shared" si="15"/>
        <v>5910</v>
      </c>
      <c r="N38" s="19">
        <f t="shared" si="15"/>
        <v>4110</v>
      </c>
      <c r="O38" s="19">
        <f t="shared" si="15"/>
        <v>4650</v>
      </c>
      <c r="P38" s="19">
        <f t="shared" si="15"/>
        <v>1110</v>
      </c>
      <c r="Q38" s="19">
        <f t="shared" si="15"/>
        <v>2520</v>
      </c>
      <c r="R38" s="19">
        <f t="shared" si="15"/>
        <v>3690</v>
      </c>
      <c r="S38" s="19">
        <f t="shared" si="15"/>
        <v>3300</v>
      </c>
      <c r="T38" s="19">
        <f t="shared" si="15"/>
        <v>870</v>
      </c>
      <c r="U38" s="19">
        <f t="shared" si="15"/>
        <v>510</v>
      </c>
      <c r="V38" s="19">
        <f t="shared" si="15"/>
        <v>0</v>
      </c>
      <c r="W38" s="19">
        <f t="shared" si="1"/>
        <v>58320</v>
      </c>
      <c r="X38" s="1079"/>
      <c r="Y38" s="1079"/>
    </row>
    <row r="39" spans="1:25" ht="22.5">
      <c r="A39" s="90" t="s">
        <v>113</v>
      </c>
      <c r="B39" s="91" t="s">
        <v>127</v>
      </c>
      <c r="C39" s="91" t="s">
        <v>35</v>
      </c>
      <c r="D39" s="92" t="s">
        <v>36</v>
      </c>
      <c r="E39" s="22">
        <v>5490</v>
      </c>
      <c r="F39" s="22">
        <v>4860</v>
      </c>
      <c r="G39" s="22">
        <v>5340</v>
      </c>
      <c r="H39" s="22">
        <v>5700</v>
      </c>
      <c r="I39" s="22">
        <v>1200</v>
      </c>
      <c r="J39" s="22">
        <v>3300</v>
      </c>
      <c r="K39" s="22">
        <v>1860</v>
      </c>
      <c r="L39" s="22">
        <v>3900</v>
      </c>
      <c r="M39" s="22">
        <v>5910</v>
      </c>
      <c r="N39" s="22">
        <v>4110</v>
      </c>
      <c r="O39" s="22">
        <v>4650</v>
      </c>
      <c r="P39" s="22">
        <v>1110</v>
      </c>
      <c r="Q39" s="22">
        <v>2520</v>
      </c>
      <c r="R39" s="22">
        <v>3690</v>
      </c>
      <c r="S39" s="22">
        <v>3300</v>
      </c>
      <c r="T39" s="22">
        <v>870</v>
      </c>
      <c r="U39" s="22">
        <v>510</v>
      </c>
      <c r="V39" s="22"/>
      <c r="W39" s="19">
        <f t="shared" si="1"/>
        <v>58320</v>
      </c>
      <c r="X39" s="1079"/>
      <c r="Y39" s="1079"/>
    </row>
    <row r="40" spans="1:25">
      <c r="A40" s="90" t="s">
        <v>115</v>
      </c>
      <c r="B40" s="91" t="s">
        <v>129</v>
      </c>
      <c r="C40" s="91"/>
      <c r="D40" s="92" t="s">
        <v>28</v>
      </c>
      <c r="E40" s="19">
        <f>E41</f>
        <v>0</v>
      </c>
      <c r="F40" s="19">
        <f t="shared" ref="F40:V40" si="16">F41</f>
        <v>0</v>
      </c>
      <c r="G40" s="19">
        <f t="shared" si="16"/>
        <v>0</v>
      </c>
      <c r="H40" s="19">
        <f t="shared" si="16"/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6"/>
        <v>0</v>
      </c>
      <c r="M40" s="19">
        <f t="shared" si="16"/>
        <v>0</v>
      </c>
      <c r="N40" s="19">
        <f t="shared" si="16"/>
        <v>0</v>
      </c>
      <c r="O40" s="19">
        <f t="shared" si="16"/>
        <v>0</v>
      </c>
      <c r="P40" s="19">
        <f t="shared" si="16"/>
        <v>0</v>
      </c>
      <c r="Q40" s="19">
        <f t="shared" si="16"/>
        <v>0</v>
      </c>
      <c r="R40" s="19">
        <f t="shared" si="16"/>
        <v>0</v>
      </c>
      <c r="S40" s="19">
        <f t="shared" si="16"/>
        <v>0</v>
      </c>
      <c r="T40" s="19">
        <f t="shared" si="16"/>
        <v>0</v>
      </c>
      <c r="U40" s="19">
        <f t="shared" si="16"/>
        <v>0</v>
      </c>
      <c r="V40" s="19">
        <f t="shared" si="16"/>
        <v>0</v>
      </c>
      <c r="W40" s="19">
        <f t="shared" si="1"/>
        <v>0</v>
      </c>
      <c r="X40" s="1079"/>
      <c r="Y40" s="1079"/>
    </row>
    <row r="41" spans="1:25" ht="67.5">
      <c r="A41" s="90" t="s">
        <v>116</v>
      </c>
      <c r="B41" s="91" t="s">
        <v>2346</v>
      </c>
      <c r="C41" s="91" t="s">
        <v>35</v>
      </c>
      <c r="D41" s="98" t="s">
        <v>140</v>
      </c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19">
        <f t="shared" si="1"/>
        <v>0</v>
      </c>
      <c r="X41" s="1080"/>
      <c r="Y41" s="1080"/>
    </row>
    <row r="42" spans="1:25">
      <c r="A42" s="90" t="s">
        <v>118</v>
      </c>
      <c r="B42" s="91" t="s">
        <v>142</v>
      </c>
      <c r="C42" s="91"/>
      <c r="D42" s="92" t="s">
        <v>28</v>
      </c>
      <c r="E42" s="19">
        <f>E43+E45+E47+E49+E51+E54+E56+E58+E62</f>
        <v>5418833.7699999996</v>
      </c>
      <c r="F42" s="19">
        <f t="shared" ref="F42:V42" si="17">F43+F45+F47+F49+F51+F54+F56+F58+F62</f>
        <v>4343773.43</v>
      </c>
      <c r="G42" s="19">
        <f t="shared" si="17"/>
        <v>4094771.9699999997</v>
      </c>
      <c r="H42" s="19">
        <f t="shared" si="17"/>
        <v>5226122.5999999996</v>
      </c>
      <c r="I42" s="19">
        <f t="shared" si="17"/>
        <v>3268657.02</v>
      </c>
      <c r="J42" s="19">
        <f t="shared" si="17"/>
        <v>3593358.5700000003</v>
      </c>
      <c r="K42" s="19">
        <f t="shared" si="17"/>
        <v>3075595.11</v>
      </c>
      <c r="L42" s="19">
        <f t="shared" si="17"/>
        <v>7035296.3999999994</v>
      </c>
      <c r="M42" s="19">
        <f t="shared" si="17"/>
        <v>2947904.9699999997</v>
      </c>
      <c r="N42" s="19">
        <f t="shared" si="17"/>
        <v>1906555.9600000002</v>
      </c>
      <c r="O42" s="19">
        <f t="shared" si="17"/>
        <v>4007627.03</v>
      </c>
      <c r="P42" s="19">
        <f t="shared" si="17"/>
        <v>442773.62</v>
      </c>
      <c r="Q42" s="19">
        <f t="shared" si="17"/>
        <v>2033624.6</v>
      </c>
      <c r="R42" s="19">
        <f t="shared" si="17"/>
        <v>1732147.48</v>
      </c>
      <c r="S42" s="19">
        <f t="shared" si="17"/>
        <v>1992319.57</v>
      </c>
      <c r="T42" s="19">
        <f t="shared" si="17"/>
        <v>1097337.96</v>
      </c>
      <c r="U42" s="19">
        <f t="shared" si="17"/>
        <v>952144.94000000006</v>
      </c>
      <c r="V42" s="19">
        <f t="shared" si="17"/>
        <v>146251.43</v>
      </c>
      <c r="W42" s="810">
        <f t="shared" si="1"/>
        <v>53315096.429999992</v>
      </c>
      <c r="X42" s="1078">
        <v>51101836.189999998</v>
      </c>
      <c r="Y42" s="1078">
        <v>2213260.2400000002</v>
      </c>
    </row>
    <row r="43" spans="1:25" ht="22.5">
      <c r="A43" s="90" t="s">
        <v>120</v>
      </c>
      <c r="B43" s="91" t="s">
        <v>144</v>
      </c>
      <c r="C43" s="91"/>
      <c r="D43" s="92" t="s">
        <v>145</v>
      </c>
      <c r="E43" s="22">
        <v>3743343.27</v>
      </c>
      <c r="F43" s="22">
        <v>3263660</v>
      </c>
      <c r="G43" s="22">
        <v>2810215</v>
      </c>
      <c r="H43" s="22">
        <v>4127700</v>
      </c>
      <c r="I43" s="22">
        <v>2487736.73</v>
      </c>
      <c r="J43" s="22">
        <v>2494170</v>
      </c>
      <c r="K43" s="22">
        <v>2309305</v>
      </c>
      <c r="L43" s="22">
        <v>5407690</v>
      </c>
      <c r="M43" s="22">
        <v>2151480</v>
      </c>
      <c r="N43" s="22">
        <v>1465080</v>
      </c>
      <c r="O43" s="22">
        <v>3095950</v>
      </c>
      <c r="P43" s="22">
        <v>329255.62</v>
      </c>
      <c r="Q43" s="22">
        <v>1574430</v>
      </c>
      <c r="R43" s="22">
        <v>1393224.38</v>
      </c>
      <c r="S43" s="22">
        <v>1462400</v>
      </c>
      <c r="T43" s="22">
        <v>858000</v>
      </c>
      <c r="U43" s="22">
        <v>858000</v>
      </c>
      <c r="V43" s="22">
        <v>89600</v>
      </c>
      <c r="W43" s="19">
        <f t="shared" si="1"/>
        <v>39921240</v>
      </c>
      <c r="X43" s="1079"/>
      <c r="Y43" s="1079"/>
    </row>
    <row r="44" spans="1:25">
      <c r="A44" s="90" t="s">
        <v>122</v>
      </c>
      <c r="B44" s="91" t="s">
        <v>2347</v>
      </c>
      <c r="C44" s="91" t="s">
        <v>2348</v>
      </c>
      <c r="D44" s="102" t="s">
        <v>2349</v>
      </c>
      <c r="E44" s="22">
        <v>209363.5</v>
      </c>
      <c r="F44" s="22">
        <v>163183</v>
      </c>
      <c r="G44" s="22">
        <v>140510.75</v>
      </c>
      <c r="H44" s="22">
        <v>206385</v>
      </c>
      <c r="I44" s="22">
        <v>23456.5</v>
      </c>
      <c r="J44" s="22">
        <v>124708.5</v>
      </c>
      <c r="K44" s="22">
        <v>115465.25</v>
      </c>
      <c r="L44" s="22">
        <v>270384.5</v>
      </c>
      <c r="M44" s="22">
        <v>83979</v>
      </c>
      <c r="N44" s="22">
        <v>65603.5</v>
      </c>
      <c r="O44" s="22">
        <v>130344.5</v>
      </c>
      <c r="P44" s="22">
        <v>120</v>
      </c>
      <c r="Q44" s="22">
        <v>66638</v>
      </c>
      <c r="R44" s="22">
        <v>76494.5</v>
      </c>
      <c r="S44" s="22">
        <v>60393</v>
      </c>
      <c r="T44" s="22">
        <v>33962.5</v>
      </c>
      <c r="U44" s="22">
        <v>10296</v>
      </c>
      <c r="V44" s="22">
        <v>4480</v>
      </c>
      <c r="W44" s="19">
        <f t="shared" si="1"/>
        <v>1785768</v>
      </c>
      <c r="X44" s="1079"/>
      <c r="Y44" s="1079"/>
    </row>
    <row r="45" spans="1:25">
      <c r="A45" s="90" t="s">
        <v>124</v>
      </c>
      <c r="B45" s="91" t="s">
        <v>183</v>
      </c>
      <c r="C45" s="91"/>
      <c r="D45" s="92"/>
      <c r="E45" s="19">
        <f>E46</f>
        <v>53600</v>
      </c>
      <c r="F45" s="19">
        <f t="shared" ref="F45:V45" si="18">F46</f>
        <v>26800</v>
      </c>
      <c r="G45" s="19">
        <f t="shared" si="18"/>
        <v>28800</v>
      </c>
      <c r="H45" s="19">
        <f t="shared" si="18"/>
        <v>32000</v>
      </c>
      <c r="I45" s="19">
        <f t="shared" si="18"/>
        <v>0</v>
      </c>
      <c r="J45" s="19">
        <f t="shared" si="18"/>
        <v>31291.5</v>
      </c>
      <c r="K45" s="19">
        <f t="shared" si="18"/>
        <v>0</v>
      </c>
      <c r="L45" s="19">
        <f t="shared" si="18"/>
        <v>46800</v>
      </c>
      <c r="M45" s="19">
        <f t="shared" si="18"/>
        <v>0</v>
      </c>
      <c r="N45" s="19">
        <f t="shared" si="18"/>
        <v>0</v>
      </c>
      <c r="O45" s="19">
        <f t="shared" si="18"/>
        <v>0</v>
      </c>
      <c r="P45" s="19">
        <f t="shared" si="18"/>
        <v>0</v>
      </c>
      <c r="Q45" s="19">
        <f t="shared" si="18"/>
        <v>0</v>
      </c>
      <c r="R45" s="19">
        <f t="shared" si="18"/>
        <v>18185.5</v>
      </c>
      <c r="S45" s="19">
        <f t="shared" si="18"/>
        <v>16000</v>
      </c>
      <c r="T45" s="19">
        <f t="shared" si="18"/>
        <v>6400</v>
      </c>
      <c r="U45" s="19">
        <f t="shared" si="18"/>
        <v>2800</v>
      </c>
      <c r="V45" s="19">
        <f t="shared" si="18"/>
        <v>1600</v>
      </c>
      <c r="W45" s="19">
        <f t="shared" si="1"/>
        <v>264277</v>
      </c>
      <c r="X45" s="1079"/>
      <c r="Y45" s="1079"/>
    </row>
    <row r="46" spans="1:25" s="96" customFormat="1" ht="33.75">
      <c r="A46" s="90" t="s">
        <v>126</v>
      </c>
      <c r="B46" s="95" t="s">
        <v>185</v>
      </c>
      <c r="C46" s="95" t="s">
        <v>35</v>
      </c>
      <c r="D46" s="103" t="s">
        <v>2350</v>
      </c>
      <c r="E46" s="22">
        <v>53600</v>
      </c>
      <c r="F46" s="22">
        <v>26800</v>
      </c>
      <c r="G46" s="22">
        <v>28800</v>
      </c>
      <c r="H46" s="22">
        <v>32000</v>
      </c>
      <c r="I46" s="22"/>
      <c r="J46" s="22">
        <v>31291.5</v>
      </c>
      <c r="K46" s="22"/>
      <c r="L46" s="22">
        <v>46800</v>
      </c>
      <c r="M46" s="22"/>
      <c r="N46" s="22"/>
      <c r="O46" s="22"/>
      <c r="P46" s="22"/>
      <c r="Q46" s="22">
        <v>0</v>
      </c>
      <c r="R46" s="22">
        <v>18185.5</v>
      </c>
      <c r="S46" s="22">
        <v>16000</v>
      </c>
      <c r="T46" s="22">
        <v>6400</v>
      </c>
      <c r="U46" s="22">
        <v>2800</v>
      </c>
      <c r="V46" s="22">
        <v>1600</v>
      </c>
      <c r="W46" s="19">
        <f t="shared" si="1"/>
        <v>264277</v>
      </c>
      <c r="X46" s="1079"/>
      <c r="Y46" s="1079"/>
    </row>
    <row r="47" spans="1:25">
      <c r="A47" s="90" t="s">
        <v>128</v>
      </c>
      <c r="B47" s="91" t="s">
        <v>188</v>
      </c>
      <c r="C47" s="91"/>
      <c r="D47" s="92" t="s">
        <v>28</v>
      </c>
      <c r="E47" s="19">
        <f>E48</f>
        <v>310278.59999999998</v>
      </c>
      <c r="F47" s="19">
        <f t="shared" ref="F47:V47" si="19">F48</f>
        <v>184792.2</v>
      </c>
      <c r="G47" s="19">
        <f t="shared" si="19"/>
        <v>331291.05</v>
      </c>
      <c r="H47" s="19">
        <f t="shared" si="19"/>
        <v>259299.6</v>
      </c>
      <c r="I47" s="19">
        <f t="shared" si="19"/>
        <v>0</v>
      </c>
      <c r="J47" s="19">
        <f t="shared" si="19"/>
        <v>23065</v>
      </c>
      <c r="K47" s="19">
        <f t="shared" si="19"/>
        <v>18636</v>
      </c>
      <c r="L47" s="19">
        <f t="shared" si="19"/>
        <v>310345.8</v>
      </c>
      <c r="M47" s="19">
        <f t="shared" si="19"/>
        <v>141067.5</v>
      </c>
      <c r="N47" s="19">
        <f t="shared" si="19"/>
        <v>0</v>
      </c>
      <c r="O47" s="19">
        <f t="shared" si="19"/>
        <v>227811.15</v>
      </c>
      <c r="P47" s="19">
        <f t="shared" si="19"/>
        <v>0</v>
      </c>
      <c r="Q47" s="19">
        <f t="shared" si="19"/>
        <v>0</v>
      </c>
      <c r="R47" s="19">
        <f t="shared" si="19"/>
        <v>29000</v>
      </c>
      <c r="S47" s="19">
        <f t="shared" si="19"/>
        <v>119210.85</v>
      </c>
      <c r="T47" s="19">
        <f t="shared" si="19"/>
        <v>85861.8</v>
      </c>
      <c r="U47" s="19">
        <f t="shared" si="19"/>
        <v>29588.38</v>
      </c>
      <c r="V47" s="19">
        <f t="shared" si="19"/>
        <v>0</v>
      </c>
      <c r="W47" s="19">
        <f t="shared" si="1"/>
        <v>2070247.93</v>
      </c>
      <c r="X47" s="1079"/>
      <c r="Y47" s="1079"/>
    </row>
    <row r="48" spans="1:25" s="96" customFormat="1" ht="33.75">
      <c r="A48" s="90" t="s">
        <v>130</v>
      </c>
      <c r="B48" s="95" t="s">
        <v>190</v>
      </c>
      <c r="C48" s="95" t="s">
        <v>35</v>
      </c>
      <c r="D48" s="103" t="s">
        <v>2351</v>
      </c>
      <c r="E48" s="22">
        <v>310278.59999999998</v>
      </c>
      <c r="F48" s="22">
        <v>184792.2</v>
      </c>
      <c r="G48" s="22">
        <v>331291.05</v>
      </c>
      <c r="H48" s="22">
        <v>259299.6</v>
      </c>
      <c r="I48" s="22"/>
      <c r="J48" s="22">
        <v>23065</v>
      </c>
      <c r="K48" s="22">
        <v>18636</v>
      </c>
      <c r="L48" s="22">
        <v>310345.8</v>
      </c>
      <c r="M48" s="22">
        <v>141067.5</v>
      </c>
      <c r="N48" s="22"/>
      <c r="O48" s="22">
        <v>227811.15</v>
      </c>
      <c r="P48" s="22"/>
      <c r="Q48" s="22"/>
      <c r="R48" s="22">
        <v>29000</v>
      </c>
      <c r="S48" s="22">
        <v>119210.85</v>
      </c>
      <c r="T48" s="22">
        <v>85861.8</v>
      </c>
      <c r="U48" s="22">
        <v>29588.38</v>
      </c>
      <c r="V48" s="22"/>
      <c r="W48" s="19">
        <f t="shared" si="1"/>
        <v>2070247.93</v>
      </c>
      <c r="X48" s="1079"/>
      <c r="Y48" s="1079"/>
    </row>
    <row r="49" spans="1:25">
      <c r="A49" s="90" t="s">
        <v>133</v>
      </c>
      <c r="B49" s="91" t="s">
        <v>193</v>
      </c>
      <c r="C49" s="91"/>
      <c r="D49" s="92" t="s">
        <v>28</v>
      </c>
      <c r="E49" s="19">
        <f>E50</f>
        <v>56868.75</v>
      </c>
      <c r="F49" s="19">
        <f t="shared" ref="F49:V49" si="20">F50</f>
        <v>28240</v>
      </c>
      <c r="G49" s="19">
        <f t="shared" si="20"/>
        <v>76487.600000000006</v>
      </c>
      <c r="H49" s="19">
        <f t="shared" si="20"/>
        <v>70433.600000000006</v>
      </c>
      <c r="I49" s="19">
        <f t="shared" si="20"/>
        <v>49035.25</v>
      </c>
      <c r="J49" s="19">
        <f t="shared" si="20"/>
        <v>76688</v>
      </c>
      <c r="K49" s="19">
        <f t="shared" si="20"/>
        <v>31192</v>
      </c>
      <c r="L49" s="19">
        <f t="shared" si="20"/>
        <v>97640</v>
      </c>
      <c r="M49" s="19">
        <f t="shared" si="20"/>
        <v>33144</v>
      </c>
      <c r="N49" s="19">
        <f t="shared" si="20"/>
        <v>19888</v>
      </c>
      <c r="O49" s="19">
        <f t="shared" si="20"/>
        <v>42522.8</v>
      </c>
      <c r="P49" s="19">
        <f t="shared" si="20"/>
        <v>18549.599999999999</v>
      </c>
      <c r="Q49" s="19">
        <f t="shared" si="20"/>
        <v>28344</v>
      </c>
      <c r="R49" s="19">
        <f t="shared" si="20"/>
        <v>16240</v>
      </c>
      <c r="S49" s="19">
        <f t="shared" si="20"/>
        <v>45420.800000000003</v>
      </c>
      <c r="T49" s="19">
        <f t="shared" si="20"/>
        <v>15715.2</v>
      </c>
      <c r="U49" s="19">
        <f t="shared" si="20"/>
        <v>8712</v>
      </c>
      <c r="V49" s="19">
        <f t="shared" si="20"/>
        <v>0</v>
      </c>
      <c r="W49" s="19">
        <f t="shared" si="1"/>
        <v>715121.6</v>
      </c>
      <c r="X49" s="1079"/>
      <c r="Y49" s="1079"/>
    </row>
    <row r="50" spans="1:25" s="96" customFormat="1" ht="33.75">
      <c r="A50" s="90" t="s">
        <v>136</v>
      </c>
      <c r="B50" s="95" t="s">
        <v>195</v>
      </c>
      <c r="C50" s="95" t="s">
        <v>35</v>
      </c>
      <c r="D50" s="103" t="s">
        <v>2352</v>
      </c>
      <c r="E50" s="22">
        <v>56868.75</v>
      </c>
      <c r="F50" s="22">
        <v>28240</v>
      </c>
      <c r="G50" s="22">
        <v>76487.600000000006</v>
      </c>
      <c r="H50" s="22">
        <v>70433.600000000006</v>
      </c>
      <c r="I50" s="22">
        <v>49035.25</v>
      </c>
      <c r="J50" s="22">
        <v>76688</v>
      </c>
      <c r="K50" s="22">
        <v>31192</v>
      </c>
      <c r="L50" s="22">
        <v>97640</v>
      </c>
      <c r="M50" s="22">
        <v>33144</v>
      </c>
      <c r="N50" s="22">
        <v>19888</v>
      </c>
      <c r="O50" s="22">
        <v>42522.8</v>
      </c>
      <c r="P50" s="22">
        <v>18549.599999999999</v>
      </c>
      <c r="Q50" s="22">
        <v>28344</v>
      </c>
      <c r="R50" s="22">
        <v>16240</v>
      </c>
      <c r="S50" s="22">
        <v>45420.800000000003</v>
      </c>
      <c r="T50" s="22">
        <v>15715.2</v>
      </c>
      <c r="U50" s="22">
        <v>8712</v>
      </c>
      <c r="V50" s="22"/>
      <c r="W50" s="19">
        <f t="shared" si="1"/>
        <v>715121.6</v>
      </c>
      <c r="X50" s="1079"/>
      <c r="Y50" s="1079"/>
    </row>
    <row r="51" spans="1:25">
      <c r="A51" s="90" t="s">
        <v>138</v>
      </c>
      <c r="B51" s="91" t="s">
        <v>2353</v>
      </c>
      <c r="C51" s="91"/>
      <c r="D51" s="92" t="s">
        <v>28</v>
      </c>
      <c r="E51" s="19">
        <f>E52+E53</f>
        <v>709774</v>
      </c>
      <c r="F51" s="19">
        <f t="shared" ref="F51:V51" si="21">F52+F53</f>
        <v>461520</v>
      </c>
      <c r="G51" s="19">
        <f t="shared" si="21"/>
        <v>488520</v>
      </c>
      <c r="H51" s="19">
        <f t="shared" si="21"/>
        <v>343080</v>
      </c>
      <c r="I51" s="19">
        <f t="shared" si="21"/>
        <v>531146</v>
      </c>
      <c r="J51" s="19">
        <f t="shared" si="21"/>
        <v>588240</v>
      </c>
      <c r="K51" s="19">
        <f t="shared" si="21"/>
        <v>410760</v>
      </c>
      <c r="L51" s="19">
        <f t="shared" si="21"/>
        <v>608400</v>
      </c>
      <c r="M51" s="19">
        <f t="shared" si="21"/>
        <v>347040</v>
      </c>
      <c r="N51" s="19">
        <f t="shared" si="21"/>
        <v>231120</v>
      </c>
      <c r="O51" s="19">
        <f t="shared" si="21"/>
        <v>330120</v>
      </c>
      <c r="P51" s="19">
        <f t="shared" si="21"/>
        <v>53900</v>
      </c>
      <c r="Q51" s="19">
        <f t="shared" si="21"/>
        <v>229320</v>
      </c>
      <c r="R51" s="19">
        <f t="shared" si="21"/>
        <v>144820</v>
      </c>
      <c r="S51" s="19">
        <f t="shared" si="21"/>
        <v>171000</v>
      </c>
      <c r="T51" s="19">
        <f t="shared" si="21"/>
        <v>67320</v>
      </c>
      <c r="U51" s="19">
        <f t="shared" si="21"/>
        <v>27000</v>
      </c>
      <c r="V51" s="19">
        <f t="shared" si="21"/>
        <v>34560</v>
      </c>
      <c r="W51" s="19">
        <f t="shared" si="1"/>
        <v>5777640</v>
      </c>
      <c r="X51" s="1079"/>
      <c r="Y51" s="1079"/>
    </row>
    <row r="52" spans="1:25" s="96" customFormat="1" ht="22.5">
      <c r="A52" s="90" t="s">
        <v>141</v>
      </c>
      <c r="B52" s="95" t="s">
        <v>2354</v>
      </c>
      <c r="C52" s="95" t="s">
        <v>35</v>
      </c>
      <c r="D52" s="103" t="s">
        <v>2355</v>
      </c>
      <c r="E52" s="22">
        <v>288254</v>
      </c>
      <c r="F52" s="22">
        <v>288000</v>
      </c>
      <c r="G52" s="22">
        <v>308520</v>
      </c>
      <c r="H52" s="22">
        <v>343080</v>
      </c>
      <c r="I52" s="22">
        <v>287746</v>
      </c>
      <c r="J52" s="22">
        <v>340920</v>
      </c>
      <c r="K52" s="22">
        <v>271800</v>
      </c>
      <c r="L52" s="22">
        <v>502920</v>
      </c>
      <c r="M52" s="22">
        <v>247320</v>
      </c>
      <c r="N52" s="22">
        <v>188640</v>
      </c>
      <c r="O52" s="22">
        <v>293400</v>
      </c>
      <c r="P52" s="22">
        <v>53900</v>
      </c>
      <c r="Q52" s="22">
        <v>207720</v>
      </c>
      <c r="R52" s="22">
        <v>144820</v>
      </c>
      <c r="S52" s="22">
        <v>171000</v>
      </c>
      <c r="T52" s="22">
        <v>67320</v>
      </c>
      <c r="U52" s="22">
        <v>27000</v>
      </c>
      <c r="V52" s="22">
        <v>17280</v>
      </c>
      <c r="W52" s="19">
        <f t="shared" si="1"/>
        <v>4049640</v>
      </c>
      <c r="X52" s="1079"/>
      <c r="Y52" s="1079"/>
    </row>
    <row r="53" spans="1:25" s="96" customFormat="1" ht="22.5">
      <c r="A53" s="90" t="s">
        <v>143</v>
      </c>
      <c r="B53" s="95" t="s">
        <v>2356</v>
      </c>
      <c r="C53" s="95" t="s">
        <v>35</v>
      </c>
      <c r="D53" s="103" t="s">
        <v>2357</v>
      </c>
      <c r="E53" s="22">
        <v>421520</v>
      </c>
      <c r="F53" s="22">
        <v>173520</v>
      </c>
      <c r="G53" s="22">
        <v>180000</v>
      </c>
      <c r="H53" s="22"/>
      <c r="I53" s="22">
        <v>243400</v>
      </c>
      <c r="J53" s="22">
        <v>247320</v>
      </c>
      <c r="K53" s="22">
        <v>138960</v>
      </c>
      <c r="L53" s="22">
        <v>105480</v>
      </c>
      <c r="M53" s="22">
        <v>99720</v>
      </c>
      <c r="N53" s="22">
        <v>42480</v>
      </c>
      <c r="O53" s="22">
        <v>36720</v>
      </c>
      <c r="P53" s="22"/>
      <c r="Q53" s="22">
        <v>21600</v>
      </c>
      <c r="R53" s="22"/>
      <c r="S53" s="22"/>
      <c r="T53" s="22"/>
      <c r="U53" s="22"/>
      <c r="V53" s="22">
        <v>17280</v>
      </c>
      <c r="W53" s="19">
        <f t="shared" si="1"/>
        <v>1728000</v>
      </c>
      <c r="X53" s="1079"/>
      <c r="Y53" s="1079"/>
    </row>
    <row r="54" spans="1:25">
      <c r="A54" s="90" t="s">
        <v>146</v>
      </c>
      <c r="B54" s="91" t="s">
        <v>2358</v>
      </c>
      <c r="C54" s="91"/>
      <c r="D54" s="92" t="s">
        <v>28</v>
      </c>
      <c r="E54" s="19">
        <f>E55</f>
        <v>467821.88</v>
      </c>
      <c r="F54" s="19">
        <f t="shared" ref="F54:V54" si="22">F55</f>
        <v>328142.48</v>
      </c>
      <c r="G54" s="19">
        <f t="shared" si="22"/>
        <v>326608.32</v>
      </c>
      <c r="H54" s="19">
        <f t="shared" si="22"/>
        <v>358409.4</v>
      </c>
      <c r="I54" s="19">
        <f t="shared" si="22"/>
        <v>157273.1</v>
      </c>
      <c r="J54" s="19">
        <f t="shared" si="22"/>
        <v>342293.6</v>
      </c>
      <c r="K54" s="19">
        <f t="shared" si="22"/>
        <v>283260.56</v>
      </c>
      <c r="L54" s="19">
        <f t="shared" si="22"/>
        <v>514856.6</v>
      </c>
      <c r="M54" s="19">
        <f t="shared" si="22"/>
        <v>245721.32</v>
      </c>
      <c r="N54" s="19">
        <f t="shared" si="22"/>
        <v>178841.14</v>
      </c>
      <c r="O54" s="19">
        <f t="shared" si="22"/>
        <v>275823.08</v>
      </c>
      <c r="P54" s="19">
        <f t="shared" si="22"/>
        <v>40118.400000000001</v>
      </c>
      <c r="Q54" s="19">
        <f t="shared" si="22"/>
        <v>194630.6</v>
      </c>
      <c r="R54" s="19">
        <f t="shared" si="22"/>
        <v>128427.6</v>
      </c>
      <c r="S54" s="19">
        <f t="shared" si="22"/>
        <v>155437.92000000001</v>
      </c>
      <c r="T54" s="19">
        <f t="shared" si="22"/>
        <v>62240.959999999999</v>
      </c>
      <c r="U54" s="19">
        <f t="shared" si="22"/>
        <v>25544.560000000001</v>
      </c>
      <c r="V54" s="19">
        <f t="shared" si="22"/>
        <v>18891.43</v>
      </c>
      <c r="W54" s="19">
        <f t="shared" si="1"/>
        <v>4104342.9500000007</v>
      </c>
      <c r="X54" s="1079"/>
      <c r="Y54" s="1079"/>
    </row>
    <row r="55" spans="1:25" s="96" customFormat="1" ht="22.5">
      <c r="A55" s="90" t="s">
        <v>148</v>
      </c>
      <c r="B55" s="95" t="s">
        <v>209</v>
      </c>
      <c r="C55" s="95" t="s">
        <v>35</v>
      </c>
      <c r="D55" s="92" t="s">
        <v>2359</v>
      </c>
      <c r="E55" s="22">
        <v>467821.88</v>
      </c>
      <c r="F55" s="22">
        <v>328142.48</v>
      </c>
      <c r="G55" s="22">
        <v>326608.32</v>
      </c>
      <c r="H55" s="22">
        <v>358409.4</v>
      </c>
      <c r="I55" s="22">
        <v>157273.1</v>
      </c>
      <c r="J55" s="22">
        <v>342293.6</v>
      </c>
      <c r="K55" s="22">
        <v>283260.56</v>
      </c>
      <c r="L55" s="22">
        <v>514856.6</v>
      </c>
      <c r="M55" s="22">
        <v>245721.32</v>
      </c>
      <c r="N55" s="22">
        <v>178841.14</v>
      </c>
      <c r="O55" s="22">
        <v>275823.08</v>
      </c>
      <c r="P55" s="22">
        <v>40118.400000000001</v>
      </c>
      <c r="Q55" s="22">
        <v>194630.6</v>
      </c>
      <c r="R55" s="22">
        <v>128427.6</v>
      </c>
      <c r="S55" s="22">
        <v>155437.92000000001</v>
      </c>
      <c r="T55" s="22">
        <v>62240.959999999999</v>
      </c>
      <c r="U55" s="22">
        <v>25544.560000000001</v>
      </c>
      <c r="V55" s="22">
        <v>18891.43</v>
      </c>
      <c r="W55" s="19">
        <f t="shared" si="1"/>
        <v>4104342.9500000007</v>
      </c>
      <c r="X55" s="1079"/>
      <c r="Y55" s="1079"/>
    </row>
    <row r="56" spans="1:25">
      <c r="A56" s="90" t="s">
        <v>150</v>
      </c>
      <c r="B56" s="91" t="s">
        <v>2360</v>
      </c>
      <c r="C56" s="91"/>
      <c r="D56" s="92" t="s">
        <v>28</v>
      </c>
      <c r="E56" s="19">
        <f>E57</f>
        <v>46097.27</v>
      </c>
      <c r="F56" s="19">
        <f t="shared" ref="F56:V56" si="23">F57</f>
        <v>31818.75</v>
      </c>
      <c r="G56" s="19">
        <f t="shared" si="23"/>
        <v>12500</v>
      </c>
      <c r="H56" s="19">
        <f t="shared" si="23"/>
        <v>0</v>
      </c>
      <c r="I56" s="19">
        <f t="shared" si="23"/>
        <v>9665.94</v>
      </c>
      <c r="J56" s="19">
        <f t="shared" si="23"/>
        <v>12210.47</v>
      </c>
      <c r="K56" s="19">
        <f t="shared" si="23"/>
        <v>4191.55</v>
      </c>
      <c r="L56" s="19">
        <f t="shared" si="23"/>
        <v>32000</v>
      </c>
      <c r="M56" s="19">
        <f t="shared" si="23"/>
        <v>18052.150000000001</v>
      </c>
      <c r="N56" s="19">
        <f t="shared" si="23"/>
        <v>6101.82</v>
      </c>
      <c r="O56" s="19">
        <f t="shared" si="23"/>
        <v>0</v>
      </c>
      <c r="P56" s="19">
        <f t="shared" si="23"/>
        <v>0</v>
      </c>
      <c r="Q56" s="19">
        <f t="shared" si="23"/>
        <v>0</v>
      </c>
      <c r="R56" s="19">
        <f t="shared" si="23"/>
        <v>0</v>
      </c>
      <c r="S56" s="19">
        <f t="shared" si="23"/>
        <v>0</v>
      </c>
      <c r="T56" s="19">
        <f t="shared" si="23"/>
        <v>0</v>
      </c>
      <c r="U56" s="19">
        <f t="shared" si="23"/>
        <v>0</v>
      </c>
      <c r="V56" s="19">
        <f t="shared" si="23"/>
        <v>0</v>
      </c>
      <c r="W56" s="19">
        <f t="shared" si="1"/>
        <v>172637.94999999998</v>
      </c>
      <c r="X56" s="1079"/>
      <c r="Y56" s="1079"/>
    </row>
    <row r="57" spans="1:25" ht="90">
      <c r="A57" s="90" t="s">
        <v>152</v>
      </c>
      <c r="B57" s="91" t="s">
        <v>213</v>
      </c>
      <c r="C57" s="91" t="s">
        <v>35</v>
      </c>
      <c r="D57" s="102" t="s">
        <v>2361</v>
      </c>
      <c r="E57" s="22">
        <v>46097.27</v>
      </c>
      <c r="F57" s="22">
        <v>31818.75</v>
      </c>
      <c r="G57" s="22">
        <v>12500</v>
      </c>
      <c r="H57" s="22"/>
      <c r="I57" s="22">
        <v>9665.94</v>
      </c>
      <c r="J57" s="22">
        <v>12210.47</v>
      </c>
      <c r="K57" s="22">
        <v>4191.55</v>
      </c>
      <c r="L57" s="22">
        <v>32000</v>
      </c>
      <c r="M57" s="22">
        <v>18052.150000000001</v>
      </c>
      <c r="N57" s="22">
        <v>6101.82</v>
      </c>
      <c r="O57" s="22"/>
      <c r="P57" s="22"/>
      <c r="Q57" s="22"/>
      <c r="R57" s="22"/>
      <c r="S57" s="22"/>
      <c r="T57" s="22"/>
      <c r="U57" s="22"/>
      <c r="V57" s="22"/>
      <c r="W57" s="19">
        <f t="shared" si="1"/>
        <v>172637.94999999998</v>
      </c>
      <c r="X57" s="1079"/>
      <c r="Y57" s="1079"/>
    </row>
    <row r="58" spans="1:25">
      <c r="A58" s="90" t="s">
        <v>154</v>
      </c>
      <c r="B58" s="91" t="s">
        <v>2362</v>
      </c>
      <c r="C58" s="91"/>
      <c r="D58" s="92" t="s">
        <v>28</v>
      </c>
      <c r="E58" s="19">
        <f>E59+E61</f>
        <v>31050</v>
      </c>
      <c r="F58" s="19">
        <f t="shared" ref="F58:V58" si="24">F59+F61</f>
        <v>18800</v>
      </c>
      <c r="G58" s="19">
        <f t="shared" si="24"/>
        <v>20350</v>
      </c>
      <c r="H58" s="19">
        <f t="shared" si="24"/>
        <v>3200</v>
      </c>
      <c r="I58" s="19">
        <f t="shared" si="24"/>
        <v>33800</v>
      </c>
      <c r="J58" s="19">
        <f t="shared" si="24"/>
        <v>25400</v>
      </c>
      <c r="K58" s="19">
        <f t="shared" si="24"/>
        <v>18250</v>
      </c>
      <c r="L58" s="19">
        <f t="shared" si="24"/>
        <v>16750</v>
      </c>
      <c r="M58" s="19">
        <f t="shared" si="24"/>
        <v>11400</v>
      </c>
      <c r="N58" s="19">
        <f t="shared" si="24"/>
        <v>5525</v>
      </c>
      <c r="O58" s="19">
        <f t="shared" si="24"/>
        <v>9400</v>
      </c>
      <c r="P58" s="19">
        <f t="shared" si="24"/>
        <v>950</v>
      </c>
      <c r="Q58" s="19">
        <f t="shared" si="24"/>
        <v>4100</v>
      </c>
      <c r="R58" s="19">
        <f t="shared" si="24"/>
        <v>2250</v>
      </c>
      <c r="S58" s="19">
        <f t="shared" si="24"/>
        <v>3650</v>
      </c>
      <c r="T58" s="19">
        <f t="shared" si="24"/>
        <v>1800</v>
      </c>
      <c r="U58" s="19">
        <f t="shared" si="24"/>
        <v>500</v>
      </c>
      <c r="V58" s="19">
        <f t="shared" si="24"/>
        <v>1600</v>
      </c>
      <c r="W58" s="19">
        <f t="shared" si="1"/>
        <v>208775</v>
      </c>
      <c r="X58" s="1079"/>
      <c r="Y58" s="1079"/>
    </row>
    <row r="59" spans="1:25">
      <c r="A59" s="90" t="s">
        <v>156</v>
      </c>
      <c r="B59" s="91" t="s">
        <v>2363</v>
      </c>
      <c r="C59" s="91" t="s">
        <v>35</v>
      </c>
      <c r="D59" s="92" t="s">
        <v>28</v>
      </c>
      <c r="E59" s="19">
        <f>E60</f>
        <v>29200</v>
      </c>
      <c r="F59" s="19">
        <f t="shared" ref="F59:V59" si="25">F60</f>
        <v>16400</v>
      </c>
      <c r="G59" s="19">
        <f t="shared" si="25"/>
        <v>16800</v>
      </c>
      <c r="H59" s="19">
        <f t="shared" si="25"/>
        <v>0</v>
      </c>
      <c r="I59" s="19">
        <f t="shared" si="25"/>
        <v>32800</v>
      </c>
      <c r="J59" s="19">
        <f t="shared" si="25"/>
        <v>23200</v>
      </c>
      <c r="K59" s="19">
        <f t="shared" si="25"/>
        <v>13200</v>
      </c>
      <c r="L59" s="19">
        <f t="shared" si="25"/>
        <v>10000</v>
      </c>
      <c r="M59" s="19">
        <f t="shared" si="25"/>
        <v>9200</v>
      </c>
      <c r="N59" s="19">
        <f t="shared" si="25"/>
        <v>4000</v>
      </c>
      <c r="O59" s="19">
        <f t="shared" si="25"/>
        <v>3600</v>
      </c>
      <c r="P59" s="19">
        <f t="shared" si="25"/>
        <v>0</v>
      </c>
      <c r="Q59" s="19">
        <f t="shared" si="25"/>
        <v>2000</v>
      </c>
      <c r="R59" s="19">
        <f t="shared" si="25"/>
        <v>0</v>
      </c>
      <c r="S59" s="19">
        <f t="shared" si="25"/>
        <v>0</v>
      </c>
      <c r="T59" s="19">
        <f t="shared" si="25"/>
        <v>0</v>
      </c>
      <c r="U59" s="19">
        <f t="shared" si="25"/>
        <v>0</v>
      </c>
      <c r="V59" s="19">
        <f t="shared" si="25"/>
        <v>1600</v>
      </c>
      <c r="W59" s="19">
        <f t="shared" si="1"/>
        <v>162000</v>
      </c>
      <c r="X59" s="1079"/>
      <c r="Y59" s="1079"/>
    </row>
    <row r="60" spans="1:25" s="96" customFormat="1" ht="45">
      <c r="A60" s="90" t="s">
        <v>158</v>
      </c>
      <c r="B60" s="95" t="s">
        <v>227</v>
      </c>
      <c r="C60" s="95" t="s">
        <v>35</v>
      </c>
      <c r="D60" s="103" t="s">
        <v>2364</v>
      </c>
      <c r="E60" s="22">
        <v>29200</v>
      </c>
      <c r="F60" s="22">
        <v>16400</v>
      </c>
      <c r="G60" s="22">
        <v>16800</v>
      </c>
      <c r="H60" s="22"/>
      <c r="I60" s="22">
        <v>32800</v>
      </c>
      <c r="J60" s="22">
        <v>23200</v>
      </c>
      <c r="K60" s="22">
        <v>13200</v>
      </c>
      <c r="L60" s="22">
        <v>10000</v>
      </c>
      <c r="M60" s="22">
        <v>9200</v>
      </c>
      <c r="N60" s="22">
        <v>4000</v>
      </c>
      <c r="O60" s="22">
        <v>3600</v>
      </c>
      <c r="P60" s="22"/>
      <c r="Q60" s="22">
        <v>2000</v>
      </c>
      <c r="R60" s="22"/>
      <c r="S60" s="22"/>
      <c r="T60" s="22"/>
      <c r="U60" s="22"/>
      <c r="V60" s="22">
        <v>1600</v>
      </c>
      <c r="W60" s="19">
        <f t="shared" si="1"/>
        <v>162000</v>
      </c>
      <c r="X60" s="1079"/>
      <c r="Y60" s="1079"/>
    </row>
    <row r="61" spans="1:25" ht="22.5">
      <c r="A61" s="90" t="s">
        <v>160</v>
      </c>
      <c r="B61" s="91" t="s">
        <v>2365</v>
      </c>
      <c r="C61" s="91" t="s">
        <v>35</v>
      </c>
      <c r="D61" s="102" t="s">
        <v>2366</v>
      </c>
      <c r="E61" s="104">
        <v>1850</v>
      </c>
      <c r="F61" s="104">
        <v>2400</v>
      </c>
      <c r="G61" s="104">
        <v>3550</v>
      </c>
      <c r="H61" s="104">
        <v>3200</v>
      </c>
      <c r="I61" s="104">
        <v>1000</v>
      </c>
      <c r="J61" s="104">
        <v>2200</v>
      </c>
      <c r="K61" s="104">
        <v>5050</v>
      </c>
      <c r="L61" s="104">
        <v>6750</v>
      </c>
      <c r="M61" s="104">
        <v>2200</v>
      </c>
      <c r="N61" s="104">
        <v>1525</v>
      </c>
      <c r="O61" s="104">
        <v>5800</v>
      </c>
      <c r="P61" s="104">
        <v>950</v>
      </c>
      <c r="Q61" s="104">
        <v>2100</v>
      </c>
      <c r="R61" s="104">
        <v>2250</v>
      </c>
      <c r="S61" s="104">
        <v>3650</v>
      </c>
      <c r="T61" s="104">
        <v>1800</v>
      </c>
      <c r="U61" s="104">
        <v>500</v>
      </c>
      <c r="V61" s="104"/>
      <c r="W61" s="19">
        <f t="shared" si="1"/>
        <v>46775</v>
      </c>
      <c r="X61" s="1079"/>
      <c r="Y61" s="1079"/>
    </row>
    <row r="62" spans="1:25">
      <c r="A62" s="90" t="s">
        <v>162</v>
      </c>
      <c r="B62" s="91" t="s">
        <v>2367</v>
      </c>
      <c r="C62" s="91"/>
      <c r="D62" s="92" t="s">
        <v>28</v>
      </c>
      <c r="E62" s="19">
        <f>E63</f>
        <v>0</v>
      </c>
      <c r="F62" s="19">
        <f t="shared" ref="F62:V62" si="26">F63</f>
        <v>0</v>
      </c>
      <c r="G62" s="19">
        <f t="shared" si="26"/>
        <v>0</v>
      </c>
      <c r="H62" s="19">
        <f t="shared" si="26"/>
        <v>32000</v>
      </c>
      <c r="I62" s="19">
        <f t="shared" si="26"/>
        <v>0</v>
      </c>
      <c r="J62" s="19">
        <f t="shared" si="26"/>
        <v>0</v>
      </c>
      <c r="K62" s="19">
        <f t="shared" si="26"/>
        <v>0</v>
      </c>
      <c r="L62" s="19">
        <f t="shared" si="26"/>
        <v>814</v>
      </c>
      <c r="M62" s="19">
        <f t="shared" si="26"/>
        <v>0</v>
      </c>
      <c r="N62" s="19">
        <f t="shared" si="26"/>
        <v>0</v>
      </c>
      <c r="O62" s="19">
        <f t="shared" si="26"/>
        <v>26000</v>
      </c>
      <c r="P62" s="19">
        <f t="shared" si="26"/>
        <v>0</v>
      </c>
      <c r="Q62" s="19">
        <f t="shared" si="26"/>
        <v>2800</v>
      </c>
      <c r="R62" s="19">
        <f t="shared" si="26"/>
        <v>0</v>
      </c>
      <c r="S62" s="19">
        <f t="shared" si="26"/>
        <v>19200</v>
      </c>
      <c r="T62" s="19">
        <f t="shared" si="26"/>
        <v>0</v>
      </c>
      <c r="U62" s="19">
        <f t="shared" si="26"/>
        <v>0</v>
      </c>
      <c r="V62" s="19">
        <f t="shared" si="26"/>
        <v>0</v>
      </c>
      <c r="W62" s="19">
        <f t="shared" si="1"/>
        <v>80814</v>
      </c>
      <c r="X62" s="1079"/>
      <c r="Y62" s="1079"/>
    </row>
    <row r="63" spans="1:25" ht="135.75" thickBot="1">
      <c r="A63" s="90" t="s">
        <v>164</v>
      </c>
      <c r="B63" s="105" t="s">
        <v>237</v>
      </c>
      <c r="C63" s="91" t="s">
        <v>35</v>
      </c>
      <c r="D63" s="106" t="s">
        <v>2368</v>
      </c>
      <c r="E63" s="107"/>
      <c r="F63" s="107"/>
      <c r="G63" s="107"/>
      <c r="H63" s="107">
        <v>32000</v>
      </c>
      <c r="I63" s="107"/>
      <c r="J63" s="107"/>
      <c r="K63" s="107"/>
      <c r="L63" s="107">
        <v>814</v>
      </c>
      <c r="M63" s="107"/>
      <c r="N63" s="107"/>
      <c r="O63" s="107">
        <v>26000</v>
      </c>
      <c r="P63" s="107"/>
      <c r="Q63" s="107">
        <v>2800</v>
      </c>
      <c r="R63" s="107"/>
      <c r="S63" s="107">
        <v>19200</v>
      </c>
      <c r="T63" s="107"/>
      <c r="U63" s="107"/>
      <c r="V63" s="107"/>
      <c r="W63" s="19">
        <f t="shared" si="1"/>
        <v>80814</v>
      </c>
      <c r="X63" s="1080"/>
      <c r="Y63" s="1080"/>
    </row>
    <row r="64" spans="1:25" ht="12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9">
        <f t="shared" si="1"/>
        <v>0</v>
      </c>
      <c r="X64" s="811"/>
      <c r="Y64" s="742"/>
    </row>
    <row r="65" spans="1:25" ht="33.75">
      <c r="A65" s="90" t="s">
        <v>170</v>
      </c>
      <c r="B65" s="91" t="s">
        <v>242</v>
      </c>
      <c r="C65" s="91"/>
      <c r="D65" s="92" t="s">
        <v>2369</v>
      </c>
      <c r="E65" s="19">
        <f>E66+E67+E68+E69</f>
        <v>131</v>
      </c>
      <c r="F65" s="19">
        <f t="shared" ref="F65:V65" si="27">F66+F67+F68+F69</f>
        <v>68</v>
      </c>
      <c r="G65" s="19">
        <f t="shared" si="27"/>
        <v>70</v>
      </c>
      <c r="H65" s="19">
        <f t="shared" si="27"/>
        <v>80</v>
      </c>
      <c r="I65" s="19">
        <f t="shared" si="27"/>
        <v>0</v>
      </c>
      <c r="J65" s="19">
        <f t="shared" si="27"/>
        <v>77</v>
      </c>
      <c r="K65" s="19">
        <f t="shared" si="27"/>
        <v>62</v>
      </c>
      <c r="L65" s="19">
        <f t="shared" si="27"/>
        <v>117</v>
      </c>
      <c r="M65" s="19">
        <f t="shared" si="27"/>
        <v>56</v>
      </c>
      <c r="N65" s="19">
        <f t="shared" si="27"/>
        <v>42</v>
      </c>
      <c r="O65" s="19">
        <f t="shared" si="27"/>
        <v>68</v>
      </c>
      <c r="P65" s="19">
        <f t="shared" si="27"/>
        <v>0</v>
      </c>
      <c r="Q65" s="19">
        <f t="shared" si="27"/>
        <v>48</v>
      </c>
      <c r="R65" s="19">
        <f t="shared" si="27"/>
        <v>46</v>
      </c>
      <c r="S65" s="19">
        <f t="shared" si="27"/>
        <v>39</v>
      </c>
      <c r="T65" s="19">
        <f t="shared" si="27"/>
        <v>16</v>
      </c>
      <c r="U65" s="19">
        <f t="shared" si="27"/>
        <v>8</v>
      </c>
      <c r="V65" s="19">
        <f t="shared" si="27"/>
        <v>4</v>
      </c>
      <c r="W65" s="19">
        <f t="shared" si="1"/>
        <v>932</v>
      </c>
      <c r="X65" s="812">
        <v>949</v>
      </c>
      <c r="Y65" s="743">
        <f>W65-X65</f>
        <v>-17</v>
      </c>
    </row>
    <row r="66" spans="1:25">
      <c r="A66" s="90" t="s">
        <v>172</v>
      </c>
      <c r="B66" s="113" t="s">
        <v>245</v>
      </c>
      <c r="C66" s="113"/>
      <c r="D66" s="98"/>
      <c r="E66" s="99">
        <v>60</v>
      </c>
      <c r="F66" s="99">
        <v>68</v>
      </c>
      <c r="G66" s="99">
        <v>70</v>
      </c>
      <c r="H66" s="99">
        <v>80</v>
      </c>
      <c r="I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19">
        <f t="shared" si="1"/>
        <v>278</v>
      </c>
      <c r="X66" s="812">
        <v>279</v>
      </c>
      <c r="Y66" s="743">
        <f t="shared" ref="Y66:Y78" si="28">W66-X66</f>
        <v>-1</v>
      </c>
    </row>
    <row r="67" spans="1:25">
      <c r="A67" s="90" t="s">
        <v>174</v>
      </c>
      <c r="B67" s="113" t="s">
        <v>247</v>
      </c>
      <c r="C67" s="113"/>
      <c r="D67" s="92"/>
      <c r="E67" s="22">
        <v>71</v>
      </c>
      <c r="F67" s="22"/>
      <c r="G67" s="22"/>
      <c r="H67" s="22"/>
      <c r="I67" s="22"/>
      <c r="J67" s="22">
        <v>77</v>
      </c>
      <c r="K67" s="22">
        <v>62</v>
      </c>
      <c r="L67" s="22">
        <v>117</v>
      </c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19">
        <f t="shared" ref="W67:W78" si="29">SUM(E67:V67)</f>
        <v>327</v>
      </c>
      <c r="X67" s="812">
        <v>336</v>
      </c>
      <c r="Y67" s="743">
        <f t="shared" si="28"/>
        <v>-9</v>
      </c>
    </row>
    <row r="68" spans="1:25">
      <c r="A68" s="90" t="s">
        <v>176</v>
      </c>
      <c r="B68" s="113" t="s">
        <v>249</v>
      </c>
      <c r="C68" s="113"/>
      <c r="D68" s="98"/>
      <c r="E68" s="99"/>
      <c r="F68" s="99"/>
      <c r="G68" s="99"/>
      <c r="H68" s="99"/>
      <c r="I68" s="99"/>
      <c r="J68" s="99"/>
      <c r="K68" s="99"/>
      <c r="L68" s="99"/>
      <c r="M68" s="99">
        <v>56</v>
      </c>
      <c r="N68" s="99">
        <v>42</v>
      </c>
      <c r="O68" s="99">
        <v>68</v>
      </c>
      <c r="P68" s="99"/>
      <c r="Q68" s="99">
        <v>48</v>
      </c>
      <c r="R68" s="99">
        <v>46</v>
      </c>
      <c r="S68" s="99">
        <v>39</v>
      </c>
      <c r="T68" s="99">
        <v>16</v>
      </c>
      <c r="U68" s="99">
        <v>8</v>
      </c>
      <c r="V68" s="99"/>
      <c r="W68" s="19">
        <f t="shared" si="29"/>
        <v>323</v>
      </c>
      <c r="X68" s="812">
        <v>330</v>
      </c>
      <c r="Y68" s="743">
        <f t="shared" si="28"/>
        <v>-7</v>
      </c>
    </row>
    <row r="69" spans="1:25">
      <c r="A69" s="90" t="s">
        <v>178</v>
      </c>
      <c r="B69" s="113" t="s">
        <v>251</v>
      </c>
      <c r="C69" s="113"/>
      <c r="D69" s="98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>
        <v>4</v>
      </c>
      <c r="W69" s="19">
        <f t="shared" si="29"/>
        <v>4</v>
      </c>
      <c r="X69" s="812">
        <v>4</v>
      </c>
      <c r="Y69" s="743">
        <f t="shared" si="28"/>
        <v>0</v>
      </c>
    </row>
    <row r="70" spans="1:25" ht="56.25">
      <c r="A70" s="90" t="s">
        <v>180</v>
      </c>
      <c r="B70" s="91" t="s">
        <v>253</v>
      </c>
      <c r="C70" s="91"/>
      <c r="D70" s="92" t="s">
        <v>2370</v>
      </c>
      <c r="E70" s="19">
        <f>E71+E72+E73+E74</f>
        <v>1336</v>
      </c>
      <c r="F70" s="19">
        <f t="shared" ref="F70:V70" si="30">F71+F72+F73+F74</f>
        <v>914</v>
      </c>
      <c r="G70" s="19">
        <f t="shared" si="30"/>
        <v>786</v>
      </c>
      <c r="H70" s="19">
        <f t="shared" si="30"/>
        <v>1138</v>
      </c>
      <c r="I70" s="19">
        <f t="shared" si="30"/>
        <v>0</v>
      </c>
      <c r="J70" s="19">
        <f t="shared" si="30"/>
        <v>823</v>
      </c>
      <c r="K70" s="19">
        <f t="shared" si="30"/>
        <v>688</v>
      </c>
      <c r="L70" s="19">
        <f t="shared" si="30"/>
        <v>1708</v>
      </c>
      <c r="M70" s="19">
        <f t="shared" si="30"/>
        <v>552</v>
      </c>
      <c r="N70" s="19">
        <f t="shared" si="30"/>
        <v>436</v>
      </c>
      <c r="O70" s="19">
        <f t="shared" si="30"/>
        <v>927</v>
      </c>
      <c r="P70" s="19">
        <f t="shared" si="30"/>
        <v>0</v>
      </c>
      <c r="Q70" s="19">
        <f t="shared" si="30"/>
        <v>445</v>
      </c>
      <c r="R70" s="19">
        <f t="shared" si="30"/>
        <v>518</v>
      </c>
      <c r="S70" s="19">
        <f t="shared" si="30"/>
        <v>398</v>
      </c>
      <c r="T70" s="19">
        <f t="shared" si="30"/>
        <v>205</v>
      </c>
      <c r="U70" s="19">
        <f t="shared" si="30"/>
        <v>94</v>
      </c>
      <c r="V70" s="19">
        <f t="shared" si="30"/>
        <v>0</v>
      </c>
      <c r="W70" s="19">
        <f t="shared" si="29"/>
        <v>10968</v>
      </c>
      <c r="X70" s="812">
        <v>10640</v>
      </c>
      <c r="Y70" s="743">
        <f t="shared" si="28"/>
        <v>328</v>
      </c>
    </row>
    <row r="71" spans="1:25">
      <c r="A71" s="90" t="s">
        <v>182</v>
      </c>
      <c r="B71" s="113" t="s">
        <v>245</v>
      </c>
      <c r="C71" s="113"/>
      <c r="D71" s="98"/>
      <c r="E71" s="99">
        <v>539</v>
      </c>
      <c r="F71" s="99">
        <v>914</v>
      </c>
      <c r="G71" s="99">
        <v>786</v>
      </c>
      <c r="H71" s="99">
        <v>1138</v>
      </c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19">
        <f t="shared" si="29"/>
        <v>3377</v>
      </c>
      <c r="X71" s="812">
        <v>2948</v>
      </c>
      <c r="Y71" s="743">
        <f t="shared" si="28"/>
        <v>429</v>
      </c>
    </row>
    <row r="72" spans="1:25">
      <c r="A72" s="90" t="s">
        <v>184</v>
      </c>
      <c r="B72" s="113" t="s">
        <v>247</v>
      </c>
      <c r="C72" s="113"/>
      <c r="D72" s="92"/>
      <c r="E72" s="22">
        <v>797</v>
      </c>
      <c r="F72" s="22"/>
      <c r="G72" s="22"/>
      <c r="H72" s="22"/>
      <c r="I72" s="22"/>
      <c r="J72" s="22">
        <v>823</v>
      </c>
      <c r="K72" s="22">
        <v>688</v>
      </c>
      <c r="L72" s="22">
        <v>1708</v>
      </c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19">
        <f t="shared" si="29"/>
        <v>4016</v>
      </c>
      <c r="X72" s="812">
        <v>3921</v>
      </c>
      <c r="Y72" s="743">
        <f t="shared" si="28"/>
        <v>95</v>
      </c>
    </row>
    <row r="73" spans="1:25">
      <c r="A73" s="90" t="s">
        <v>187</v>
      </c>
      <c r="B73" s="113" t="s">
        <v>249</v>
      </c>
      <c r="C73" s="113"/>
      <c r="D73" s="98"/>
      <c r="E73" s="99"/>
      <c r="F73" s="99"/>
      <c r="G73" s="99"/>
      <c r="H73" s="99"/>
      <c r="I73" s="99"/>
      <c r="J73" s="99"/>
      <c r="K73" s="99"/>
      <c r="L73" s="99"/>
      <c r="M73" s="99">
        <v>552</v>
      </c>
      <c r="N73" s="99">
        <v>436</v>
      </c>
      <c r="O73" s="99">
        <v>927</v>
      </c>
      <c r="P73" s="99"/>
      <c r="Q73" s="99">
        <v>445</v>
      </c>
      <c r="R73" s="99">
        <v>518</v>
      </c>
      <c r="S73" s="99">
        <v>398</v>
      </c>
      <c r="T73" s="99">
        <v>205</v>
      </c>
      <c r="U73" s="99">
        <v>94</v>
      </c>
      <c r="V73" s="99"/>
      <c r="W73" s="19">
        <f t="shared" si="29"/>
        <v>3575</v>
      </c>
      <c r="X73" s="812">
        <v>3771</v>
      </c>
      <c r="Y73" s="743">
        <f t="shared" si="28"/>
        <v>-196</v>
      </c>
    </row>
    <row r="74" spans="1:25">
      <c r="A74" s="90" t="s">
        <v>189</v>
      </c>
      <c r="B74" s="113" t="s">
        <v>251</v>
      </c>
      <c r="C74" s="113"/>
      <c r="D74" s="98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19">
        <f t="shared" si="29"/>
        <v>0</v>
      </c>
      <c r="X74" s="812">
        <v>0</v>
      </c>
      <c r="Y74" s="743">
        <f t="shared" si="28"/>
        <v>0</v>
      </c>
    </row>
    <row r="75" spans="1:25">
      <c r="A75" s="90" t="s">
        <v>192</v>
      </c>
      <c r="B75" s="91" t="s">
        <v>260</v>
      </c>
      <c r="C75" s="91"/>
      <c r="D75" s="102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9">
        <f t="shared" si="29"/>
        <v>0</v>
      </c>
      <c r="X75" s="812">
        <v>0</v>
      </c>
      <c r="Y75" s="743">
        <f t="shared" si="28"/>
        <v>0</v>
      </c>
    </row>
    <row r="76" spans="1:25">
      <c r="A76" s="90" t="s">
        <v>194</v>
      </c>
      <c r="B76" s="91" t="s">
        <v>261</v>
      </c>
      <c r="C76" s="91"/>
      <c r="D76" s="92"/>
      <c r="E76" s="22">
        <v>154</v>
      </c>
      <c r="F76" s="22">
        <v>40</v>
      </c>
      <c r="G76" s="22">
        <v>41</v>
      </c>
      <c r="H76" s="22"/>
      <c r="I76" s="22"/>
      <c r="J76" s="22">
        <v>58</v>
      </c>
      <c r="K76" s="22">
        <v>33</v>
      </c>
      <c r="L76" s="22">
        <v>25</v>
      </c>
      <c r="M76" s="22">
        <v>23</v>
      </c>
      <c r="N76" s="22">
        <v>10</v>
      </c>
      <c r="O76" s="22">
        <v>9</v>
      </c>
      <c r="P76" s="22"/>
      <c r="Q76" s="22">
        <v>5</v>
      </c>
      <c r="R76" s="22"/>
      <c r="S76" s="22"/>
      <c r="T76" s="22"/>
      <c r="U76" s="22"/>
      <c r="V76" s="22">
        <v>4</v>
      </c>
      <c r="W76" s="19">
        <f t="shared" si="29"/>
        <v>402</v>
      </c>
      <c r="X76" s="812">
        <v>398</v>
      </c>
      <c r="Y76" s="743">
        <f t="shared" si="28"/>
        <v>4</v>
      </c>
    </row>
    <row r="77" spans="1:25">
      <c r="A77" s="90" t="s">
        <v>197</v>
      </c>
      <c r="B77" s="113" t="s">
        <v>262</v>
      </c>
      <c r="C77" s="113"/>
      <c r="D77" s="102"/>
      <c r="E77" s="22">
        <v>7918.03</v>
      </c>
      <c r="F77" s="22">
        <v>12319.48</v>
      </c>
      <c r="G77" s="22">
        <v>22977</v>
      </c>
      <c r="H77" s="22">
        <v>17286.64</v>
      </c>
      <c r="I77" s="22">
        <v>12767.21</v>
      </c>
      <c r="J77" s="22">
        <v>10982.08</v>
      </c>
      <c r="K77" s="22">
        <v>6545.95</v>
      </c>
      <c r="L77" s="22">
        <v>20689.72</v>
      </c>
      <c r="M77" s="22">
        <v>9404.5</v>
      </c>
      <c r="N77" s="22">
        <v>4648.8900000000003</v>
      </c>
      <c r="O77" s="22">
        <v>15187.41</v>
      </c>
      <c r="P77" s="22">
        <v>5904.38</v>
      </c>
      <c r="Q77" s="22">
        <v>8599.06</v>
      </c>
      <c r="R77" s="22">
        <v>5925.03</v>
      </c>
      <c r="S77" s="22">
        <v>7947.39</v>
      </c>
      <c r="T77" s="22">
        <v>5724.12</v>
      </c>
      <c r="U77" s="22">
        <v>7630</v>
      </c>
      <c r="V77" s="22"/>
      <c r="W77" s="19">
        <f t="shared" si="29"/>
        <v>182456.88999999998</v>
      </c>
      <c r="X77" s="812">
        <v>177936.23</v>
      </c>
      <c r="Y77" s="743">
        <f t="shared" si="28"/>
        <v>4520.6599999999744</v>
      </c>
    </row>
    <row r="78" spans="1:25">
      <c r="A78" s="90" t="s">
        <v>199</v>
      </c>
      <c r="B78" s="113" t="s">
        <v>263</v>
      </c>
      <c r="C78" s="113"/>
      <c r="D78" s="102"/>
      <c r="E78" s="22">
        <v>5700</v>
      </c>
      <c r="F78" s="22">
        <v>3530</v>
      </c>
      <c r="G78" s="22">
        <v>9560.9500000000007</v>
      </c>
      <c r="H78" s="22">
        <v>8804.2000000000007</v>
      </c>
      <c r="I78" s="22">
        <v>7538</v>
      </c>
      <c r="J78" s="22">
        <v>9586</v>
      </c>
      <c r="K78" s="22">
        <v>3899</v>
      </c>
      <c r="L78" s="22">
        <v>12205</v>
      </c>
      <c r="M78" s="22">
        <v>4143</v>
      </c>
      <c r="N78" s="22">
        <v>2486</v>
      </c>
      <c r="O78" s="22">
        <v>5315.35</v>
      </c>
      <c r="P78" s="22">
        <v>2318.6999999999998</v>
      </c>
      <c r="Q78" s="22">
        <v>3543</v>
      </c>
      <c r="R78" s="22">
        <v>2030</v>
      </c>
      <c r="S78" s="22">
        <v>5677.6</v>
      </c>
      <c r="T78" s="22">
        <v>1964.4</v>
      </c>
      <c r="U78" s="22">
        <v>1089</v>
      </c>
      <c r="V78" s="22"/>
      <c r="W78" s="19">
        <f t="shared" si="29"/>
        <v>89390.2</v>
      </c>
      <c r="X78" s="812">
        <v>88290.2</v>
      </c>
      <c r="Y78" s="743">
        <f t="shared" si="28"/>
        <v>1100</v>
      </c>
    </row>
    <row r="79" spans="1:25">
      <c r="E79" s="86">
        <v>96.5</v>
      </c>
      <c r="F79" s="86">
        <v>66.5</v>
      </c>
      <c r="G79" s="86">
        <v>71</v>
      </c>
      <c r="H79" s="86">
        <v>79.5</v>
      </c>
      <c r="I79" s="86">
        <v>37</v>
      </c>
      <c r="J79" s="86">
        <v>79</v>
      </c>
      <c r="K79" s="86">
        <v>63</v>
      </c>
      <c r="L79" s="86">
        <v>116.5</v>
      </c>
      <c r="M79" s="86">
        <v>57</v>
      </c>
      <c r="N79" s="86">
        <v>43.5</v>
      </c>
      <c r="O79" s="86">
        <v>68</v>
      </c>
      <c r="P79" s="86">
        <v>10.5</v>
      </c>
      <c r="Q79" s="86">
        <v>48.5</v>
      </c>
      <c r="R79" s="86">
        <v>35.5</v>
      </c>
      <c r="S79" s="86">
        <v>39.5</v>
      </c>
      <c r="T79" s="86">
        <v>16</v>
      </c>
      <c r="U79" s="86">
        <v>6.5</v>
      </c>
      <c r="V79" s="86">
        <v>4</v>
      </c>
      <c r="W79" s="86">
        <v>938</v>
      </c>
    </row>
    <row r="80" spans="1:25">
      <c r="E80" s="86">
        <f>E4/E79</f>
        <v>363660.52963730576</v>
      </c>
      <c r="F80" s="86">
        <f t="shared" ref="F80:W80" si="31">F4/F79</f>
        <v>383507.85218045115</v>
      </c>
      <c r="G80" s="86">
        <f t="shared" si="31"/>
        <v>373787.20380281686</v>
      </c>
      <c r="H80" s="86">
        <f t="shared" si="31"/>
        <v>366941.3978616352</v>
      </c>
      <c r="I80" s="86">
        <f t="shared" si="31"/>
        <v>404642.31918918918</v>
      </c>
      <c r="J80" s="86">
        <f t="shared" si="31"/>
        <v>368707.95911392407</v>
      </c>
      <c r="K80" s="86">
        <f t="shared" si="31"/>
        <v>362476.24095238099</v>
      </c>
      <c r="L80" s="86">
        <f t="shared" si="31"/>
        <v>357156.46085836901</v>
      </c>
      <c r="M80" s="86">
        <f t="shared" si="31"/>
        <v>332844.49210526317</v>
      </c>
      <c r="N80" s="86">
        <f t="shared" si="31"/>
        <v>331445.3096551724</v>
      </c>
      <c r="O80" s="86">
        <f t="shared" si="31"/>
        <v>325032.23397058825</v>
      </c>
      <c r="P80" s="86">
        <f t="shared" si="31"/>
        <v>352249.34380952385</v>
      </c>
      <c r="Q80" s="86">
        <f t="shared" si="31"/>
        <v>323345.12144329899</v>
      </c>
      <c r="R80" s="86">
        <f t="shared" si="31"/>
        <v>309915.15070422541</v>
      </c>
      <c r="S80" s="86">
        <f t="shared" si="31"/>
        <v>322572.34531645564</v>
      </c>
      <c r="T80" s="86">
        <f t="shared" si="31"/>
        <v>318456.66125</v>
      </c>
      <c r="U80" s="86">
        <f t="shared" si="31"/>
        <v>316077.48000000004</v>
      </c>
      <c r="V80" s="86">
        <f t="shared" si="31"/>
        <v>358154.6825</v>
      </c>
      <c r="W80" s="86">
        <f t="shared" si="31"/>
        <v>353998.66863539454</v>
      </c>
    </row>
  </sheetData>
  <protectedRanges>
    <protectedRange password="E9C1" sqref="D29 C30 A4:D5 A6:A78 B6:D28 B31:D78 W4:X78 A2:X3" name="区域1_1"/>
    <protectedRange password="E9C1" sqref="B29:C29 B30" name="区域1_1_1"/>
    <protectedRange password="E9C1" sqref="D30" name="区域1_2"/>
  </protectedRanges>
  <mergeCells count="7">
    <mergeCell ref="X42:X63"/>
    <mergeCell ref="Y42:Y63"/>
    <mergeCell ref="A1:Y1"/>
    <mergeCell ref="X4:X30"/>
    <mergeCell ref="Y4:Y30"/>
    <mergeCell ref="X31:X41"/>
    <mergeCell ref="Y31:Y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21"/>
  <sheetViews>
    <sheetView topLeftCell="A2" workbookViewId="0">
      <selection activeCell="A22" sqref="A22:XFD118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805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84" t="s">
        <v>2468</v>
      </c>
      <c r="B1" s="1084"/>
      <c r="C1" s="1084"/>
      <c r="D1" s="1084"/>
      <c r="E1" s="1084"/>
      <c r="F1" s="1084"/>
      <c r="G1" s="1084"/>
      <c r="H1" s="1084"/>
      <c r="I1" s="1084"/>
      <c r="J1" s="1084"/>
    </row>
    <row r="2" spans="1:10" ht="24">
      <c r="A2" s="800" t="s">
        <v>1</v>
      </c>
      <c r="B2" s="800" t="s">
        <v>366</v>
      </c>
      <c r="C2" s="800" t="s">
        <v>367</v>
      </c>
      <c r="D2" s="800" t="s">
        <v>368</v>
      </c>
      <c r="E2" s="806" t="s">
        <v>2473</v>
      </c>
      <c r="F2" s="806" t="s">
        <v>2474</v>
      </c>
      <c r="G2" s="806" t="s">
        <v>2475</v>
      </c>
      <c r="H2" s="806" t="s">
        <v>2476</v>
      </c>
      <c r="I2" s="806" t="s">
        <v>2477</v>
      </c>
      <c r="J2" s="800" t="s">
        <v>371</v>
      </c>
    </row>
    <row r="3" spans="1:10" ht="13.5" customHeight="1">
      <c r="A3" s="800">
        <v>1</v>
      </c>
      <c r="B3" s="801" t="s">
        <v>2469</v>
      </c>
      <c r="C3" s="801" t="s">
        <v>412</v>
      </c>
      <c r="D3" s="801" t="s">
        <v>374</v>
      </c>
      <c r="E3" s="801">
        <v>62</v>
      </c>
      <c r="F3" s="803">
        <v>131</v>
      </c>
      <c r="G3" s="802">
        <f t="shared" ref="G3:G21" si="0">(E3+F3)/2</f>
        <v>96.5</v>
      </c>
      <c r="H3" s="801">
        <v>191300</v>
      </c>
      <c r="I3" s="801">
        <v>9430</v>
      </c>
      <c r="J3" s="801">
        <f t="shared" ref="J3:J20" si="1">G3*(H3+I3)</f>
        <v>19370445</v>
      </c>
    </row>
    <row r="4" spans="1:10" ht="13.5" customHeight="1">
      <c r="A4" s="800">
        <v>2</v>
      </c>
      <c r="B4" s="801" t="s">
        <v>413</v>
      </c>
      <c r="C4" s="801" t="s">
        <v>412</v>
      </c>
      <c r="D4" s="801" t="s">
        <v>374</v>
      </c>
      <c r="E4" s="801">
        <v>65</v>
      </c>
      <c r="F4" s="803">
        <v>68</v>
      </c>
      <c r="G4" s="802">
        <f t="shared" si="0"/>
        <v>66.5</v>
      </c>
      <c r="H4" s="801">
        <v>191300</v>
      </c>
      <c r="I4" s="801">
        <v>9430</v>
      </c>
      <c r="J4" s="801">
        <f t="shared" si="1"/>
        <v>13348545</v>
      </c>
    </row>
    <row r="5" spans="1:10" ht="13.5" customHeight="1">
      <c r="A5" s="800">
        <v>3</v>
      </c>
      <c r="B5" s="801" t="s">
        <v>2470</v>
      </c>
      <c r="C5" s="801" t="s">
        <v>412</v>
      </c>
      <c r="D5" s="801" t="s">
        <v>374</v>
      </c>
      <c r="E5" s="801">
        <v>72</v>
      </c>
      <c r="F5" s="803">
        <v>70</v>
      </c>
      <c r="G5" s="802">
        <f t="shared" si="0"/>
        <v>71</v>
      </c>
      <c r="H5" s="801">
        <v>191300</v>
      </c>
      <c r="I5" s="801">
        <v>9430</v>
      </c>
      <c r="J5" s="801">
        <f t="shared" si="1"/>
        <v>14251830</v>
      </c>
    </row>
    <row r="6" spans="1:10" ht="13.5" customHeight="1">
      <c r="A6" s="800">
        <v>4</v>
      </c>
      <c r="B6" s="801" t="s">
        <v>308</v>
      </c>
      <c r="C6" s="801" t="s">
        <v>412</v>
      </c>
      <c r="D6" s="801" t="s">
        <v>374</v>
      </c>
      <c r="E6" s="801">
        <v>79</v>
      </c>
      <c r="F6" s="803">
        <v>80</v>
      </c>
      <c r="G6" s="802">
        <f t="shared" si="0"/>
        <v>79.5</v>
      </c>
      <c r="H6" s="801">
        <v>191300</v>
      </c>
      <c r="I6" s="801">
        <v>9430</v>
      </c>
      <c r="J6" s="801">
        <f t="shared" si="1"/>
        <v>15958035</v>
      </c>
    </row>
    <row r="7" spans="1:10" ht="13.5" customHeight="1">
      <c r="A7" s="800">
        <v>5</v>
      </c>
      <c r="B7" s="801" t="s">
        <v>309</v>
      </c>
      <c r="C7" s="801" t="s">
        <v>412</v>
      </c>
      <c r="D7" s="801" t="s">
        <v>379</v>
      </c>
      <c r="E7" s="801">
        <v>74</v>
      </c>
      <c r="F7" s="803"/>
      <c r="G7" s="802">
        <f t="shared" si="0"/>
        <v>37</v>
      </c>
      <c r="H7" s="801">
        <v>191300</v>
      </c>
      <c r="I7" s="801">
        <v>9430</v>
      </c>
      <c r="J7" s="801">
        <f t="shared" si="1"/>
        <v>7427010</v>
      </c>
    </row>
    <row r="8" spans="1:10" ht="13.5" customHeight="1">
      <c r="A8" s="800">
        <v>6</v>
      </c>
      <c r="B8" s="801" t="s">
        <v>311</v>
      </c>
      <c r="C8" s="801" t="s">
        <v>412</v>
      </c>
      <c r="D8" s="801" t="s">
        <v>379</v>
      </c>
      <c r="E8" s="801">
        <v>64</v>
      </c>
      <c r="F8" s="803">
        <v>62</v>
      </c>
      <c r="G8" s="802">
        <f t="shared" si="0"/>
        <v>63</v>
      </c>
      <c r="H8" s="801">
        <v>191300</v>
      </c>
      <c r="I8" s="801">
        <v>9430</v>
      </c>
      <c r="J8" s="801">
        <f t="shared" si="1"/>
        <v>12645990</v>
      </c>
    </row>
    <row r="9" spans="1:10" ht="13.5" customHeight="1">
      <c r="A9" s="800">
        <v>7</v>
      </c>
      <c r="B9" s="801" t="s">
        <v>312</v>
      </c>
      <c r="C9" s="801" t="s">
        <v>412</v>
      </c>
      <c r="D9" s="801" t="s">
        <v>379</v>
      </c>
      <c r="E9" s="801">
        <v>116</v>
      </c>
      <c r="F9" s="803">
        <v>117</v>
      </c>
      <c r="G9" s="802">
        <f t="shared" si="0"/>
        <v>116.5</v>
      </c>
      <c r="H9" s="801">
        <v>191300</v>
      </c>
      <c r="I9" s="801">
        <v>9430</v>
      </c>
      <c r="J9" s="801">
        <f t="shared" si="1"/>
        <v>23385045</v>
      </c>
    </row>
    <row r="10" spans="1:10" ht="13.5" customHeight="1">
      <c r="A10" s="800">
        <v>8</v>
      </c>
      <c r="B10" s="801" t="s">
        <v>310</v>
      </c>
      <c r="C10" s="801" t="s">
        <v>412</v>
      </c>
      <c r="D10" s="801" t="s">
        <v>379</v>
      </c>
      <c r="E10" s="801">
        <v>81</v>
      </c>
      <c r="F10" s="803">
        <v>77</v>
      </c>
      <c r="G10" s="802">
        <f t="shared" si="0"/>
        <v>79</v>
      </c>
      <c r="H10" s="801">
        <v>191300</v>
      </c>
      <c r="I10" s="801">
        <v>9430</v>
      </c>
      <c r="J10" s="801">
        <f t="shared" si="1"/>
        <v>15857670</v>
      </c>
    </row>
    <row r="11" spans="1:10" ht="13.5" customHeight="1">
      <c r="A11" s="800">
        <v>9</v>
      </c>
      <c r="B11" s="801" t="s">
        <v>313</v>
      </c>
      <c r="C11" s="801" t="s">
        <v>412</v>
      </c>
      <c r="D11" s="801" t="s">
        <v>382</v>
      </c>
      <c r="E11" s="801">
        <v>58</v>
      </c>
      <c r="F11" s="803">
        <v>56</v>
      </c>
      <c r="G11" s="802">
        <f t="shared" si="0"/>
        <v>57</v>
      </c>
      <c r="H11" s="801">
        <v>174600</v>
      </c>
      <c r="I11" s="801">
        <v>9430</v>
      </c>
      <c r="J11" s="801">
        <f t="shared" si="1"/>
        <v>10489710</v>
      </c>
    </row>
    <row r="12" spans="1:10" ht="13.5" customHeight="1">
      <c r="A12" s="800">
        <v>10</v>
      </c>
      <c r="B12" s="801" t="s">
        <v>314</v>
      </c>
      <c r="C12" s="801" t="s">
        <v>412</v>
      </c>
      <c r="D12" s="801" t="s">
        <v>382</v>
      </c>
      <c r="E12" s="801">
        <v>45</v>
      </c>
      <c r="F12" s="803">
        <v>42</v>
      </c>
      <c r="G12" s="802">
        <f t="shared" si="0"/>
        <v>43.5</v>
      </c>
      <c r="H12" s="801">
        <v>174600</v>
      </c>
      <c r="I12" s="801">
        <v>9430</v>
      </c>
      <c r="J12" s="801">
        <f t="shared" si="1"/>
        <v>8005305</v>
      </c>
    </row>
    <row r="13" spans="1:10" ht="13.5" customHeight="1">
      <c r="A13" s="800">
        <v>11</v>
      </c>
      <c r="B13" s="801" t="s">
        <v>315</v>
      </c>
      <c r="C13" s="801" t="s">
        <v>412</v>
      </c>
      <c r="D13" s="801" t="s">
        <v>382</v>
      </c>
      <c r="E13" s="801">
        <v>68</v>
      </c>
      <c r="F13" s="803">
        <v>68</v>
      </c>
      <c r="G13" s="802">
        <f t="shared" si="0"/>
        <v>68</v>
      </c>
      <c r="H13" s="801">
        <v>174600</v>
      </c>
      <c r="I13" s="801">
        <v>9430</v>
      </c>
      <c r="J13" s="801">
        <f t="shared" si="1"/>
        <v>12514040</v>
      </c>
    </row>
    <row r="14" spans="1:10" ht="13.5" customHeight="1">
      <c r="A14" s="800">
        <v>12</v>
      </c>
      <c r="B14" s="801" t="s">
        <v>320</v>
      </c>
      <c r="C14" s="801" t="s">
        <v>412</v>
      </c>
      <c r="D14" s="801" t="s">
        <v>382</v>
      </c>
      <c r="E14" s="801">
        <v>16</v>
      </c>
      <c r="F14" s="803">
        <v>16</v>
      </c>
      <c r="G14" s="802">
        <f t="shared" si="0"/>
        <v>16</v>
      </c>
      <c r="H14" s="801">
        <v>174600</v>
      </c>
      <c r="I14" s="801">
        <v>9430</v>
      </c>
      <c r="J14" s="801">
        <f t="shared" si="1"/>
        <v>2944480</v>
      </c>
    </row>
    <row r="15" spans="1:10" ht="13.5" customHeight="1">
      <c r="A15" s="800">
        <v>13</v>
      </c>
      <c r="B15" s="801" t="s">
        <v>317</v>
      </c>
      <c r="C15" s="801" t="s">
        <v>412</v>
      </c>
      <c r="D15" s="801" t="s">
        <v>382</v>
      </c>
      <c r="E15" s="801">
        <v>49</v>
      </c>
      <c r="F15" s="803">
        <v>48</v>
      </c>
      <c r="G15" s="802">
        <f t="shared" si="0"/>
        <v>48.5</v>
      </c>
      <c r="H15" s="801">
        <v>174600</v>
      </c>
      <c r="I15" s="801">
        <v>9430</v>
      </c>
      <c r="J15" s="801">
        <f t="shared" si="1"/>
        <v>8925455</v>
      </c>
    </row>
    <row r="16" spans="1:10" ht="13.5" customHeight="1">
      <c r="A16" s="800">
        <v>14</v>
      </c>
      <c r="B16" s="801" t="s">
        <v>316</v>
      </c>
      <c r="C16" s="801" t="s">
        <v>412</v>
      </c>
      <c r="D16" s="801" t="s">
        <v>382</v>
      </c>
      <c r="E16" s="801">
        <v>21</v>
      </c>
      <c r="F16" s="803"/>
      <c r="G16" s="802">
        <f t="shared" si="0"/>
        <v>10.5</v>
      </c>
      <c r="H16" s="801">
        <v>174600</v>
      </c>
      <c r="I16" s="801">
        <v>9430</v>
      </c>
      <c r="J16" s="801">
        <f t="shared" si="1"/>
        <v>1932315</v>
      </c>
    </row>
    <row r="17" spans="1:10" ht="13.5" customHeight="1">
      <c r="A17" s="800">
        <v>15</v>
      </c>
      <c r="B17" s="801" t="s">
        <v>318</v>
      </c>
      <c r="C17" s="801" t="s">
        <v>412</v>
      </c>
      <c r="D17" s="801" t="s">
        <v>382</v>
      </c>
      <c r="E17" s="801">
        <v>25</v>
      </c>
      <c r="F17" s="803">
        <v>46</v>
      </c>
      <c r="G17" s="802">
        <f t="shared" si="0"/>
        <v>35.5</v>
      </c>
      <c r="H17" s="801">
        <v>174600</v>
      </c>
      <c r="I17" s="801">
        <v>9430</v>
      </c>
      <c r="J17" s="801">
        <f t="shared" si="1"/>
        <v>6533065</v>
      </c>
    </row>
    <row r="18" spans="1:10" ht="13.5" customHeight="1">
      <c r="A18" s="800">
        <v>16</v>
      </c>
      <c r="B18" s="801" t="s">
        <v>319</v>
      </c>
      <c r="C18" s="801" t="s">
        <v>412</v>
      </c>
      <c r="D18" s="801" t="s">
        <v>382</v>
      </c>
      <c r="E18" s="801">
        <v>40</v>
      </c>
      <c r="F18" s="803">
        <v>39</v>
      </c>
      <c r="G18" s="802">
        <f t="shared" si="0"/>
        <v>39.5</v>
      </c>
      <c r="H18" s="801">
        <v>174600</v>
      </c>
      <c r="I18" s="801">
        <v>9430</v>
      </c>
      <c r="J18" s="801">
        <f t="shared" si="1"/>
        <v>7269185</v>
      </c>
    </row>
    <row r="19" spans="1:10" ht="13.5" customHeight="1">
      <c r="A19" s="800">
        <v>17</v>
      </c>
      <c r="B19" s="801" t="s">
        <v>2471</v>
      </c>
      <c r="C19" s="801" t="s">
        <v>412</v>
      </c>
      <c r="D19" s="801" t="s">
        <v>382</v>
      </c>
      <c r="E19" s="801">
        <v>5</v>
      </c>
      <c r="F19" s="803">
        <v>8</v>
      </c>
      <c r="G19" s="802">
        <f t="shared" si="0"/>
        <v>6.5</v>
      </c>
      <c r="H19" s="801">
        <v>174600</v>
      </c>
      <c r="I19" s="801">
        <v>9430</v>
      </c>
      <c r="J19" s="801">
        <f t="shared" si="1"/>
        <v>1196195</v>
      </c>
    </row>
    <row r="20" spans="1:10" ht="13.5" customHeight="1">
      <c r="A20" s="800">
        <v>18</v>
      </c>
      <c r="B20" s="801" t="s">
        <v>322</v>
      </c>
      <c r="C20" s="801" t="s">
        <v>412</v>
      </c>
      <c r="D20" s="801" t="s">
        <v>275</v>
      </c>
      <c r="E20" s="801">
        <v>4</v>
      </c>
      <c r="F20" s="803">
        <v>4</v>
      </c>
      <c r="G20" s="802">
        <f t="shared" si="0"/>
        <v>4</v>
      </c>
      <c r="H20" s="801">
        <v>185700</v>
      </c>
      <c r="I20" s="801">
        <v>9430</v>
      </c>
      <c r="J20" s="801">
        <f t="shared" si="1"/>
        <v>780520</v>
      </c>
    </row>
    <row r="21" spans="1:10" ht="13.5" customHeight="1">
      <c r="A21" s="800"/>
      <c r="B21" s="801"/>
      <c r="C21" s="804" t="s">
        <v>416</v>
      </c>
      <c r="D21" s="801"/>
      <c r="E21" s="803">
        <f>SUM(E3:E20)</f>
        <v>944</v>
      </c>
      <c r="F21" s="803">
        <f>SUM(F3:F20)</f>
        <v>932</v>
      </c>
      <c r="G21" s="802">
        <f t="shared" si="0"/>
        <v>938</v>
      </c>
      <c r="H21" s="803"/>
      <c r="I21" s="803"/>
      <c r="J21" s="801">
        <f>SUM(J3:J20)</f>
        <v>182834840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N42"/>
  <sheetViews>
    <sheetView topLeftCell="A13" workbookViewId="0">
      <selection activeCell="A43" sqref="A43:XFD258"/>
    </sheetView>
  </sheetViews>
  <sheetFormatPr defaultRowHeight="14.25"/>
  <cols>
    <col min="1" max="1" width="6.375" style="759" customWidth="1"/>
    <col min="2" max="2" width="9.375" style="759" customWidth="1"/>
    <col min="3" max="3" width="17.375" style="759" customWidth="1"/>
    <col min="4" max="4" width="10.125" style="759" customWidth="1"/>
    <col min="5" max="5" width="10.75" style="759" customWidth="1"/>
    <col min="6" max="6" width="11" style="759" customWidth="1"/>
    <col min="7" max="7" width="12" style="759" customWidth="1"/>
    <col min="8" max="8" width="15.625" style="762" customWidth="1"/>
    <col min="9" max="9" width="14.375" style="763" customWidth="1"/>
    <col min="10" max="10" width="6.25" style="759" hidden="1" customWidth="1"/>
    <col min="11" max="11" width="25.875" style="759" hidden="1" customWidth="1"/>
    <col min="12" max="12" width="15.25" style="764" customWidth="1"/>
    <col min="13" max="13" width="15.125" style="759" customWidth="1"/>
    <col min="14" max="14" width="14.125" style="759" customWidth="1"/>
    <col min="15" max="16384" width="9" style="759"/>
  </cols>
  <sheetData>
    <row r="1" spans="1:14" ht="26.25" customHeight="1">
      <c r="A1" s="1103" t="s">
        <v>2411</v>
      </c>
      <c r="B1" s="1103"/>
      <c r="C1" s="1103"/>
      <c r="D1" s="1103"/>
      <c r="E1" s="1103"/>
      <c r="F1" s="1103"/>
      <c r="G1" s="1103"/>
      <c r="H1" s="1103"/>
      <c r="I1" s="1103"/>
      <c r="J1" s="1103"/>
      <c r="K1" s="1103"/>
      <c r="L1" s="1103"/>
      <c r="M1" s="1104"/>
    </row>
    <row r="2" spans="1:14" ht="31.5" customHeight="1">
      <c r="A2" s="765" t="s">
        <v>765</v>
      </c>
      <c r="B2" s="765" t="s">
        <v>596</v>
      </c>
      <c r="C2" s="1105" t="s">
        <v>2412</v>
      </c>
      <c r="D2" s="1106"/>
      <c r="E2" s="766" t="s">
        <v>2413</v>
      </c>
      <c r="F2" s="767" t="s">
        <v>2478</v>
      </c>
      <c r="G2" s="767" t="s">
        <v>2479</v>
      </c>
      <c r="H2" s="768" t="s">
        <v>2480</v>
      </c>
      <c r="I2" s="769" t="s">
        <v>2481</v>
      </c>
      <c r="J2" s="767" t="s">
        <v>2414</v>
      </c>
      <c r="K2" s="770" t="s">
        <v>714</v>
      </c>
      <c r="L2" s="771" t="s">
        <v>2415</v>
      </c>
      <c r="M2" s="807" t="s">
        <v>2482</v>
      </c>
      <c r="N2" s="771" t="s">
        <v>2416</v>
      </c>
    </row>
    <row r="3" spans="1:14" s="761" customFormat="1" ht="12.95" customHeight="1">
      <c r="A3" s="781" t="s">
        <v>767</v>
      </c>
      <c r="B3" s="781" t="s">
        <v>2419</v>
      </c>
      <c r="C3" s="1100" t="s">
        <v>2424</v>
      </c>
      <c r="D3" s="1090"/>
      <c r="E3" s="782" t="s">
        <v>2425</v>
      </c>
      <c r="F3" s="783">
        <v>1</v>
      </c>
      <c r="G3" s="783">
        <v>5</v>
      </c>
      <c r="H3" s="784">
        <v>95250</v>
      </c>
      <c r="I3" s="784">
        <f t="shared" ref="I3:I27" si="0">ROUND(H3*G3,2)</f>
        <v>476250</v>
      </c>
      <c r="J3" s="785" t="s">
        <v>2423</v>
      </c>
      <c r="K3" s="786"/>
      <c r="L3" s="778">
        <f t="shared" ref="L3:L21" si="1">ROUND(I3*0.7,0)</f>
        <v>333375</v>
      </c>
      <c r="M3" s="787"/>
      <c r="N3" s="780">
        <f t="shared" ref="N3:N41" si="2">I3-L3</f>
        <v>142875</v>
      </c>
    </row>
    <row r="4" spans="1:14" s="760" customFormat="1" ht="12.95" customHeight="1">
      <c r="A4" s="781" t="s">
        <v>767</v>
      </c>
      <c r="B4" s="772" t="s">
        <v>2419</v>
      </c>
      <c r="C4" s="1101" t="s">
        <v>307</v>
      </c>
      <c r="D4" s="1102"/>
      <c r="E4" s="773" t="s">
        <v>2425</v>
      </c>
      <c r="F4" s="774">
        <v>1</v>
      </c>
      <c r="G4" s="774">
        <v>7</v>
      </c>
      <c r="H4" s="775">
        <v>95250</v>
      </c>
      <c r="I4" s="775">
        <f t="shared" si="0"/>
        <v>666750</v>
      </c>
      <c r="J4" s="776" t="s">
        <v>2423</v>
      </c>
      <c r="K4" s="777"/>
      <c r="L4" s="778">
        <f t="shared" si="1"/>
        <v>466725</v>
      </c>
      <c r="M4" s="779"/>
      <c r="N4" s="780">
        <f t="shared" si="2"/>
        <v>200025</v>
      </c>
    </row>
    <row r="5" spans="1:14" s="761" customFormat="1" ht="12.95" customHeight="1">
      <c r="A5" s="781" t="s">
        <v>767</v>
      </c>
      <c r="B5" s="781" t="s">
        <v>2419</v>
      </c>
      <c r="C5" s="1100" t="s">
        <v>2426</v>
      </c>
      <c r="D5" s="1090"/>
      <c r="E5" s="782" t="s">
        <v>2425</v>
      </c>
      <c r="F5" s="783">
        <v>1</v>
      </c>
      <c r="G5" s="783">
        <v>5</v>
      </c>
      <c r="H5" s="784">
        <v>95250</v>
      </c>
      <c r="I5" s="784">
        <f t="shared" si="0"/>
        <v>476250</v>
      </c>
      <c r="J5" s="785" t="s">
        <v>2423</v>
      </c>
      <c r="K5" s="786"/>
      <c r="L5" s="778">
        <f t="shared" si="1"/>
        <v>333375</v>
      </c>
      <c r="M5" s="787"/>
      <c r="N5" s="780">
        <f t="shared" si="2"/>
        <v>142875</v>
      </c>
    </row>
    <row r="6" spans="1:14" s="761" customFormat="1" ht="12.95" customHeight="1">
      <c r="A6" s="781" t="s">
        <v>767</v>
      </c>
      <c r="B6" s="781" t="s">
        <v>2418</v>
      </c>
      <c r="C6" s="1100" t="s">
        <v>2427</v>
      </c>
      <c r="D6" s="1090"/>
      <c r="E6" s="782" t="s">
        <v>2425</v>
      </c>
      <c r="F6" s="783">
        <v>1</v>
      </c>
      <c r="G6" s="783">
        <v>5</v>
      </c>
      <c r="H6" s="784">
        <v>95250</v>
      </c>
      <c r="I6" s="784">
        <f t="shared" si="0"/>
        <v>476250</v>
      </c>
      <c r="J6" s="785" t="s">
        <v>2423</v>
      </c>
      <c r="K6" s="786"/>
      <c r="L6" s="778">
        <f t="shared" si="1"/>
        <v>333375</v>
      </c>
      <c r="M6" s="787"/>
      <c r="N6" s="780">
        <f t="shared" si="2"/>
        <v>142875</v>
      </c>
    </row>
    <row r="7" spans="1:14" s="760" customFormat="1" ht="12.95" customHeight="1">
      <c r="A7" s="781" t="s">
        <v>767</v>
      </c>
      <c r="B7" s="772" t="s">
        <v>2418</v>
      </c>
      <c r="C7" s="1107" t="s">
        <v>2428</v>
      </c>
      <c r="D7" s="1102"/>
      <c r="E7" s="773" t="s">
        <v>2425</v>
      </c>
      <c r="F7" s="774">
        <v>1</v>
      </c>
      <c r="G7" s="774">
        <v>6</v>
      </c>
      <c r="H7" s="775">
        <v>95250</v>
      </c>
      <c r="I7" s="775">
        <f t="shared" si="0"/>
        <v>571500</v>
      </c>
      <c r="J7" s="776" t="s">
        <v>2423</v>
      </c>
      <c r="K7" s="777"/>
      <c r="L7" s="778">
        <f t="shared" si="1"/>
        <v>400050</v>
      </c>
      <c r="M7" s="779"/>
      <c r="N7" s="780">
        <f t="shared" si="2"/>
        <v>171450</v>
      </c>
    </row>
    <row r="8" spans="1:14" s="761" customFormat="1" ht="12.95" customHeight="1">
      <c r="A8" s="781" t="s">
        <v>767</v>
      </c>
      <c r="B8" s="781" t="s">
        <v>2418</v>
      </c>
      <c r="C8" s="1100" t="s">
        <v>2429</v>
      </c>
      <c r="D8" s="1090"/>
      <c r="E8" s="782" t="s">
        <v>2425</v>
      </c>
      <c r="F8" s="783">
        <v>2</v>
      </c>
      <c r="G8" s="783">
        <v>10</v>
      </c>
      <c r="H8" s="784">
        <v>95250</v>
      </c>
      <c r="I8" s="784">
        <f t="shared" si="0"/>
        <v>952500</v>
      </c>
      <c r="J8" s="785" t="s">
        <v>2423</v>
      </c>
      <c r="K8" s="786"/>
      <c r="L8" s="778">
        <f t="shared" si="1"/>
        <v>666750</v>
      </c>
      <c r="M8" s="787"/>
      <c r="N8" s="780">
        <f t="shared" si="2"/>
        <v>285750</v>
      </c>
    </row>
    <row r="9" spans="1:14" s="761" customFormat="1" ht="12.95" customHeight="1">
      <c r="A9" s="781" t="s">
        <v>767</v>
      </c>
      <c r="B9" s="785" t="s">
        <v>2417</v>
      </c>
      <c r="C9" s="783" t="s">
        <v>2430</v>
      </c>
      <c r="D9" s="781" t="s">
        <v>2421</v>
      </c>
      <c r="E9" s="782" t="s">
        <v>2425</v>
      </c>
      <c r="F9" s="783">
        <v>1</v>
      </c>
      <c r="G9" s="783">
        <v>5</v>
      </c>
      <c r="H9" s="784">
        <v>95250</v>
      </c>
      <c r="I9" s="784">
        <f t="shared" si="0"/>
        <v>476250</v>
      </c>
      <c r="J9" s="785" t="s">
        <v>2423</v>
      </c>
      <c r="K9" s="786"/>
      <c r="L9" s="778">
        <f t="shared" si="1"/>
        <v>333375</v>
      </c>
      <c r="M9" s="787"/>
      <c r="N9" s="780">
        <f t="shared" si="2"/>
        <v>142875</v>
      </c>
    </row>
    <row r="10" spans="1:14" s="761" customFormat="1" ht="12.95" customHeight="1">
      <c r="A10" s="781" t="s">
        <v>767</v>
      </c>
      <c r="B10" s="785" t="s">
        <v>2417</v>
      </c>
      <c r="C10" s="783" t="s">
        <v>2430</v>
      </c>
      <c r="D10" s="781" t="s">
        <v>2431</v>
      </c>
      <c r="E10" s="782" t="s">
        <v>2425</v>
      </c>
      <c r="F10" s="783">
        <v>2</v>
      </c>
      <c r="G10" s="783">
        <v>10</v>
      </c>
      <c r="H10" s="784">
        <v>95250</v>
      </c>
      <c r="I10" s="784">
        <f t="shared" si="0"/>
        <v>952500</v>
      </c>
      <c r="J10" s="785" t="s">
        <v>2423</v>
      </c>
      <c r="K10" s="786" t="s">
        <v>2432</v>
      </c>
      <c r="L10" s="778">
        <f t="shared" si="1"/>
        <v>666750</v>
      </c>
      <c r="M10" s="787"/>
      <c r="N10" s="780">
        <f t="shared" si="2"/>
        <v>285750</v>
      </c>
    </row>
    <row r="11" spans="1:14" s="761" customFormat="1" ht="12.95" customHeight="1">
      <c r="A11" s="781" t="s">
        <v>767</v>
      </c>
      <c r="B11" s="785" t="s">
        <v>2417</v>
      </c>
      <c r="C11" s="783" t="s">
        <v>2430</v>
      </c>
      <c r="D11" s="781" t="s">
        <v>2433</v>
      </c>
      <c r="E11" s="782" t="s">
        <v>2425</v>
      </c>
      <c r="F11" s="783">
        <v>1</v>
      </c>
      <c r="G11" s="783">
        <v>5</v>
      </c>
      <c r="H11" s="784">
        <v>95250</v>
      </c>
      <c r="I11" s="784">
        <f t="shared" si="0"/>
        <v>476250</v>
      </c>
      <c r="J11" s="785" t="s">
        <v>2422</v>
      </c>
      <c r="K11" s="786"/>
      <c r="L11" s="778">
        <f t="shared" si="1"/>
        <v>333375</v>
      </c>
      <c r="M11" s="787"/>
      <c r="N11" s="780">
        <f t="shared" si="2"/>
        <v>142875</v>
      </c>
    </row>
    <row r="12" spans="1:14" s="761" customFormat="1" ht="12.95" customHeight="1">
      <c r="A12" s="781" t="s">
        <v>767</v>
      </c>
      <c r="B12" s="781" t="s">
        <v>2418</v>
      </c>
      <c r="C12" s="1100" t="s">
        <v>2434</v>
      </c>
      <c r="D12" s="1090"/>
      <c r="E12" s="782" t="s">
        <v>2425</v>
      </c>
      <c r="F12" s="783">
        <v>1</v>
      </c>
      <c r="G12" s="783">
        <v>5</v>
      </c>
      <c r="H12" s="784">
        <v>95250</v>
      </c>
      <c r="I12" s="784">
        <f t="shared" si="0"/>
        <v>476250</v>
      </c>
      <c r="J12" s="785" t="s">
        <v>2423</v>
      </c>
      <c r="K12" s="786"/>
      <c r="L12" s="778">
        <f t="shared" si="1"/>
        <v>333375</v>
      </c>
      <c r="M12" s="787"/>
      <c r="N12" s="780">
        <f t="shared" si="2"/>
        <v>142875</v>
      </c>
    </row>
    <row r="13" spans="1:14" s="761" customFormat="1" ht="12.95" customHeight="1">
      <c r="A13" s="781" t="s">
        <v>767</v>
      </c>
      <c r="B13" s="781" t="s">
        <v>2417</v>
      </c>
      <c r="C13" s="1092" t="s">
        <v>2435</v>
      </c>
      <c r="D13" s="1093"/>
      <c r="E13" s="782" t="s">
        <v>2425</v>
      </c>
      <c r="F13" s="783">
        <v>1</v>
      </c>
      <c r="G13" s="783">
        <v>5</v>
      </c>
      <c r="H13" s="784">
        <v>95250</v>
      </c>
      <c r="I13" s="784">
        <f t="shared" si="0"/>
        <v>476250</v>
      </c>
      <c r="J13" s="785" t="s">
        <v>2423</v>
      </c>
      <c r="K13" s="786"/>
      <c r="L13" s="778">
        <f t="shared" si="1"/>
        <v>333375</v>
      </c>
      <c r="M13" s="787"/>
      <c r="N13" s="780">
        <f t="shared" si="2"/>
        <v>142875</v>
      </c>
    </row>
    <row r="14" spans="1:14" s="761" customFormat="1" ht="12.95" customHeight="1">
      <c r="A14" s="781" t="s">
        <v>767</v>
      </c>
      <c r="B14" s="781" t="s">
        <v>2417</v>
      </c>
      <c r="C14" s="1089" t="s">
        <v>2436</v>
      </c>
      <c r="D14" s="1090"/>
      <c r="E14" s="782" t="s">
        <v>2425</v>
      </c>
      <c r="F14" s="783">
        <v>1</v>
      </c>
      <c r="G14" s="783">
        <v>5</v>
      </c>
      <c r="H14" s="784">
        <v>95250</v>
      </c>
      <c r="I14" s="784">
        <f t="shared" si="0"/>
        <v>476250</v>
      </c>
      <c r="J14" s="785" t="s">
        <v>2423</v>
      </c>
      <c r="K14" s="786"/>
      <c r="L14" s="778">
        <f t="shared" si="1"/>
        <v>333375</v>
      </c>
      <c r="M14" s="787"/>
      <c r="N14" s="780">
        <f t="shared" si="2"/>
        <v>142875</v>
      </c>
    </row>
    <row r="15" spans="1:14" s="761" customFormat="1" ht="12.95" customHeight="1">
      <c r="A15" s="781" t="s">
        <v>767</v>
      </c>
      <c r="B15" s="781" t="s">
        <v>2417</v>
      </c>
      <c r="C15" s="1089" t="s">
        <v>2437</v>
      </c>
      <c r="D15" s="1091"/>
      <c r="E15" s="782" t="s">
        <v>2425</v>
      </c>
      <c r="F15" s="783">
        <v>1</v>
      </c>
      <c r="G15" s="783">
        <v>5</v>
      </c>
      <c r="H15" s="784">
        <v>95250</v>
      </c>
      <c r="I15" s="784">
        <f t="shared" si="0"/>
        <v>476250</v>
      </c>
      <c r="J15" s="785" t="s">
        <v>2438</v>
      </c>
      <c r="K15" s="786"/>
      <c r="L15" s="778">
        <f t="shared" si="1"/>
        <v>333375</v>
      </c>
      <c r="M15" s="787"/>
      <c r="N15" s="780">
        <f t="shared" si="2"/>
        <v>142875</v>
      </c>
    </row>
    <row r="16" spans="1:14" s="761" customFormat="1" ht="12.95" customHeight="1">
      <c r="A16" s="781" t="s">
        <v>767</v>
      </c>
      <c r="B16" s="781" t="s">
        <v>2417</v>
      </c>
      <c r="C16" s="783" t="s">
        <v>2439</v>
      </c>
      <c r="D16" s="781" t="s">
        <v>2421</v>
      </c>
      <c r="E16" s="782" t="s">
        <v>2425</v>
      </c>
      <c r="F16" s="783">
        <v>1</v>
      </c>
      <c r="G16" s="783">
        <v>5</v>
      </c>
      <c r="H16" s="784">
        <v>95250</v>
      </c>
      <c r="I16" s="784">
        <f t="shared" si="0"/>
        <v>476250</v>
      </c>
      <c r="J16" s="785" t="s">
        <v>2438</v>
      </c>
      <c r="K16" s="786"/>
      <c r="L16" s="778">
        <f t="shared" si="1"/>
        <v>333375</v>
      </c>
      <c r="M16" s="787"/>
      <c r="N16" s="780">
        <f t="shared" si="2"/>
        <v>142875</v>
      </c>
    </row>
    <row r="17" spans="1:14" s="761" customFormat="1" ht="12.95" customHeight="1">
      <c r="A17" s="781" t="s">
        <v>767</v>
      </c>
      <c r="B17" s="781" t="s">
        <v>2417</v>
      </c>
      <c r="C17" s="783" t="s">
        <v>2439</v>
      </c>
      <c r="D17" s="781" t="s">
        <v>2440</v>
      </c>
      <c r="E17" s="782" t="s">
        <v>2425</v>
      </c>
      <c r="F17" s="783">
        <v>1</v>
      </c>
      <c r="G17" s="783">
        <v>5</v>
      </c>
      <c r="H17" s="784">
        <v>95250</v>
      </c>
      <c r="I17" s="784">
        <f t="shared" si="0"/>
        <v>476250</v>
      </c>
      <c r="J17" s="785" t="s">
        <v>2438</v>
      </c>
      <c r="K17" s="786"/>
      <c r="L17" s="778">
        <f t="shared" si="1"/>
        <v>333375</v>
      </c>
      <c r="M17" s="787"/>
      <c r="N17" s="780">
        <f t="shared" si="2"/>
        <v>142875</v>
      </c>
    </row>
    <row r="18" spans="1:14" s="761" customFormat="1" ht="12.95" customHeight="1">
      <c r="A18" s="781" t="s">
        <v>767</v>
      </c>
      <c r="B18" s="781" t="s">
        <v>2417</v>
      </c>
      <c r="C18" s="783" t="s">
        <v>2439</v>
      </c>
      <c r="D18" s="781" t="s">
        <v>2441</v>
      </c>
      <c r="E18" s="782" t="s">
        <v>2425</v>
      </c>
      <c r="F18" s="783">
        <v>1</v>
      </c>
      <c r="G18" s="783">
        <v>5</v>
      </c>
      <c r="H18" s="784">
        <v>95250</v>
      </c>
      <c r="I18" s="784">
        <f t="shared" si="0"/>
        <v>476250</v>
      </c>
      <c r="J18" s="785" t="s">
        <v>2422</v>
      </c>
      <c r="K18" s="786"/>
      <c r="L18" s="778">
        <f t="shared" si="1"/>
        <v>333375</v>
      </c>
      <c r="M18" s="787"/>
      <c r="N18" s="780">
        <f t="shared" si="2"/>
        <v>142875</v>
      </c>
    </row>
    <row r="19" spans="1:14" s="761" customFormat="1" ht="12.95" customHeight="1">
      <c r="A19" s="781" t="s">
        <v>767</v>
      </c>
      <c r="B19" s="781" t="s">
        <v>2417</v>
      </c>
      <c r="C19" s="783" t="s">
        <v>2439</v>
      </c>
      <c r="D19" s="781" t="s">
        <v>2442</v>
      </c>
      <c r="E19" s="782" t="s">
        <v>2425</v>
      </c>
      <c r="F19" s="783">
        <v>1</v>
      </c>
      <c r="G19" s="783">
        <v>5</v>
      </c>
      <c r="H19" s="784">
        <v>47625</v>
      </c>
      <c r="I19" s="784">
        <f t="shared" si="0"/>
        <v>238125</v>
      </c>
      <c r="J19" s="785"/>
      <c r="K19" s="786"/>
      <c r="L19" s="778"/>
      <c r="M19" s="787"/>
      <c r="N19" s="780">
        <f t="shared" si="2"/>
        <v>238125</v>
      </c>
    </row>
    <row r="20" spans="1:14" s="761" customFormat="1" ht="12.95" customHeight="1">
      <c r="A20" s="781" t="s">
        <v>767</v>
      </c>
      <c r="B20" s="781" t="s">
        <v>2417</v>
      </c>
      <c r="C20" s="1092" t="s">
        <v>2443</v>
      </c>
      <c r="D20" s="1093"/>
      <c r="E20" s="782" t="s">
        <v>2425</v>
      </c>
      <c r="F20" s="783">
        <v>1</v>
      </c>
      <c r="G20" s="783">
        <v>5</v>
      </c>
      <c r="H20" s="784">
        <v>95250</v>
      </c>
      <c r="I20" s="784">
        <f t="shared" si="0"/>
        <v>476250</v>
      </c>
      <c r="J20" s="785" t="s">
        <v>2438</v>
      </c>
      <c r="K20" s="786"/>
      <c r="L20" s="778">
        <f t="shared" si="1"/>
        <v>333375</v>
      </c>
      <c r="M20" s="787"/>
      <c r="N20" s="780">
        <f t="shared" si="2"/>
        <v>142875</v>
      </c>
    </row>
    <row r="21" spans="1:14" s="761" customFormat="1" ht="12.95" customHeight="1">
      <c r="A21" s="781" t="s">
        <v>767</v>
      </c>
      <c r="B21" s="781" t="s">
        <v>2417</v>
      </c>
      <c r="C21" s="1092" t="s">
        <v>2444</v>
      </c>
      <c r="D21" s="1093"/>
      <c r="E21" s="782" t="s">
        <v>2425</v>
      </c>
      <c r="F21" s="783">
        <v>1</v>
      </c>
      <c r="G21" s="783">
        <v>5</v>
      </c>
      <c r="H21" s="784">
        <v>95250</v>
      </c>
      <c r="I21" s="784">
        <f t="shared" si="0"/>
        <v>476250</v>
      </c>
      <c r="J21" s="785" t="s">
        <v>2438</v>
      </c>
      <c r="K21" s="786"/>
      <c r="L21" s="778">
        <f t="shared" si="1"/>
        <v>333375</v>
      </c>
      <c r="M21" s="787"/>
      <c r="N21" s="780">
        <f t="shared" si="2"/>
        <v>142875</v>
      </c>
    </row>
    <row r="22" spans="1:14" s="761" customFormat="1" ht="12.95" customHeight="1">
      <c r="A22" s="781" t="s">
        <v>767</v>
      </c>
      <c r="B22" s="781" t="s">
        <v>2417</v>
      </c>
      <c r="C22" s="1094" t="s">
        <v>2445</v>
      </c>
      <c r="D22" s="1093"/>
      <c r="E22" s="782" t="s">
        <v>2425</v>
      </c>
      <c r="F22" s="783">
        <v>1</v>
      </c>
      <c r="G22" s="783">
        <v>5</v>
      </c>
      <c r="H22" s="784">
        <v>95250</v>
      </c>
      <c r="I22" s="784">
        <f t="shared" si="0"/>
        <v>476250</v>
      </c>
      <c r="J22" s="785" t="s">
        <v>2423</v>
      </c>
      <c r="K22" s="786"/>
      <c r="L22" s="778">
        <f t="shared" ref="L22:L41" si="3">ROUND(I22*0.7,0)</f>
        <v>333375</v>
      </c>
      <c r="M22" s="787"/>
      <c r="N22" s="780">
        <f t="shared" si="2"/>
        <v>142875</v>
      </c>
    </row>
    <row r="23" spans="1:14" s="760" customFormat="1" ht="12.95" customHeight="1">
      <c r="A23" s="781" t="s">
        <v>767</v>
      </c>
      <c r="B23" s="772" t="s">
        <v>2418</v>
      </c>
      <c r="C23" s="1095" t="s">
        <v>2446</v>
      </c>
      <c r="D23" s="1096"/>
      <c r="E23" s="773" t="s">
        <v>2425</v>
      </c>
      <c r="F23" s="774">
        <v>1</v>
      </c>
      <c r="G23" s="774">
        <v>6</v>
      </c>
      <c r="H23" s="775">
        <v>95250</v>
      </c>
      <c r="I23" s="775">
        <f t="shared" si="0"/>
        <v>571500</v>
      </c>
      <c r="J23" s="776" t="s">
        <v>2438</v>
      </c>
      <c r="K23" s="772"/>
      <c r="L23" s="778">
        <f t="shared" si="3"/>
        <v>400050</v>
      </c>
      <c r="M23" s="779"/>
      <c r="N23" s="780">
        <f t="shared" si="2"/>
        <v>171450</v>
      </c>
    </row>
    <row r="24" spans="1:14" s="761" customFormat="1" ht="12.95" customHeight="1">
      <c r="A24" s="781" t="s">
        <v>767</v>
      </c>
      <c r="B24" s="781" t="s">
        <v>2417</v>
      </c>
      <c r="C24" s="1092" t="s">
        <v>2447</v>
      </c>
      <c r="D24" s="1093"/>
      <c r="E24" s="782" t="s">
        <v>2425</v>
      </c>
      <c r="F24" s="783">
        <v>1</v>
      </c>
      <c r="G24" s="783">
        <v>5</v>
      </c>
      <c r="H24" s="784">
        <v>95250</v>
      </c>
      <c r="I24" s="784">
        <f t="shared" si="0"/>
        <v>476250</v>
      </c>
      <c r="J24" s="785" t="s">
        <v>2438</v>
      </c>
      <c r="K24" s="788"/>
      <c r="L24" s="778">
        <f t="shared" si="3"/>
        <v>333375</v>
      </c>
      <c r="M24" s="787"/>
      <c r="N24" s="780">
        <f t="shared" si="2"/>
        <v>142875</v>
      </c>
    </row>
    <row r="25" spans="1:14" s="761" customFormat="1" ht="12.95" customHeight="1">
      <c r="A25" s="781" t="s">
        <v>767</v>
      </c>
      <c r="B25" s="781" t="s">
        <v>2419</v>
      </c>
      <c r="C25" s="1092" t="s">
        <v>2448</v>
      </c>
      <c r="D25" s="1093"/>
      <c r="E25" s="782" t="s">
        <v>2425</v>
      </c>
      <c r="F25" s="783">
        <v>1</v>
      </c>
      <c r="G25" s="783">
        <v>5</v>
      </c>
      <c r="H25" s="784">
        <v>95250</v>
      </c>
      <c r="I25" s="784">
        <f t="shared" si="0"/>
        <v>476250</v>
      </c>
      <c r="J25" s="785" t="s">
        <v>2438</v>
      </c>
      <c r="K25" s="788"/>
      <c r="L25" s="778">
        <f t="shared" si="3"/>
        <v>333375</v>
      </c>
      <c r="M25" s="787"/>
      <c r="N25" s="780">
        <f t="shared" si="2"/>
        <v>142875</v>
      </c>
    </row>
    <row r="26" spans="1:14" s="761" customFormat="1" ht="12.95" customHeight="1">
      <c r="A26" s="781" t="s">
        <v>767</v>
      </c>
      <c r="B26" s="785" t="s">
        <v>2417</v>
      </c>
      <c r="C26" s="1097" t="s">
        <v>2319</v>
      </c>
      <c r="D26" s="1094"/>
      <c r="E26" s="782" t="s">
        <v>2425</v>
      </c>
      <c r="F26" s="783">
        <v>1</v>
      </c>
      <c r="G26" s="783">
        <v>5</v>
      </c>
      <c r="H26" s="784">
        <v>95250</v>
      </c>
      <c r="I26" s="784">
        <f t="shared" si="0"/>
        <v>476250</v>
      </c>
      <c r="J26" s="785"/>
      <c r="K26" s="788"/>
      <c r="L26" s="778">
        <f t="shared" si="3"/>
        <v>333375</v>
      </c>
      <c r="M26" s="787"/>
      <c r="N26" s="780">
        <f t="shared" si="2"/>
        <v>142875</v>
      </c>
    </row>
    <row r="27" spans="1:14" s="761" customFormat="1" ht="12.95" customHeight="1">
      <c r="A27" s="781" t="s">
        <v>767</v>
      </c>
      <c r="B27" s="785" t="s">
        <v>2417</v>
      </c>
      <c r="C27" s="1098" t="s">
        <v>2320</v>
      </c>
      <c r="D27" s="1099"/>
      <c r="E27" s="789" t="s">
        <v>2425</v>
      </c>
      <c r="F27" s="790">
        <v>1</v>
      </c>
      <c r="G27" s="790">
        <v>5</v>
      </c>
      <c r="H27" s="791">
        <v>95250</v>
      </c>
      <c r="I27" s="791">
        <f t="shared" si="0"/>
        <v>476250</v>
      </c>
      <c r="J27" s="792"/>
      <c r="K27" s="793"/>
      <c r="L27" s="778">
        <f t="shared" si="3"/>
        <v>333375</v>
      </c>
      <c r="M27" s="787"/>
      <c r="N27" s="780">
        <f t="shared" si="2"/>
        <v>142875</v>
      </c>
    </row>
    <row r="28" spans="1:14" s="760" customFormat="1" ht="12.95" customHeight="1">
      <c r="A28" s="781" t="s">
        <v>767</v>
      </c>
      <c r="B28" s="785" t="s">
        <v>2417</v>
      </c>
      <c r="C28" s="1085" t="s">
        <v>2449</v>
      </c>
      <c r="D28" s="1085"/>
      <c r="E28" s="796" t="s">
        <v>2425</v>
      </c>
      <c r="F28" s="774">
        <v>1</v>
      </c>
      <c r="G28" s="774">
        <v>5</v>
      </c>
      <c r="H28" s="775">
        <v>95250</v>
      </c>
      <c r="I28" s="775">
        <f>ROUND(H28*G28,2)</f>
        <v>476250</v>
      </c>
      <c r="J28" s="776"/>
      <c r="K28" s="797"/>
      <c r="L28" s="778">
        <f t="shared" si="3"/>
        <v>333375</v>
      </c>
      <c r="M28" s="779"/>
      <c r="N28" s="780">
        <f t="shared" si="2"/>
        <v>142875</v>
      </c>
    </row>
    <row r="29" spans="1:14" s="760" customFormat="1" ht="12.95" customHeight="1">
      <c r="A29" s="795" t="s">
        <v>780</v>
      </c>
      <c r="B29" s="785" t="s">
        <v>2420</v>
      </c>
      <c r="C29" s="798" t="s">
        <v>2450</v>
      </c>
      <c r="D29" s="798" t="s">
        <v>2451</v>
      </c>
      <c r="E29" s="796" t="s">
        <v>2425</v>
      </c>
      <c r="F29" s="774">
        <v>1</v>
      </c>
      <c r="G29" s="774">
        <v>5</v>
      </c>
      <c r="H29" s="775">
        <v>95250</v>
      </c>
      <c r="I29" s="775">
        <f>ROUND(H29*G29,2)</f>
        <v>476250</v>
      </c>
      <c r="J29" s="776"/>
      <c r="K29" s="797"/>
      <c r="L29" s="778">
        <f t="shared" si="3"/>
        <v>333375</v>
      </c>
      <c r="M29" s="779"/>
      <c r="N29" s="780">
        <f t="shared" si="2"/>
        <v>142875</v>
      </c>
    </row>
    <row r="30" spans="1:14" s="760" customFormat="1" ht="12.95" customHeight="1">
      <c r="A30" s="795" t="s">
        <v>780</v>
      </c>
      <c r="B30" s="785" t="s">
        <v>2420</v>
      </c>
      <c r="C30" s="798" t="s">
        <v>2450</v>
      </c>
      <c r="D30" s="798" t="s">
        <v>2452</v>
      </c>
      <c r="E30" s="796" t="s">
        <v>2425</v>
      </c>
      <c r="F30" s="774">
        <v>1</v>
      </c>
      <c r="G30" s="774">
        <v>5</v>
      </c>
      <c r="H30" s="775">
        <v>95250</v>
      </c>
      <c r="I30" s="775">
        <f t="shared" ref="I30:I41" si="4">ROUND(H30*G30,2)</f>
        <v>476250</v>
      </c>
      <c r="J30" s="776"/>
      <c r="K30" s="797"/>
      <c r="L30" s="778">
        <f t="shared" si="3"/>
        <v>333375</v>
      </c>
      <c r="M30" s="779"/>
      <c r="N30" s="780">
        <f t="shared" si="2"/>
        <v>142875</v>
      </c>
    </row>
    <row r="31" spans="1:14" s="760" customFormat="1" ht="12.95" customHeight="1">
      <c r="A31" s="795" t="s">
        <v>780</v>
      </c>
      <c r="B31" s="785" t="s">
        <v>2420</v>
      </c>
      <c r="C31" s="798" t="s">
        <v>2453</v>
      </c>
      <c r="D31" s="798" t="s">
        <v>2454</v>
      </c>
      <c r="E31" s="796" t="s">
        <v>2425</v>
      </c>
      <c r="F31" s="774">
        <v>1</v>
      </c>
      <c r="G31" s="774">
        <v>5</v>
      </c>
      <c r="H31" s="775">
        <v>95250</v>
      </c>
      <c r="I31" s="775">
        <f t="shared" si="4"/>
        <v>476250</v>
      </c>
      <c r="J31" s="776"/>
      <c r="K31" s="797"/>
      <c r="L31" s="778">
        <f t="shared" si="3"/>
        <v>333375</v>
      </c>
      <c r="M31" s="779"/>
      <c r="N31" s="780">
        <f t="shared" si="2"/>
        <v>142875</v>
      </c>
    </row>
    <row r="32" spans="1:14" s="760" customFormat="1" ht="12.95" customHeight="1">
      <c r="A32" s="785" t="s">
        <v>780</v>
      </c>
      <c r="B32" s="799" t="s">
        <v>2420</v>
      </c>
      <c r="C32" s="798" t="s">
        <v>2453</v>
      </c>
      <c r="D32" s="798" t="s">
        <v>2455</v>
      </c>
      <c r="E32" s="776" t="s">
        <v>2425</v>
      </c>
      <c r="F32" s="774">
        <v>1</v>
      </c>
      <c r="G32" s="774">
        <v>5</v>
      </c>
      <c r="H32" s="775">
        <v>95250</v>
      </c>
      <c r="I32" s="775">
        <f t="shared" si="4"/>
        <v>476250</v>
      </c>
      <c r="J32" s="776"/>
      <c r="K32" s="797"/>
      <c r="L32" s="778">
        <f t="shared" si="3"/>
        <v>333375</v>
      </c>
      <c r="M32" s="779"/>
      <c r="N32" s="780">
        <f t="shared" si="2"/>
        <v>142875</v>
      </c>
    </row>
    <row r="33" spans="1:14" s="760" customFormat="1" ht="12.95" customHeight="1">
      <c r="A33" s="785" t="s">
        <v>780</v>
      </c>
      <c r="B33" s="785" t="s">
        <v>2417</v>
      </c>
      <c r="C33" s="1085" t="s">
        <v>2456</v>
      </c>
      <c r="D33" s="1085"/>
      <c r="E33" s="776" t="s">
        <v>2425</v>
      </c>
      <c r="F33" s="774">
        <v>1</v>
      </c>
      <c r="G33" s="774">
        <v>1</v>
      </c>
      <c r="H33" s="775">
        <v>95250</v>
      </c>
      <c r="I33" s="775">
        <f t="shared" si="4"/>
        <v>95250</v>
      </c>
      <c r="J33" s="776"/>
      <c r="K33" s="797"/>
      <c r="L33" s="778">
        <f t="shared" si="3"/>
        <v>66675</v>
      </c>
      <c r="M33" s="779"/>
      <c r="N33" s="780">
        <f t="shared" si="2"/>
        <v>28575</v>
      </c>
    </row>
    <row r="34" spans="1:14" s="760" customFormat="1" ht="12.95" customHeight="1">
      <c r="A34" s="785" t="s">
        <v>780</v>
      </c>
      <c r="B34" s="785" t="s">
        <v>2417</v>
      </c>
      <c r="C34" s="1085" t="s">
        <v>2457</v>
      </c>
      <c r="D34" s="1085"/>
      <c r="E34" s="776" t="s">
        <v>2425</v>
      </c>
      <c r="F34" s="774">
        <v>1</v>
      </c>
      <c r="G34" s="774">
        <v>1</v>
      </c>
      <c r="H34" s="775">
        <v>95250</v>
      </c>
      <c r="I34" s="775">
        <f t="shared" si="4"/>
        <v>95250</v>
      </c>
      <c r="J34" s="776"/>
      <c r="K34" s="797"/>
      <c r="L34" s="778">
        <f t="shared" si="3"/>
        <v>66675</v>
      </c>
      <c r="M34" s="779"/>
      <c r="N34" s="780">
        <f t="shared" si="2"/>
        <v>28575</v>
      </c>
    </row>
    <row r="35" spans="1:14" s="760" customFormat="1" ht="12.95" customHeight="1">
      <c r="A35" s="785" t="s">
        <v>780</v>
      </c>
      <c r="B35" s="785" t="s">
        <v>2417</v>
      </c>
      <c r="C35" s="1085" t="s">
        <v>2458</v>
      </c>
      <c r="D35" s="1085"/>
      <c r="E35" s="776" t="s">
        <v>2425</v>
      </c>
      <c r="F35" s="774">
        <v>1</v>
      </c>
      <c r="G35" s="774">
        <v>1</v>
      </c>
      <c r="H35" s="775">
        <v>95250</v>
      </c>
      <c r="I35" s="775">
        <f t="shared" si="4"/>
        <v>95250</v>
      </c>
      <c r="J35" s="776"/>
      <c r="K35" s="797"/>
      <c r="L35" s="778">
        <f t="shared" si="3"/>
        <v>66675</v>
      </c>
      <c r="M35" s="779"/>
      <c r="N35" s="780">
        <f t="shared" si="2"/>
        <v>28575</v>
      </c>
    </row>
    <row r="36" spans="1:14" s="760" customFormat="1" ht="12.95" customHeight="1">
      <c r="A36" s="785" t="s">
        <v>780</v>
      </c>
      <c r="B36" s="785" t="s">
        <v>2417</v>
      </c>
      <c r="C36" s="1085" t="s">
        <v>2459</v>
      </c>
      <c r="D36" s="1085"/>
      <c r="E36" s="776" t="s">
        <v>2425</v>
      </c>
      <c r="F36" s="774">
        <v>1</v>
      </c>
      <c r="G36" s="774">
        <v>1</v>
      </c>
      <c r="H36" s="775">
        <v>95250</v>
      </c>
      <c r="I36" s="775">
        <f t="shared" si="4"/>
        <v>95250</v>
      </c>
      <c r="J36" s="776"/>
      <c r="K36" s="797"/>
      <c r="L36" s="778">
        <f t="shared" si="3"/>
        <v>66675</v>
      </c>
      <c r="M36" s="779"/>
      <c r="N36" s="780">
        <f t="shared" si="2"/>
        <v>28575</v>
      </c>
    </row>
    <row r="37" spans="1:14" s="760" customFormat="1" ht="12.95" customHeight="1">
      <c r="A37" s="785" t="s">
        <v>780</v>
      </c>
      <c r="B37" s="785" t="s">
        <v>2417</v>
      </c>
      <c r="C37" s="1085" t="s">
        <v>2460</v>
      </c>
      <c r="D37" s="1085"/>
      <c r="E37" s="776" t="s">
        <v>2425</v>
      </c>
      <c r="F37" s="774">
        <v>1</v>
      </c>
      <c r="G37" s="774">
        <v>1</v>
      </c>
      <c r="H37" s="775">
        <v>95250</v>
      </c>
      <c r="I37" s="775">
        <f t="shared" si="4"/>
        <v>95250</v>
      </c>
      <c r="J37" s="776"/>
      <c r="K37" s="797"/>
      <c r="L37" s="778">
        <f t="shared" si="3"/>
        <v>66675</v>
      </c>
      <c r="M37" s="779"/>
      <c r="N37" s="780">
        <f t="shared" si="2"/>
        <v>28575</v>
      </c>
    </row>
    <row r="38" spans="1:14" s="760" customFormat="1" ht="12.95" customHeight="1">
      <c r="A38" s="785" t="s">
        <v>780</v>
      </c>
      <c r="B38" s="785" t="s">
        <v>2417</v>
      </c>
      <c r="C38" s="1085" t="s">
        <v>2461</v>
      </c>
      <c r="D38" s="1085"/>
      <c r="E38" s="776" t="s">
        <v>2425</v>
      </c>
      <c r="F38" s="774">
        <v>1</v>
      </c>
      <c r="G38" s="774">
        <v>1</v>
      </c>
      <c r="H38" s="775">
        <v>95250</v>
      </c>
      <c r="I38" s="775">
        <f t="shared" si="4"/>
        <v>95250</v>
      </c>
      <c r="J38" s="776"/>
      <c r="K38" s="797"/>
      <c r="L38" s="778">
        <f t="shared" si="3"/>
        <v>66675</v>
      </c>
      <c r="M38" s="779"/>
      <c r="N38" s="780">
        <f t="shared" si="2"/>
        <v>28575</v>
      </c>
    </row>
    <row r="39" spans="1:14" s="760" customFormat="1" ht="12.95" customHeight="1">
      <c r="A39" s="785" t="s">
        <v>780</v>
      </c>
      <c r="B39" s="785" t="s">
        <v>2417</v>
      </c>
      <c r="C39" s="1085" t="s">
        <v>2462</v>
      </c>
      <c r="D39" s="1085"/>
      <c r="E39" s="776" t="s">
        <v>2425</v>
      </c>
      <c r="F39" s="774">
        <v>1</v>
      </c>
      <c r="G39" s="774">
        <v>1</v>
      </c>
      <c r="H39" s="775">
        <v>95250</v>
      </c>
      <c r="I39" s="775">
        <f t="shared" si="4"/>
        <v>95250</v>
      </c>
      <c r="J39" s="776"/>
      <c r="K39" s="797"/>
      <c r="L39" s="778">
        <f t="shared" si="3"/>
        <v>66675</v>
      </c>
      <c r="M39" s="779"/>
      <c r="N39" s="780">
        <f t="shared" si="2"/>
        <v>28575</v>
      </c>
    </row>
    <row r="40" spans="1:14" s="760" customFormat="1" ht="12.95" customHeight="1">
      <c r="A40" s="785" t="s">
        <v>780</v>
      </c>
      <c r="B40" s="785" t="s">
        <v>2417</v>
      </c>
      <c r="C40" s="1085" t="s">
        <v>2463</v>
      </c>
      <c r="D40" s="1085"/>
      <c r="E40" s="776" t="s">
        <v>2425</v>
      </c>
      <c r="F40" s="774">
        <v>1</v>
      </c>
      <c r="G40" s="774">
        <v>2</v>
      </c>
      <c r="H40" s="775">
        <v>95250</v>
      </c>
      <c r="I40" s="775">
        <f t="shared" si="4"/>
        <v>190500</v>
      </c>
      <c r="J40" s="776"/>
      <c r="K40" s="797"/>
      <c r="L40" s="778">
        <f t="shared" si="3"/>
        <v>133350</v>
      </c>
      <c r="M40" s="779"/>
      <c r="N40" s="780">
        <f t="shared" si="2"/>
        <v>57150</v>
      </c>
    </row>
    <row r="41" spans="1:14" s="760" customFormat="1" ht="12.95" customHeight="1">
      <c r="A41" s="785" t="s">
        <v>780</v>
      </c>
      <c r="B41" s="785" t="s">
        <v>2417</v>
      </c>
      <c r="C41" s="1085" t="s">
        <v>2464</v>
      </c>
      <c r="D41" s="1085"/>
      <c r="E41" s="776" t="s">
        <v>2425</v>
      </c>
      <c r="F41" s="774">
        <v>1</v>
      </c>
      <c r="G41" s="774">
        <v>2</v>
      </c>
      <c r="H41" s="775">
        <v>95250</v>
      </c>
      <c r="I41" s="775">
        <f t="shared" si="4"/>
        <v>190500</v>
      </c>
      <c r="J41" s="776"/>
      <c r="K41" s="797"/>
      <c r="L41" s="778">
        <f t="shared" si="3"/>
        <v>133350</v>
      </c>
      <c r="M41" s="779"/>
      <c r="N41" s="780">
        <f t="shared" si="2"/>
        <v>57150</v>
      </c>
    </row>
    <row r="42" spans="1:14" s="761" customFormat="1" ht="12.95" customHeight="1">
      <c r="A42" s="1086" t="s">
        <v>2465</v>
      </c>
      <c r="B42" s="1087"/>
      <c r="C42" s="1087"/>
      <c r="D42" s="1087"/>
      <c r="E42" s="1088"/>
      <c r="F42" s="794">
        <f>SUM(F3:F41)</f>
        <v>41</v>
      </c>
      <c r="G42" s="794">
        <f t="shared" ref="G42:N42" si="5">SUM(G3:G41)</f>
        <v>175</v>
      </c>
      <c r="H42" s="794"/>
      <c r="I42" s="794">
        <f t="shared" si="5"/>
        <v>16430625</v>
      </c>
      <c r="J42" s="794">
        <f t="shared" si="5"/>
        <v>0</v>
      </c>
      <c r="K42" s="794">
        <f t="shared" si="5"/>
        <v>0</v>
      </c>
      <c r="L42" s="794">
        <f t="shared" si="5"/>
        <v>11334750</v>
      </c>
      <c r="M42" s="794">
        <f t="shared" si="5"/>
        <v>0</v>
      </c>
      <c r="N42" s="794">
        <f t="shared" si="5"/>
        <v>5095875</v>
      </c>
    </row>
  </sheetData>
  <mergeCells count="31">
    <mergeCell ref="A1:M1"/>
    <mergeCell ref="C2:D2"/>
    <mergeCell ref="C5:D5"/>
    <mergeCell ref="C6:D6"/>
    <mergeCell ref="C7:D7"/>
    <mergeCell ref="C8:D8"/>
    <mergeCell ref="C12:D12"/>
    <mergeCell ref="C13:D13"/>
    <mergeCell ref="C3:D3"/>
    <mergeCell ref="C4:D4"/>
    <mergeCell ref="C33:D33"/>
    <mergeCell ref="C14:D14"/>
    <mergeCell ref="C15:D15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40:D40"/>
    <mergeCell ref="C41:D41"/>
    <mergeCell ref="A42:E42"/>
    <mergeCell ref="C34:D34"/>
    <mergeCell ref="C35:D35"/>
    <mergeCell ref="C36:D36"/>
    <mergeCell ref="C37:D37"/>
    <mergeCell ref="C38:D38"/>
    <mergeCell ref="C39:D3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AY22"/>
  <sheetViews>
    <sheetView topLeftCell="B1" workbookViewId="0">
      <pane xSplit="2" ySplit="3" topLeftCell="AJ4" activePane="bottomRight" state="frozen"/>
      <selection activeCell="B1" sqref="B1"/>
      <selection pane="topRight" activeCell="D1" sqref="D1"/>
      <selection pane="bottomLeft" activeCell="B4" sqref="B4"/>
      <selection pane="bottomRight" activeCell="B23" sqref="A23:XFD113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108" t="s">
        <v>2091</v>
      </c>
      <c r="B1" s="867"/>
      <c r="C1" s="867"/>
      <c r="D1" s="867"/>
      <c r="E1" s="867"/>
      <c r="F1" s="867"/>
      <c r="G1" s="867"/>
      <c r="H1" s="867"/>
      <c r="I1" s="867"/>
      <c r="J1" s="867"/>
      <c r="K1" s="867"/>
      <c r="L1" s="867"/>
      <c r="M1" s="867"/>
      <c r="N1" s="867"/>
      <c r="O1" s="867"/>
      <c r="P1" s="867"/>
      <c r="Q1" s="867"/>
      <c r="R1" s="867"/>
      <c r="S1" s="867"/>
      <c r="T1" s="867"/>
      <c r="U1" s="867"/>
      <c r="V1" s="867"/>
      <c r="W1" s="867"/>
      <c r="X1" s="867"/>
      <c r="Y1" s="867"/>
      <c r="Z1" s="867"/>
      <c r="AA1" s="867"/>
      <c r="AB1" s="867"/>
      <c r="AC1" s="867"/>
      <c r="AD1" s="867"/>
      <c r="AE1" s="867"/>
      <c r="AF1" s="867"/>
      <c r="AG1" s="867"/>
      <c r="AH1" s="867"/>
      <c r="AI1" s="867"/>
      <c r="AJ1" s="867"/>
      <c r="AK1" s="867"/>
      <c r="AL1" s="867"/>
      <c r="AM1" s="867"/>
      <c r="AN1" s="867"/>
      <c r="AO1" s="867"/>
      <c r="AP1" s="867"/>
      <c r="AQ1" s="867"/>
      <c r="AR1" s="867"/>
      <c r="AS1" s="867"/>
      <c r="AT1" s="867"/>
      <c r="AU1" s="827"/>
      <c r="AV1" s="827"/>
      <c r="AW1" s="827"/>
    </row>
    <row r="2" spans="1:51" ht="11.25" customHeight="1">
      <c r="A2" s="1071" t="s">
        <v>594</v>
      </c>
      <c r="B2" s="1071" t="s">
        <v>595</v>
      </c>
      <c r="C2" s="1071" t="s">
        <v>596</v>
      </c>
      <c r="D2" s="1071" t="s">
        <v>2092</v>
      </c>
      <c r="E2" s="1071" t="s">
        <v>597</v>
      </c>
      <c r="F2" s="1071"/>
      <c r="G2" s="1071"/>
      <c r="H2" s="1071"/>
      <c r="I2" s="1071"/>
      <c r="J2" s="1071" t="s">
        <v>2093</v>
      </c>
      <c r="K2" s="1071"/>
      <c r="L2" s="1071"/>
      <c r="M2" s="1071"/>
      <c r="N2" s="1071"/>
      <c r="O2" s="855" t="s">
        <v>2094</v>
      </c>
      <c r="P2" s="855"/>
      <c r="Q2" s="855"/>
      <c r="R2" s="855"/>
      <c r="S2" s="855"/>
      <c r="T2" s="855" t="s">
        <v>598</v>
      </c>
      <c r="U2" s="855"/>
      <c r="V2" s="855"/>
      <c r="W2" s="855"/>
      <c r="X2" s="855"/>
      <c r="Y2" s="855" t="s">
        <v>599</v>
      </c>
      <c r="Z2" s="855"/>
      <c r="AA2" s="855"/>
      <c r="AB2" s="855"/>
      <c r="AC2" s="855"/>
      <c r="AD2" s="1071" t="s">
        <v>2400</v>
      </c>
      <c r="AE2" s="1071"/>
      <c r="AF2" s="1071"/>
      <c r="AG2" s="1071"/>
      <c r="AH2" s="1071"/>
      <c r="AI2" s="1071"/>
      <c r="AJ2" s="1071"/>
      <c r="AK2" s="1071"/>
      <c r="AL2" s="1071"/>
      <c r="AM2" s="1071"/>
      <c r="AN2" s="1071"/>
      <c r="AO2" s="1071"/>
      <c r="AP2" s="1071"/>
      <c r="AQ2" s="1075" t="s">
        <v>2401</v>
      </c>
      <c r="AR2" s="1075" t="s">
        <v>2472</v>
      </c>
      <c r="AS2" s="1075" t="s">
        <v>2404</v>
      </c>
      <c r="AT2" s="1075" t="s">
        <v>2405</v>
      </c>
      <c r="AU2" s="1109" t="s">
        <v>2406</v>
      </c>
      <c r="AV2" s="1076" t="s">
        <v>2407</v>
      </c>
      <c r="AW2" s="1076" t="s">
        <v>2410</v>
      </c>
    </row>
    <row r="3" spans="1:51" ht="33.75">
      <c r="A3" s="1071"/>
      <c r="B3" s="1071"/>
      <c r="C3" s="1071"/>
      <c r="D3" s="1071"/>
      <c r="E3" s="671" t="s">
        <v>600</v>
      </c>
      <c r="F3" s="671" t="s">
        <v>601</v>
      </c>
      <c r="G3" s="671" t="s">
        <v>602</v>
      </c>
      <c r="H3" s="671" t="s">
        <v>603</v>
      </c>
      <c r="I3" s="747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47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53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53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47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2398</v>
      </c>
      <c r="AM3" s="671" t="s">
        <v>2403</v>
      </c>
      <c r="AN3" s="671" t="s">
        <v>2402</v>
      </c>
      <c r="AO3" s="671" t="s">
        <v>2399</v>
      </c>
      <c r="AP3" s="747" t="s">
        <v>531</v>
      </c>
      <c r="AQ3" s="1073"/>
      <c r="AR3" s="1073"/>
      <c r="AS3" s="1073"/>
      <c r="AT3" s="1073"/>
      <c r="AU3" s="1110"/>
      <c r="AV3" s="1077"/>
      <c r="AW3" s="1077"/>
    </row>
    <row r="4" spans="1:51" ht="15" customHeight="1">
      <c r="A4" s="141" t="s">
        <v>539</v>
      </c>
      <c r="B4" s="240" t="s">
        <v>2115</v>
      </c>
      <c r="C4" s="240" t="s">
        <v>2099</v>
      </c>
      <c r="D4" s="672"/>
      <c r="E4" s="165"/>
      <c r="F4" s="165"/>
      <c r="G4" s="165"/>
      <c r="H4" s="165"/>
      <c r="I4" s="144">
        <f t="shared" ref="I4:I21" si="0">SUM(E4:H4)</f>
        <v>0</v>
      </c>
      <c r="J4" s="144"/>
      <c r="K4" s="144"/>
      <c r="L4" s="144"/>
      <c r="M4" s="144"/>
      <c r="N4" s="144">
        <f t="shared" ref="N4:N21" si="1">SUM(J4:M4)</f>
        <v>0</v>
      </c>
      <c r="O4" s="144">
        <f t="shared" ref="O4:R21" si="2">E4+J4</f>
        <v>0</v>
      </c>
      <c r="P4" s="144">
        <f t="shared" si="2"/>
        <v>0</v>
      </c>
      <c r="Q4" s="144">
        <f t="shared" si="2"/>
        <v>0</v>
      </c>
      <c r="R4" s="144">
        <f t="shared" si="2"/>
        <v>0</v>
      </c>
      <c r="S4" s="144">
        <f t="shared" ref="S4:S21" si="3">SUM(O4:R4)</f>
        <v>0</v>
      </c>
      <c r="T4" s="144"/>
      <c r="U4" s="144"/>
      <c r="V4" s="144"/>
      <c r="W4" s="144"/>
      <c r="X4" s="144">
        <f t="shared" ref="X4:X21" si="4">SUM(T4:W4)</f>
        <v>0</v>
      </c>
      <c r="Y4" s="144"/>
      <c r="Z4" s="144"/>
      <c r="AA4" s="144"/>
      <c r="AB4" s="144"/>
      <c r="AC4" s="144">
        <f t="shared" ref="AC4:AC21" si="5">SUM(Y4:AB4)</f>
        <v>0</v>
      </c>
      <c r="AD4" s="144">
        <f t="shared" ref="AD4:AD21" si="6">(Y4*6017+Z4*5250+AA4*5194+AB4*4250)*12+AB4*50*5</f>
        <v>0</v>
      </c>
      <c r="AE4" s="144">
        <f t="shared" ref="AE4:AE21" si="7">AC4*4320</f>
        <v>0</v>
      </c>
      <c r="AF4" s="144">
        <f t="shared" ref="AF4:AF21" si="8">AC4*6000</f>
        <v>0</v>
      </c>
      <c r="AG4" s="144">
        <f t="shared" ref="AG4:AG21" si="9">AC4*2400</f>
        <v>0</v>
      </c>
      <c r="AH4" s="144">
        <f t="shared" ref="AH4:AH21" si="10">AC4*8800</f>
        <v>0</v>
      </c>
      <c r="AI4" s="144">
        <f t="shared" ref="AI4:AI21" si="11">AC4*800</f>
        <v>0</v>
      </c>
      <c r="AJ4" s="144">
        <f t="shared" ref="AJ4:AJ21" si="12">D4*50*200</f>
        <v>0</v>
      </c>
      <c r="AK4" s="144">
        <f t="shared" ref="AK4:AK21" si="13">AC4*960</f>
        <v>0</v>
      </c>
      <c r="AL4" s="144">
        <f t="shared" ref="AL4:AL21" si="14">ROUND((AD4+AH4+AI4+AJ4+AM4)*0.35256,2)</f>
        <v>0</v>
      </c>
      <c r="AM4" s="144"/>
      <c r="AN4" s="144"/>
      <c r="AO4" s="144"/>
      <c r="AP4" s="144">
        <f t="shared" ref="AP4:AP21" si="15">SUM(AD4:AO4)</f>
        <v>0</v>
      </c>
      <c r="AQ4" s="144"/>
      <c r="AR4" s="144">
        <f t="shared" ref="AR4:AR21" si="16">(Y4*450+Z4*300+AA4*100+AB4*50)*6+AC4*300-AB4*50*5</f>
        <v>0</v>
      </c>
      <c r="AS4" s="144">
        <f t="shared" ref="AS4:AS21" si="17">AQ4+AR4</f>
        <v>0</v>
      </c>
      <c r="AT4" s="675">
        <v>1541999</v>
      </c>
      <c r="AU4" s="750">
        <v>514000</v>
      </c>
      <c r="AV4" s="610">
        <f t="shared" ref="AV4:AV21" si="18">AS4-AT4-AU4</f>
        <v>-2055999</v>
      </c>
      <c r="AW4" s="610"/>
      <c r="AX4" s="145">
        <f>AP4-AQ4</f>
        <v>0</v>
      </c>
    </row>
    <row r="5" spans="1:51" ht="15" customHeight="1">
      <c r="A5" s="141" t="s">
        <v>539</v>
      </c>
      <c r="B5" s="240" t="s">
        <v>2116</v>
      </c>
      <c r="C5" s="240" t="s">
        <v>2099</v>
      </c>
      <c r="D5" s="672">
        <v>2</v>
      </c>
      <c r="E5" s="165">
        <v>1</v>
      </c>
      <c r="F5" s="165">
        <v>3.66</v>
      </c>
      <c r="G5" s="165">
        <v>30</v>
      </c>
      <c r="H5" s="165">
        <v>5</v>
      </c>
      <c r="I5" s="144">
        <f t="shared" si="0"/>
        <v>39.659999999999997</v>
      </c>
      <c r="J5" s="672">
        <v>1</v>
      </c>
      <c r="K5" s="672">
        <v>0.83</v>
      </c>
      <c r="L5" s="672"/>
      <c r="M5" s="672"/>
      <c r="N5" s="144">
        <f t="shared" si="1"/>
        <v>1.83</v>
      </c>
      <c r="O5" s="144">
        <f t="shared" si="2"/>
        <v>2</v>
      </c>
      <c r="P5" s="144">
        <f t="shared" si="2"/>
        <v>4.49</v>
      </c>
      <c r="Q5" s="144">
        <f t="shared" si="2"/>
        <v>30</v>
      </c>
      <c r="R5" s="144">
        <f t="shared" si="2"/>
        <v>5</v>
      </c>
      <c r="S5" s="144">
        <f t="shared" si="3"/>
        <v>41.49</v>
      </c>
      <c r="T5" s="672">
        <v>4.17</v>
      </c>
      <c r="U5" s="672">
        <v>5.0599999999999996</v>
      </c>
      <c r="V5" s="672">
        <v>27.99</v>
      </c>
      <c r="W5" s="672">
        <v>4.22</v>
      </c>
      <c r="X5" s="144">
        <f t="shared" si="4"/>
        <v>41.44</v>
      </c>
      <c r="Y5" s="672">
        <v>4.17</v>
      </c>
      <c r="Z5" s="672">
        <v>5.0599999999999996</v>
      </c>
      <c r="AA5" s="672">
        <v>27.99</v>
      </c>
      <c r="AB5" s="672">
        <v>4.22</v>
      </c>
      <c r="AC5" s="144">
        <f t="shared" si="5"/>
        <v>41.44</v>
      </c>
      <c r="AD5" s="144">
        <f t="shared" si="6"/>
        <v>2580706.4000000004</v>
      </c>
      <c r="AE5" s="144">
        <f t="shared" si="7"/>
        <v>179020.79999999999</v>
      </c>
      <c r="AF5" s="144">
        <f t="shared" si="8"/>
        <v>248640</v>
      </c>
      <c r="AG5" s="144">
        <f t="shared" si="9"/>
        <v>99456</v>
      </c>
      <c r="AH5" s="144">
        <f t="shared" si="10"/>
        <v>364672</v>
      </c>
      <c r="AI5" s="144">
        <f t="shared" si="11"/>
        <v>33152</v>
      </c>
      <c r="AJ5" s="144">
        <f t="shared" si="12"/>
        <v>20000</v>
      </c>
      <c r="AK5" s="144">
        <f t="shared" si="13"/>
        <v>39782.399999999994</v>
      </c>
      <c r="AL5" s="144">
        <f t="shared" si="14"/>
        <v>1057161.8799999999</v>
      </c>
      <c r="AM5" s="144"/>
      <c r="AN5" s="144"/>
      <c r="AO5" s="144"/>
      <c r="AP5" s="144">
        <f t="shared" si="15"/>
        <v>4622591.4800000004</v>
      </c>
      <c r="AQ5" s="144">
        <f>3024950.93+1448341.34</f>
        <v>4473292.2700000005</v>
      </c>
      <c r="AR5" s="144">
        <f t="shared" si="16"/>
        <v>49804</v>
      </c>
      <c r="AS5" s="144">
        <f t="shared" si="17"/>
        <v>4523096.2700000005</v>
      </c>
      <c r="AT5" s="675">
        <v>1428970</v>
      </c>
      <c r="AU5" s="750">
        <v>476323</v>
      </c>
      <c r="AV5" s="610">
        <f t="shared" si="18"/>
        <v>2617803.2700000005</v>
      </c>
      <c r="AW5" s="610"/>
      <c r="AX5" s="145">
        <f t="shared" ref="AX5:AX21" si="19">AP5-AQ5</f>
        <v>149299.20999999996</v>
      </c>
    </row>
    <row r="6" spans="1:51" ht="15" customHeight="1">
      <c r="A6" s="141" t="s">
        <v>539</v>
      </c>
      <c r="B6" s="240" t="s">
        <v>2117</v>
      </c>
      <c r="C6" s="240" t="s">
        <v>2099</v>
      </c>
      <c r="D6" s="672">
        <v>2</v>
      </c>
      <c r="E6" s="165">
        <v>0</v>
      </c>
      <c r="F6" s="165">
        <v>2</v>
      </c>
      <c r="G6" s="165">
        <v>28.67</v>
      </c>
      <c r="H6" s="165">
        <v>2.67</v>
      </c>
      <c r="I6" s="144">
        <f t="shared" si="0"/>
        <v>33.340000000000003</v>
      </c>
      <c r="J6" s="672"/>
      <c r="K6" s="672"/>
      <c r="L6" s="672"/>
      <c r="M6" s="672"/>
      <c r="N6" s="144">
        <f t="shared" si="1"/>
        <v>0</v>
      </c>
      <c r="O6" s="144">
        <f t="shared" si="2"/>
        <v>0</v>
      </c>
      <c r="P6" s="144">
        <f t="shared" si="2"/>
        <v>2</v>
      </c>
      <c r="Q6" s="144">
        <f t="shared" si="2"/>
        <v>28.67</v>
      </c>
      <c r="R6" s="144">
        <f t="shared" si="2"/>
        <v>2.67</v>
      </c>
      <c r="S6" s="144">
        <f t="shared" si="3"/>
        <v>33.340000000000003</v>
      </c>
      <c r="T6" s="672">
        <v>0</v>
      </c>
      <c r="U6" s="672">
        <v>2</v>
      </c>
      <c r="V6" s="672">
        <v>23.67</v>
      </c>
      <c r="W6" s="672">
        <v>3</v>
      </c>
      <c r="X6" s="144">
        <f t="shared" si="4"/>
        <v>28.67</v>
      </c>
      <c r="Y6" s="672">
        <v>0</v>
      </c>
      <c r="Z6" s="672">
        <v>2</v>
      </c>
      <c r="AA6" s="672">
        <v>23.67</v>
      </c>
      <c r="AB6" s="672">
        <v>3</v>
      </c>
      <c r="AC6" s="144">
        <f t="shared" si="5"/>
        <v>28.67</v>
      </c>
      <c r="AD6" s="144">
        <f t="shared" si="6"/>
        <v>1755053.7600000002</v>
      </c>
      <c r="AE6" s="144">
        <f t="shared" si="7"/>
        <v>123854.40000000001</v>
      </c>
      <c r="AF6" s="144">
        <f t="shared" si="8"/>
        <v>172020</v>
      </c>
      <c r="AG6" s="144">
        <f t="shared" si="9"/>
        <v>68808</v>
      </c>
      <c r="AH6" s="144">
        <f t="shared" si="10"/>
        <v>252296.00000000003</v>
      </c>
      <c r="AI6" s="144">
        <f t="shared" si="11"/>
        <v>22936</v>
      </c>
      <c r="AJ6" s="144">
        <f t="shared" si="12"/>
        <v>20000</v>
      </c>
      <c r="AK6" s="144">
        <f t="shared" si="13"/>
        <v>27523.200000000001</v>
      </c>
      <c r="AL6" s="144">
        <f t="shared" si="14"/>
        <v>722848.75</v>
      </c>
      <c r="AM6" s="144"/>
      <c r="AN6" s="144"/>
      <c r="AO6" s="144"/>
      <c r="AP6" s="144">
        <f t="shared" si="15"/>
        <v>3165340.1100000003</v>
      </c>
      <c r="AQ6" s="144">
        <v>3122276.06</v>
      </c>
      <c r="AR6" s="144">
        <f t="shared" si="16"/>
        <v>26553</v>
      </c>
      <c r="AS6" s="144">
        <f t="shared" si="17"/>
        <v>3148829.06</v>
      </c>
      <c r="AT6" s="675">
        <v>2388252</v>
      </c>
      <c r="AU6" s="750">
        <v>796084</v>
      </c>
      <c r="AV6" s="610">
        <f t="shared" si="18"/>
        <v>-35506.939999999944</v>
      </c>
      <c r="AW6" s="610"/>
      <c r="AX6" s="145">
        <f t="shared" si="19"/>
        <v>43064.050000000279</v>
      </c>
    </row>
    <row r="7" spans="1:51" ht="15" customHeight="1">
      <c r="A7" s="141" t="s">
        <v>539</v>
      </c>
      <c r="B7" s="240" t="s">
        <v>2118</v>
      </c>
      <c r="C7" s="240" t="s">
        <v>2099</v>
      </c>
      <c r="D7" s="672">
        <v>4</v>
      </c>
      <c r="E7" s="165">
        <v>16</v>
      </c>
      <c r="F7" s="165">
        <v>3.67</v>
      </c>
      <c r="G7" s="165">
        <v>46</v>
      </c>
      <c r="H7" s="165">
        <v>5</v>
      </c>
      <c r="I7" s="144">
        <f t="shared" si="0"/>
        <v>70.67</v>
      </c>
      <c r="J7" s="672">
        <v>3</v>
      </c>
      <c r="K7" s="672">
        <v>0.33</v>
      </c>
      <c r="L7" s="672">
        <v>2</v>
      </c>
      <c r="M7" s="672">
        <v>0.33</v>
      </c>
      <c r="N7" s="144">
        <f t="shared" si="1"/>
        <v>5.66</v>
      </c>
      <c r="O7" s="144">
        <f t="shared" si="2"/>
        <v>19</v>
      </c>
      <c r="P7" s="144">
        <f t="shared" si="2"/>
        <v>4</v>
      </c>
      <c r="Q7" s="144">
        <f t="shared" si="2"/>
        <v>48</v>
      </c>
      <c r="R7" s="144">
        <f t="shared" si="2"/>
        <v>5.33</v>
      </c>
      <c r="S7" s="144">
        <f t="shared" si="3"/>
        <v>76.33</v>
      </c>
      <c r="T7" s="672">
        <v>13</v>
      </c>
      <c r="U7" s="672">
        <v>10.33</v>
      </c>
      <c r="V7" s="672">
        <v>46</v>
      </c>
      <c r="W7" s="672">
        <v>5.33</v>
      </c>
      <c r="X7" s="144">
        <f t="shared" si="4"/>
        <v>74.66</v>
      </c>
      <c r="Y7" s="672">
        <v>13</v>
      </c>
      <c r="Z7" s="672">
        <v>10.33</v>
      </c>
      <c r="AA7" s="672">
        <v>46</v>
      </c>
      <c r="AB7" s="672">
        <v>5.33</v>
      </c>
      <c r="AC7" s="144">
        <f t="shared" si="5"/>
        <v>74.66</v>
      </c>
      <c r="AD7" s="144">
        <f t="shared" si="6"/>
        <v>4729692.5</v>
      </c>
      <c r="AE7" s="144">
        <f t="shared" si="7"/>
        <v>322531.20000000001</v>
      </c>
      <c r="AF7" s="144">
        <f t="shared" si="8"/>
        <v>447960</v>
      </c>
      <c r="AG7" s="144">
        <f t="shared" si="9"/>
        <v>179184</v>
      </c>
      <c r="AH7" s="144">
        <f t="shared" si="10"/>
        <v>657008</v>
      </c>
      <c r="AI7" s="144">
        <f t="shared" si="11"/>
        <v>59728</v>
      </c>
      <c r="AJ7" s="144">
        <f t="shared" si="12"/>
        <v>40000</v>
      </c>
      <c r="AK7" s="144">
        <f t="shared" si="13"/>
        <v>71673.599999999991</v>
      </c>
      <c r="AL7" s="144">
        <f t="shared" si="14"/>
        <v>1934295.23</v>
      </c>
      <c r="AM7" s="144"/>
      <c r="AN7" s="144"/>
      <c r="AO7" s="144"/>
      <c r="AP7" s="144">
        <f t="shared" si="15"/>
        <v>8442072.5299999993</v>
      </c>
      <c r="AQ7" s="144">
        <v>8138384.5999999996</v>
      </c>
      <c r="AR7" s="144">
        <f t="shared" si="16"/>
        <v>103958.5</v>
      </c>
      <c r="AS7" s="144">
        <f t="shared" si="17"/>
        <v>8242343.0999999996</v>
      </c>
      <c r="AT7" s="675">
        <v>4912653</v>
      </c>
      <c r="AU7" s="750">
        <v>1637551</v>
      </c>
      <c r="AV7" s="610">
        <f t="shared" si="18"/>
        <v>1692139.0999999996</v>
      </c>
      <c r="AW7" s="610"/>
      <c r="AX7" s="145">
        <f t="shared" si="19"/>
        <v>303687.9299999997</v>
      </c>
    </row>
    <row r="8" spans="1:51" ht="15" customHeight="1">
      <c r="A8" s="141" t="s">
        <v>539</v>
      </c>
      <c r="B8" s="240" t="s">
        <v>314</v>
      </c>
      <c r="C8" s="240" t="s">
        <v>2099</v>
      </c>
      <c r="D8" s="672">
        <v>2</v>
      </c>
      <c r="E8" s="165">
        <v>0</v>
      </c>
      <c r="F8" s="165">
        <v>3</v>
      </c>
      <c r="G8" s="165">
        <v>25</v>
      </c>
      <c r="H8" s="165">
        <v>2.67</v>
      </c>
      <c r="I8" s="144">
        <f t="shared" si="0"/>
        <v>30.67</v>
      </c>
      <c r="J8" s="672">
        <v>2</v>
      </c>
      <c r="K8" s="672"/>
      <c r="L8" s="672"/>
      <c r="M8" s="672"/>
      <c r="N8" s="144">
        <f t="shared" si="1"/>
        <v>2</v>
      </c>
      <c r="O8" s="144">
        <f t="shared" si="2"/>
        <v>2</v>
      </c>
      <c r="P8" s="144">
        <f t="shared" si="2"/>
        <v>3</v>
      </c>
      <c r="Q8" s="144">
        <f t="shared" si="2"/>
        <v>25</v>
      </c>
      <c r="R8" s="144">
        <f t="shared" si="2"/>
        <v>2.67</v>
      </c>
      <c r="S8" s="144">
        <f t="shared" si="3"/>
        <v>32.67</v>
      </c>
      <c r="T8" s="672">
        <v>5.25</v>
      </c>
      <c r="U8" s="672">
        <v>1</v>
      </c>
      <c r="V8" s="672">
        <v>24.08</v>
      </c>
      <c r="W8" s="672">
        <v>1.67</v>
      </c>
      <c r="X8" s="144">
        <f t="shared" si="4"/>
        <v>32</v>
      </c>
      <c r="Y8" s="672">
        <v>5.25</v>
      </c>
      <c r="Z8" s="672">
        <v>1</v>
      </c>
      <c r="AA8" s="672">
        <v>24.08</v>
      </c>
      <c r="AB8" s="672">
        <v>1.67</v>
      </c>
      <c r="AC8" s="144">
        <f t="shared" si="5"/>
        <v>32</v>
      </c>
      <c r="AD8" s="144">
        <f t="shared" si="6"/>
        <v>2028516.7399999998</v>
      </c>
      <c r="AE8" s="144">
        <f t="shared" si="7"/>
        <v>138240</v>
      </c>
      <c r="AF8" s="144">
        <f t="shared" si="8"/>
        <v>192000</v>
      </c>
      <c r="AG8" s="144">
        <f t="shared" si="9"/>
        <v>76800</v>
      </c>
      <c r="AH8" s="144">
        <f t="shared" si="10"/>
        <v>281600</v>
      </c>
      <c r="AI8" s="144">
        <f t="shared" si="11"/>
        <v>25600</v>
      </c>
      <c r="AJ8" s="144">
        <f t="shared" si="12"/>
        <v>20000</v>
      </c>
      <c r="AK8" s="144">
        <f t="shared" si="13"/>
        <v>30720</v>
      </c>
      <c r="AL8" s="144">
        <f t="shared" si="14"/>
        <v>830531.49</v>
      </c>
      <c r="AM8" s="144"/>
      <c r="AN8" s="144"/>
      <c r="AO8" s="144"/>
      <c r="AP8" s="144">
        <f t="shared" si="15"/>
        <v>3624008.2299999995</v>
      </c>
      <c r="AQ8" s="144">
        <v>3557108.38</v>
      </c>
      <c r="AR8" s="144">
        <f t="shared" si="16"/>
        <v>40106.5</v>
      </c>
      <c r="AS8" s="144">
        <f t="shared" si="17"/>
        <v>3597214.88</v>
      </c>
      <c r="AT8" s="675">
        <v>2285994</v>
      </c>
      <c r="AU8" s="750">
        <v>761998</v>
      </c>
      <c r="AV8" s="610">
        <f t="shared" si="18"/>
        <v>549222.87999999989</v>
      </c>
      <c r="AW8" s="610"/>
      <c r="AX8" s="145">
        <f t="shared" si="19"/>
        <v>66899.849999999627</v>
      </c>
    </row>
    <row r="9" spans="1:51" ht="15" customHeight="1">
      <c r="A9" s="141" t="s">
        <v>539</v>
      </c>
      <c r="B9" s="240" t="s">
        <v>313</v>
      </c>
      <c r="C9" s="240" t="s">
        <v>2099</v>
      </c>
      <c r="D9" s="672">
        <v>3</v>
      </c>
      <c r="E9" s="165">
        <v>0</v>
      </c>
      <c r="F9" s="165">
        <v>2</v>
      </c>
      <c r="G9" s="165">
        <v>33.33</v>
      </c>
      <c r="H9" s="165">
        <v>3.67</v>
      </c>
      <c r="I9" s="144">
        <f t="shared" si="0"/>
        <v>39</v>
      </c>
      <c r="J9" s="672">
        <v>2</v>
      </c>
      <c r="K9" s="672"/>
      <c r="L9" s="672"/>
      <c r="M9" s="672"/>
      <c r="N9" s="144">
        <f t="shared" si="1"/>
        <v>2</v>
      </c>
      <c r="O9" s="144">
        <f t="shared" si="2"/>
        <v>2</v>
      </c>
      <c r="P9" s="144">
        <f t="shared" si="2"/>
        <v>2</v>
      </c>
      <c r="Q9" s="144">
        <f t="shared" si="2"/>
        <v>33.33</v>
      </c>
      <c r="R9" s="144">
        <f t="shared" si="2"/>
        <v>3.67</v>
      </c>
      <c r="S9" s="144">
        <f t="shared" si="3"/>
        <v>41</v>
      </c>
      <c r="T9" s="672">
        <v>4</v>
      </c>
      <c r="U9" s="672">
        <v>2</v>
      </c>
      <c r="V9" s="672">
        <v>30.92</v>
      </c>
      <c r="W9" s="672">
        <v>4</v>
      </c>
      <c r="X9" s="144">
        <f t="shared" si="4"/>
        <v>40.92</v>
      </c>
      <c r="Y9" s="672">
        <v>4</v>
      </c>
      <c r="Z9" s="672">
        <v>2</v>
      </c>
      <c r="AA9" s="672">
        <v>30.92</v>
      </c>
      <c r="AB9" s="672">
        <v>4</v>
      </c>
      <c r="AC9" s="144">
        <f t="shared" si="5"/>
        <v>40.92</v>
      </c>
      <c r="AD9" s="144">
        <f t="shared" si="6"/>
        <v>2546997.7600000002</v>
      </c>
      <c r="AE9" s="144">
        <f t="shared" si="7"/>
        <v>176774.39999999999</v>
      </c>
      <c r="AF9" s="144">
        <f t="shared" si="8"/>
        <v>245520</v>
      </c>
      <c r="AG9" s="144">
        <f t="shared" si="9"/>
        <v>98208</v>
      </c>
      <c r="AH9" s="144">
        <f t="shared" si="10"/>
        <v>360096</v>
      </c>
      <c r="AI9" s="144">
        <f t="shared" si="11"/>
        <v>32736</v>
      </c>
      <c r="AJ9" s="144">
        <f t="shared" si="12"/>
        <v>30000</v>
      </c>
      <c r="AK9" s="144">
        <f t="shared" si="13"/>
        <v>39283.200000000004</v>
      </c>
      <c r="AL9" s="144">
        <f t="shared" si="14"/>
        <v>1047043.18</v>
      </c>
      <c r="AM9" s="144"/>
      <c r="AN9" s="144"/>
      <c r="AO9" s="144"/>
      <c r="AP9" s="144">
        <f t="shared" si="15"/>
        <v>4576658.54</v>
      </c>
      <c r="AQ9" s="144">
        <v>4414089.18</v>
      </c>
      <c r="AR9" s="144">
        <f t="shared" si="16"/>
        <v>45428</v>
      </c>
      <c r="AS9" s="144">
        <f t="shared" si="17"/>
        <v>4459517.18</v>
      </c>
      <c r="AT9" s="675">
        <v>3031584</v>
      </c>
      <c r="AU9" s="750">
        <v>1010528</v>
      </c>
      <c r="AV9" s="610">
        <f t="shared" si="18"/>
        <v>417405.1799999997</v>
      </c>
      <c r="AW9" s="610"/>
      <c r="AX9" s="145">
        <f t="shared" si="19"/>
        <v>162569.36000000034</v>
      </c>
    </row>
    <row r="10" spans="1:51" ht="15" customHeight="1">
      <c r="A10" s="141" t="s">
        <v>539</v>
      </c>
      <c r="B10" s="240" t="s">
        <v>2119</v>
      </c>
      <c r="C10" s="240" t="s">
        <v>2101</v>
      </c>
      <c r="D10" s="672"/>
      <c r="E10" s="165">
        <v>0</v>
      </c>
      <c r="F10" s="165">
        <v>3</v>
      </c>
      <c r="G10" s="165">
        <v>0</v>
      </c>
      <c r="H10" s="165">
        <v>5.67</v>
      </c>
      <c r="I10" s="144">
        <f t="shared" si="0"/>
        <v>8.67</v>
      </c>
      <c r="J10" s="672"/>
      <c r="K10" s="672"/>
      <c r="L10" s="672"/>
      <c r="M10" s="672"/>
      <c r="N10" s="144">
        <f t="shared" si="1"/>
        <v>0</v>
      </c>
      <c r="O10" s="144">
        <f t="shared" si="2"/>
        <v>0</v>
      </c>
      <c r="P10" s="144">
        <f t="shared" si="2"/>
        <v>3</v>
      </c>
      <c r="Q10" s="144">
        <f t="shared" si="2"/>
        <v>0</v>
      </c>
      <c r="R10" s="144">
        <f t="shared" si="2"/>
        <v>5.67</v>
      </c>
      <c r="S10" s="144">
        <f t="shared" si="3"/>
        <v>8.67</v>
      </c>
      <c r="T10" s="672">
        <v>0</v>
      </c>
      <c r="U10" s="672">
        <v>1</v>
      </c>
      <c r="V10" s="672">
        <v>0</v>
      </c>
      <c r="W10" s="672">
        <v>6.33</v>
      </c>
      <c r="X10" s="144">
        <f t="shared" si="4"/>
        <v>7.33</v>
      </c>
      <c r="Y10" s="672">
        <v>0</v>
      </c>
      <c r="Z10" s="672">
        <v>1</v>
      </c>
      <c r="AA10" s="672">
        <v>0</v>
      </c>
      <c r="AB10" s="672">
        <v>6.33</v>
      </c>
      <c r="AC10" s="144">
        <f t="shared" si="5"/>
        <v>7.33</v>
      </c>
      <c r="AD10" s="144">
        <f t="shared" si="6"/>
        <v>387412.5</v>
      </c>
      <c r="AE10" s="144">
        <f t="shared" si="7"/>
        <v>31665.599999999999</v>
      </c>
      <c r="AF10" s="144">
        <f t="shared" si="8"/>
        <v>43980</v>
      </c>
      <c r="AG10" s="144">
        <f t="shared" si="9"/>
        <v>17592</v>
      </c>
      <c r="AH10" s="144">
        <f t="shared" si="10"/>
        <v>64504</v>
      </c>
      <c r="AI10" s="144">
        <f t="shared" si="11"/>
        <v>5864</v>
      </c>
      <c r="AJ10" s="144">
        <f t="shared" si="12"/>
        <v>0</v>
      </c>
      <c r="AK10" s="144">
        <f t="shared" si="13"/>
        <v>7036.8</v>
      </c>
      <c r="AL10" s="144">
        <f t="shared" si="14"/>
        <v>161395.09</v>
      </c>
      <c r="AM10" s="144"/>
      <c r="AN10" s="144"/>
      <c r="AO10" s="144"/>
      <c r="AP10" s="144">
        <f t="shared" si="15"/>
        <v>719449.99</v>
      </c>
      <c r="AQ10" s="144">
        <v>609753.07999999996</v>
      </c>
      <c r="AR10" s="144">
        <f t="shared" si="16"/>
        <v>4315.5</v>
      </c>
      <c r="AS10" s="144">
        <f t="shared" si="17"/>
        <v>614068.57999999996</v>
      </c>
      <c r="AT10" s="675">
        <v>470325</v>
      </c>
      <c r="AU10" s="750">
        <v>156775</v>
      </c>
      <c r="AV10" s="610">
        <f t="shared" si="18"/>
        <v>-13031.420000000042</v>
      </c>
      <c r="AW10" s="610"/>
      <c r="AX10" s="145">
        <f t="shared" si="19"/>
        <v>109696.91000000003</v>
      </c>
    </row>
    <row r="11" spans="1:51" ht="15" customHeight="1">
      <c r="A11" s="141" t="s">
        <v>539</v>
      </c>
      <c r="B11" s="240" t="s">
        <v>893</v>
      </c>
      <c r="C11" s="240" t="s">
        <v>2101</v>
      </c>
      <c r="D11" s="672"/>
      <c r="E11" s="165">
        <v>0.67</v>
      </c>
      <c r="F11" s="165">
        <v>6</v>
      </c>
      <c r="G11" s="165">
        <v>0</v>
      </c>
      <c r="H11" s="165">
        <v>8</v>
      </c>
      <c r="I11" s="144">
        <f t="shared" si="0"/>
        <v>14.67</v>
      </c>
      <c r="J11" s="672">
        <v>2.75</v>
      </c>
      <c r="K11" s="672">
        <v>0</v>
      </c>
      <c r="L11" s="672">
        <v>0</v>
      </c>
      <c r="M11" s="672">
        <v>0</v>
      </c>
      <c r="N11" s="144">
        <f t="shared" si="1"/>
        <v>2.75</v>
      </c>
      <c r="O11" s="144">
        <f t="shared" si="2"/>
        <v>3.42</v>
      </c>
      <c r="P11" s="144">
        <f t="shared" si="2"/>
        <v>6</v>
      </c>
      <c r="Q11" s="144">
        <f t="shared" si="2"/>
        <v>0</v>
      </c>
      <c r="R11" s="144">
        <f t="shared" si="2"/>
        <v>8</v>
      </c>
      <c r="S11" s="144">
        <f t="shared" si="3"/>
        <v>17.420000000000002</v>
      </c>
      <c r="T11" s="672">
        <v>4.08</v>
      </c>
      <c r="U11" s="672">
        <v>3.83</v>
      </c>
      <c r="V11" s="672">
        <v>0</v>
      </c>
      <c r="W11" s="672">
        <v>7.75</v>
      </c>
      <c r="X11" s="144">
        <f t="shared" si="4"/>
        <v>15.66</v>
      </c>
      <c r="Y11" s="672">
        <v>4.08</v>
      </c>
      <c r="Z11" s="672">
        <v>3.83</v>
      </c>
      <c r="AA11" s="672">
        <v>0</v>
      </c>
      <c r="AB11" s="672">
        <v>7.75</v>
      </c>
      <c r="AC11" s="144">
        <f t="shared" si="5"/>
        <v>15.66</v>
      </c>
      <c r="AD11" s="144">
        <f t="shared" si="6"/>
        <v>933069.82000000007</v>
      </c>
      <c r="AE11" s="144">
        <f t="shared" si="7"/>
        <v>67651.199999999997</v>
      </c>
      <c r="AF11" s="144">
        <f t="shared" si="8"/>
        <v>93960</v>
      </c>
      <c r="AG11" s="144">
        <f t="shared" si="9"/>
        <v>37584</v>
      </c>
      <c r="AH11" s="144">
        <f t="shared" si="10"/>
        <v>137808</v>
      </c>
      <c r="AI11" s="144">
        <f t="shared" si="11"/>
        <v>12528</v>
      </c>
      <c r="AJ11" s="144">
        <f t="shared" si="12"/>
        <v>0</v>
      </c>
      <c r="AK11" s="144">
        <f t="shared" si="13"/>
        <v>15033.6</v>
      </c>
      <c r="AL11" s="144">
        <f t="shared" si="14"/>
        <v>386505.65</v>
      </c>
      <c r="AM11" s="144">
        <v>12877.5</v>
      </c>
      <c r="AN11" s="144"/>
      <c r="AO11" s="144"/>
      <c r="AP11" s="144">
        <f t="shared" si="15"/>
        <v>1697017.77</v>
      </c>
      <c r="AQ11" s="144">
        <v>1687854</v>
      </c>
      <c r="AR11" s="144">
        <f t="shared" si="16"/>
        <v>22995.5</v>
      </c>
      <c r="AS11" s="144">
        <f t="shared" si="17"/>
        <v>1710849.5</v>
      </c>
      <c r="AT11" s="675">
        <v>943712</v>
      </c>
      <c r="AU11" s="750">
        <v>314571</v>
      </c>
      <c r="AV11" s="610">
        <f t="shared" si="18"/>
        <v>452566.5</v>
      </c>
      <c r="AW11" s="610"/>
      <c r="AX11" s="145">
        <f t="shared" si="19"/>
        <v>9163.7700000000186</v>
      </c>
    </row>
    <row r="12" spans="1:51" ht="15" customHeight="1">
      <c r="A12" s="141" t="s">
        <v>539</v>
      </c>
      <c r="B12" s="240" t="s">
        <v>311</v>
      </c>
      <c r="C12" s="240" t="s">
        <v>2101</v>
      </c>
      <c r="D12" s="672"/>
      <c r="E12" s="165">
        <v>0</v>
      </c>
      <c r="F12" s="165">
        <v>4.33</v>
      </c>
      <c r="G12" s="165">
        <v>0</v>
      </c>
      <c r="H12" s="165">
        <v>5.67</v>
      </c>
      <c r="I12" s="144">
        <f t="shared" si="0"/>
        <v>10</v>
      </c>
      <c r="J12" s="672"/>
      <c r="K12" s="672"/>
      <c r="L12" s="672"/>
      <c r="M12" s="672"/>
      <c r="N12" s="144">
        <f t="shared" si="1"/>
        <v>0</v>
      </c>
      <c r="O12" s="144">
        <f t="shared" si="2"/>
        <v>0</v>
      </c>
      <c r="P12" s="144">
        <f t="shared" si="2"/>
        <v>4.33</v>
      </c>
      <c r="Q12" s="144">
        <f t="shared" si="2"/>
        <v>0</v>
      </c>
      <c r="R12" s="144">
        <f t="shared" si="2"/>
        <v>5.67</v>
      </c>
      <c r="S12" s="144">
        <f t="shared" si="3"/>
        <v>10</v>
      </c>
      <c r="T12" s="672">
        <v>0.5</v>
      </c>
      <c r="U12" s="672">
        <v>2</v>
      </c>
      <c r="V12" s="672">
        <v>2</v>
      </c>
      <c r="W12" s="672">
        <v>3</v>
      </c>
      <c r="X12" s="144">
        <f t="shared" si="4"/>
        <v>7.5</v>
      </c>
      <c r="Y12" s="672">
        <v>0.5</v>
      </c>
      <c r="Z12" s="672">
        <v>2</v>
      </c>
      <c r="AA12" s="672">
        <v>2</v>
      </c>
      <c r="AB12" s="672">
        <v>3</v>
      </c>
      <c r="AC12" s="144">
        <f t="shared" si="5"/>
        <v>7.5</v>
      </c>
      <c r="AD12" s="144">
        <f t="shared" si="6"/>
        <v>440508</v>
      </c>
      <c r="AE12" s="144">
        <f t="shared" si="7"/>
        <v>32400</v>
      </c>
      <c r="AF12" s="144">
        <f t="shared" si="8"/>
        <v>45000</v>
      </c>
      <c r="AG12" s="144">
        <f t="shared" si="9"/>
        <v>18000</v>
      </c>
      <c r="AH12" s="144">
        <f t="shared" si="10"/>
        <v>66000</v>
      </c>
      <c r="AI12" s="144">
        <f t="shared" si="11"/>
        <v>6000</v>
      </c>
      <c r="AJ12" s="144">
        <f t="shared" si="12"/>
        <v>0</v>
      </c>
      <c r="AK12" s="144">
        <f t="shared" si="13"/>
        <v>7200</v>
      </c>
      <c r="AL12" s="144">
        <f t="shared" si="14"/>
        <v>180689.82</v>
      </c>
      <c r="AM12" s="144"/>
      <c r="AN12" s="144"/>
      <c r="AO12" s="144"/>
      <c r="AP12" s="144">
        <f t="shared" si="15"/>
        <v>795797.82000000007</v>
      </c>
      <c r="AQ12" s="144">
        <v>799419.67999999993</v>
      </c>
      <c r="AR12" s="144">
        <f t="shared" si="16"/>
        <v>8550</v>
      </c>
      <c r="AS12" s="144">
        <f t="shared" si="17"/>
        <v>807969.67999999993</v>
      </c>
      <c r="AT12" s="675">
        <v>503352</v>
      </c>
      <c r="AU12" s="750">
        <v>167784</v>
      </c>
      <c r="AV12" s="610">
        <f t="shared" si="18"/>
        <v>136833.67999999993</v>
      </c>
      <c r="AW12" s="610"/>
      <c r="AX12" s="145">
        <f t="shared" si="19"/>
        <v>-3621.8599999998696</v>
      </c>
      <c r="AY12" s="137" t="s">
        <v>2408</v>
      </c>
    </row>
    <row r="13" spans="1:51" ht="15" customHeight="1">
      <c r="A13" s="141" t="s">
        <v>539</v>
      </c>
      <c r="B13" s="240" t="s">
        <v>309</v>
      </c>
      <c r="C13" s="240" t="s">
        <v>2101</v>
      </c>
      <c r="D13" s="672"/>
      <c r="E13" s="165"/>
      <c r="F13" s="165"/>
      <c r="G13" s="165"/>
      <c r="H13" s="165"/>
      <c r="I13" s="144">
        <f t="shared" si="0"/>
        <v>0</v>
      </c>
      <c r="J13" s="672"/>
      <c r="K13" s="672"/>
      <c r="L13" s="672"/>
      <c r="M13" s="672"/>
      <c r="N13" s="144">
        <f t="shared" si="1"/>
        <v>0</v>
      </c>
      <c r="O13" s="144">
        <f t="shared" si="2"/>
        <v>0</v>
      </c>
      <c r="P13" s="144">
        <f t="shared" si="2"/>
        <v>0</v>
      </c>
      <c r="Q13" s="144">
        <f t="shared" si="2"/>
        <v>0</v>
      </c>
      <c r="R13" s="144">
        <f t="shared" si="2"/>
        <v>0</v>
      </c>
      <c r="S13" s="144">
        <f t="shared" si="3"/>
        <v>0</v>
      </c>
      <c r="T13" s="672"/>
      <c r="U13" s="672"/>
      <c r="V13" s="672"/>
      <c r="W13" s="672"/>
      <c r="X13" s="144">
        <f t="shared" si="4"/>
        <v>0</v>
      </c>
      <c r="Y13" s="672"/>
      <c r="Z13" s="672"/>
      <c r="AA13" s="672"/>
      <c r="AB13" s="672"/>
      <c r="AC13" s="144">
        <f t="shared" si="5"/>
        <v>0</v>
      </c>
      <c r="AD13" s="144">
        <f t="shared" si="6"/>
        <v>0</v>
      </c>
      <c r="AE13" s="144">
        <f t="shared" si="7"/>
        <v>0</v>
      </c>
      <c r="AF13" s="144">
        <f t="shared" si="8"/>
        <v>0</v>
      </c>
      <c r="AG13" s="144">
        <f t="shared" si="9"/>
        <v>0</v>
      </c>
      <c r="AH13" s="144">
        <f t="shared" si="10"/>
        <v>0</v>
      </c>
      <c r="AI13" s="144">
        <f t="shared" si="11"/>
        <v>0</v>
      </c>
      <c r="AJ13" s="144">
        <f t="shared" si="12"/>
        <v>0</v>
      </c>
      <c r="AK13" s="144">
        <f t="shared" si="13"/>
        <v>0</v>
      </c>
      <c r="AL13" s="144">
        <f t="shared" si="14"/>
        <v>0</v>
      </c>
      <c r="AM13" s="144"/>
      <c r="AN13" s="144"/>
      <c r="AO13" s="144"/>
      <c r="AP13" s="144">
        <f t="shared" si="15"/>
        <v>0</v>
      </c>
      <c r="AQ13" s="144"/>
      <c r="AR13" s="144">
        <f t="shared" si="16"/>
        <v>0</v>
      </c>
      <c r="AS13" s="144">
        <f t="shared" si="17"/>
        <v>0</v>
      </c>
      <c r="AT13" s="675">
        <v>713314</v>
      </c>
      <c r="AU13" s="750">
        <v>237771</v>
      </c>
      <c r="AV13" s="610">
        <f t="shared" si="18"/>
        <v>-951085</v>
      </c>
      <c r="AW13" s="610"/>
      <c r="AX13" s="145">
        <f t="shared" si="19"/>
        <v>0</v>
      </c>
    </row>
    <row r="14" spans="1:51" ht="15" customHeight="1">
      <c r="A14" s="141" t="s">
        <v>539</v>
      </c>
      <c r="B14" s="240" t="s">
        <v>2120</v>
      </c>
      <c r="C14" s="240" t="s">
        <v>2101</v>
      </c>
      <c r="D14" s="672"/>
      <c r="E14" s="165"/>
      <c r="F14" s="165"/>
      <c r="G14" s="165"/>
      <c r="H14" s="165">
        <v>5</v>
      </c>
      <c r="I14" s="144">
        <f t="shared" si="0"/>
        <v>5</v>
      </c>
      <c r="J14" s="672"/>
      <c r="K14" s="672">
        <v>3.25</v>
      </c>
      <c r="L14" s="672"/>
      <c r="M14" s="672">
        <v>3</v>
      </c>
      <c r="N14" s="144">
        <f t="shared" si="1"/>
        <v>6.25</v>
      </c>
      <c r="O14" s="144">
        <f t="shared" si="2"/>
        <v>0</v>
      </c>
      <c r="P14" s="144">
        <f t="shared" si="2"/>
        <v>3.25</v>
      </c>
      <c r="Q14" s="144">
        <f t="shared" si="2"/>
        <v>0</v>
      </c>
      <c r="R14" s="144">
        <f t="shared" si="2"/>
        <v>8</v>
      </c>
      <c r="S14" s="144">
        <f t="shared" si="3"/>
        <v>11.25</v>
      </c>
      <c r="T14" s="672">
        <v>0</v>
      </c>
      <c r="U14" s="672">
        <v>3.25</v>
      </c>
      <c r="V14" s="672">
        <v>1</v>
      </c>
      <c r="W14" s="672">
        <v>7</v>
      </c>
      <c r="X14" s="144">
        <f t="shared" si="4"/>
        <v>11.25</v>
      </c>
      <c r="Y14" s="672">
        <v>0</v>
      </c>
      <c r="Z14" s="672">
        <v>3.25</v>
      </c>
      <c r="AA14" s="672">
        <v>1</v>
      </c>
      <c r="AB14" s="672">
        <v>7</v>
      </c>
      <c r="AC14" s="144">
        <f t="shared" si="5"/>
        <v>11.25</v>
      </c>
      <c r="AD14" s="144">
        <f t="shared" si="6"/>
        <v>625828</v>
      </c>
      <c r="AE14" s="144">
        <f t="shared" si="7"/>
        <v>48600</v>
      </c>
      <c r="AF14" s="144">
        <f t="shared" si="8"/>
        <v>67500</v>
      </c>
      <c r="AG14" s="144">
        <f t="shared" si="9"/>
        <v>27000</v>
      </c>
      <c r="AH14" s="144">
        <f t="shared" si="10"/>
        <v>99000</v>
      </c>
      <c r="AI14" s="144">
        <f t="shared" si="11"/>
        <v>9000</v>
      </c>
      <c r="AJ14" s="144">
        <f t="shared" si="12"/>
        <v>0</v>
      </c>
      <c r="AK14" s="144">
        <f t="shared" si="13"/>
        <v>10800</v>
      </c>
      <c r="AL14" s="144">
        <f t="shared" si="14"/>
        <v>258718.4</v>
      </c>
      <c r="AM14" s="144"/>
      <c r="AN14" s="144"/>
      <c r="AO14" s="144"/>
      <c r="AP14" s="144">
        <f t="shared" si="15"/>
        <v>1146446.3999999999</v>
      </c>
      <c r="AQ14" s="144">
        <v>1160954.3599999999</v>
      </c>
      <c r="AR14" s="144">
        <f t="shared" si="16"/>
        <v>10175</v>
      </c>
      <c r="AS14" s="144">
        <f t="shared" si="17"/>
        <v>1171129.3599999999</v>
      </c>
      <c r="AT14" s="675">
        <v>739151</v>
      </c>
      <c r="AU14" s="750">
        <v>246384</v>
      </c>
      <c r="AV14" s="610">
        <f t="shared" si="18"/>
        <v>185594.35999999987</v>
      </c>
      <c r="AW14" s="610"/>
      <c r="AX14" s="145">
        <f t="shared" si="19"/>
        <v>-14507.959999999963</v>
      </c>
      <c r="AY14" s="137" t="s">
        <v>2408</v>
      </c>
    </row>
    <row r="15" spans="1:51" ht="15" customHeight="1">
      <c r="A15" s="141" t="s">
        <v>539</v>
      </c>
      <c r="B15" s="240" t="s">
        <v>2121</v>
      </c>
      <c r="C15" s="240" t="s">
        <v>2101</v>
      </c>
      <c r="D15" s="672"/>
      <c r="E15" s="165"/>
      <c r="F15" s="165"/>
      <c r="G15" s="165"/>
      <c r="H15" s="165"/>
      <c r="I15" s="144"/>
      <c r="J15" s="672"/>
      <c r="K15" s="672"/>
      <c r="L15" s="672"/>
      <c r="M15" s="672"/>
      <c r="N15" s="144"/>
      <c r="O15" s="144"/>
      <c r="P15" s="144"/>
      <c r="Q15" s="144"/>
      <c r="R15" s="144"/>
      <c r="S15" s="144"/>
      <c r="T15" s="672"/>
      <c r="U15" s="672"/>
      <c r="V15" s="672"/>
      <c r="W15" s="672"/>
      <c r="X15" s="144"/>
      <c r="Y15" s="672"/>
      <c r="Z15" s="672"/>
      <c r="AA15" s="672"/>
      <c r="AB15" s="672"/>
      <c r="AC15" s="144"/>
      <c r="AD15" s="144">
        <f t="shared" si="6"/>
        <v>0</v>
      </c>
      <c r="AE15" s="144">
        <f t="shared" si="7"/>
        <v>0</v>
      </c>
      <c r="AF15" s="144">
        <f t="shared" si="8"/>
        <v>0</v>
      </c>
      <c r="AG15" s="144">
        <f t="shared" si="9"/>
        <v>0</v>
      </c>
      <c r="AH15" s="144">
        <f t="shared" si="10"/>
        <v>0</v>
      </c>
      <c r="AI15" s="144">
        <f t="shared" si="11"/>
        <v>0</v>
      </c>
      <c r="AJ15" s="144">
        <f t="shared" si="12"/>
        <v>0</v>
      </c>
      <c r="AK15" s="144">
        <f t="shared" si="13"/>
        <v>0</v>
      </c>
      <c r="AL15" s="144">
        <f t="shared" si="14"/>
        <v>0</v>
      </c>
      <c r="AM15" s="144"/>
      <c r="AN15" s="144"/>
      <c r="AO15" s="675">
        <v>20353.099999999999</v>
      </c>
      <c r="AP15" s="144">
        <f t="shared" si="15"/>
        <v>20353.099999999999</v>
      </c>
      <c r="AQ15" s="144">
        <v>20353.099999999999</v>
      </c>
      <c r="AR15" s="144">
        <f t="shared" si="16"/>
        <v>0</v>
      </c>
      <c r="AS15" s="144">
        <f t="shared" si="17"/>
        <v>20353.099999999999</v>
      </c>
      <c r="AT15" s="675">
        <v>20353.099999999999</v>
      </c>
      <c r="AU15" s="137">
        <v>0</v>
      </c>
      <c r="AV15" s="610">
        <f t="shared" si="18"/>
        <v>0</v>
      </c>
      <c r="AW15" s="610"/>
      <c r="AX15" s="145">
        <f t="shared" si="19"/>
        <v>0</v>
      </c>
    </row>
    <row r="16" spans="1:51" ht="15" customHeight="1">
      <c r="A16" s="141" t="s">
        <v>539</v>
      </c>
      <c r="B16" s="240" t="s">
        <v>413</v>
      </c>
      <c r="C16" s="240" t="s">
        <v>2101</v>
      </c>
      <c r="D16" s="672"/>
      <c r="E16" s="165">
        <v>0.67</v>
      </c>
      <c r="F16" s="165">
        <v>4</v>
      </c>
      <c r="G16" s="165">
        <v>0</v>
      </c>
      <c r="H16" s="165">
        <v>5</v>
      </c>
      <c r="I16" s="144">
        <f t="shared" si="0"/>
        <v>9.67</v>
      </c>
      <c r="J16" s="672">
        <v>0</v>
      </c>
      <c r="K16" s="672">
        <v>2</v>
      </c>
      <c r="L16" s="672">
        <v>0</v>
      </c>
      <c r="M16" s="672">
        <v>0</v>
      </c>
      <c r="N16" s="144">
        <f t="shared" si="1"/>
        <v>2</v>
      </c>
      <c r="O16" s="144">
        <f t="shared" si="2"/>
        <v>0.67</v>
      </c>
      <c r="P16" s="144">
        <f t="shared" si="2"/>
        <v>6</v>
      </c>
      <c r="Q16" s="144">
        <f t="shared" si="2"/>
        <v>0</v>
      </c>
      <c r="R16" s="144">
        <f t="shared" si="2"/>
        <v>5</v>
      </c>
      <c r="S16" s="144">
        <f t="shared" si="3"/>
        <v>11.67</v>
      </c>
      <c r="T16" s="672">
        <v>1</v>
      </c>
      <c r="U16" s="672">
        <v>6</v>
      </c>
      <c r="V16" s="672">
        <v>0</v>
      </c>
      <c r="W16" s="672">
        <v>4</v>
      </c>
      <c r="X16" s="144">
        <f t="shared" si="4"/>
        <v>11</v>
      </c>
      <c r="Y16" s="672">
        <v>1</v>
      </c>
      <c r="Z16" s="672">
        <v>6</v>
      </c>
      <c r="AA16" s="672">
        <v>0</v>
      </c>
      <c r="AB16" s="672">
        <v>4</v>
      </c>
      <c r="AC16" s="144">
        <f t="shared" si="5"/>
        <v>11</v>
      </c>
      <c r="AD16" s="144">
        <f t="shared" si="6"/>
        <v>655204</v>
      </c>
      <c r="AE16" s="144">
        <f t="shared" si="7"/>
        <v>47520</v>
      </c>
      <c r="AF16" s="144">
        <f t="shared" si="8"/>
        <v>66000</v>
      </c>
      <c r="AG16" s="144">
        <f t="shared" si="9"/>
        <v>26400</v>
      </c>
      <c r="AH16" s="144">
        <f t="shared" si="10"/>
        <v>96800</v>
      </c>
      <c r="AI16" s="144">
        <f t="shared" si="11"/>
        <v>8800</v>
      </c>
      <c r="AJ16" s="144">
        <f t="shared" si="12"/>
        <v>0</v>
      </c>
      <c r="AK16" s="144">
        <f t="shared" si="13"/>
        <v>10560</v>
      </c>
      <c r="AL16" s="144">
        <f t="shared" si="14"/>
        <v>268229.06</v>
      </c>
      <c r="AM16" s="144"/>
      <c r="AN16" s="144"/>
      <c r="AO16" s="144"/>
      <c r="AP16" s="144">
        <f t="shared" si="15"/>
        <v>1179513.06</v>
      </c>
      <c r="AQ16" s="144">
        <v>1121371.6200000001</v>
      </c>
      <c r="AR16" s="144">
        <f t="shared" si="16"/>
        <v>17000</v>
      </c>
      <c r="AS16" s="144">
        <f t="shared" si="17"/>
        <v>1138371.6200000001</v>
      </c>
      <c r="AT16" s="675">
        <v>724528</v>
      </c>
      <c r="AU16" s="750">
        <v>241509</v>
      </c>
      <c r="AV16" s="610">
        <f t="shared" si="18"/>
        <v>172334.62000000011</v>
      </c>
      <c r="AW16" s="610"/>
      <c r="AX16" s="145">
        <f t="shared" si="19"/>
        <v>58141.439999999944</v>
      </c>
    </row>
    <row r="17" spans="1:51" ht="15" customHeight="1">
      <c r="A17" s="141" t="s">
        <v>539</v>
      </c>
      <c r="B17" s="240" t="s">
        <v>892</v>
      </c>
      <c r="C17" s="240" t="s">
        <v>2101</v>
      </c>
      <c r="D17" s="672"/>
      <c r="E17" s="165">
        <v>0</v>
      </c>
      <c r="F17" s="165">
        <v>4.67</v>
      </c>
      <c r="G17" s="165">
        <v>0</v>
      </c>
      <c r="H17" s="165">
        <v>10.33</v>
      </c>
      <c r="I17" s="144">
        <f t="shared" si="0"/>
        <v>15</v>
      </c>
      <c r="J17" s="672"/>
      <c r="K17" s="672">
        <v>2</v>
      </c>
      <c r="L17" s="672"/>
      <c r="M17" s="672"/>
      <c r="N17" s="144">
        <f t="shared" si="1"/>
        <v>2</v>
      </c>
      <c r="O17" s="144">
        <f t="shared" si="2"/>
        <v>0</v>
      </c>
      <c r="P17" s="144">
        <f t="shared" si="2"/>
        <v>6.67</v>
      </c>
      <c r="Q17" s="144">
        <f t="shared" si="2"/>
        <v>0</v>
      </c>
      <c r="R17" s="144">
        <f t="shared" si="2"/>
        <v>10.33</v>
      </c>
      <c r="S17" s="144">
        <f t="shared" si="3"/>
        <v>17</v>
      </c>
      <c r="T17" s="672">
        <v>1</v>
      </c>
      <c r="U17" s="672">
        <v>8</v>
      </c>
      <c r="V17" s="672">
        <v>0</v>
      </c>
      <c r="W17" s="672">
        <v>7.92</v>
      </c>
      <c r="X17" s="144">
        <f t="shared" si="4"/>
        <v>16.920000000000002</v>
      </c>
      <c r="Y17" s="672">
        <v>1</v>
      </c>
      <c r="Z17" s="672">
        <v>8</v>
      </c>
      <c r="AA17" s="672">
        <v>0</v>
      </c>
      <c r="AB17" s="672">
        <v>7.92</v>
      </c>
      <c r="AC17" s="144">
        <f t="shared" si="5"/>
        <v>16.920000000000002</v>
      </c>
      <c r="AD17" s="144">
        <f t="shared" si="6"/>
        <v>982104</v>
      </c>
      <c r="AE17" s="144">
        <f t="shared" si="7"/>
        <v>73094.400000000009</v>
      </c>
      <c r="AF17" s="144">
        <f t="shared" si="8"/>
        <v>101520.00000000001</v>
      </c>
      <c r="AG17" s="144">
        <f t="shared" si="9"/>
        <v>40608.000000000007</v>
      </c>
      <c r="AH17" s="144">
        <f t="shared" si="10"/>
        <v>148896.00000000003</v>
      </c>
      <c r="AI17" s="144">
        <f t="shared" si="11"/>
        <v>13536.000000000002</v>
      </c>
      <c r="AJ17" s="144">
        <f t="shared" si="12"/>
        <v>0</v>
      </c>
      <c r="AK17" s="144">
        <f t="shared" si="13"/>
        <v>16243.2</v>
      </c>
      <c r="AL17" s="144">
        <f t="shared" si="14"/>
        <v>410868.66</v>
      </c>
      <c r="AM17" s="144">
        <v>20850.5</v>
      </c>
      <c r="AN17" s="144"/>
      <c r="AO17" s="144"/>
      <c r="AP17" s="144">
        <f t="shared" si="15"/>
        <v>1807720.7599999998</v>
      </c>
      <c r="AQ17" s="144">
        <f>1103608.34+651323.7</f>
        <v>1754932.04</v>
      </c>
      <c r="AR17" s="144">
        <f t="shared" si="16"/>
        <v>22572</v>
      </c>
      <c r="AS17" s="144">
        <f t="shared" si="17"/>
        <v>1777504.04</v>
      </c>
      <c r="AT17" s="675">
        <v>418393</v>
      </c>
      <c r="AU17" s="750">
        <v>139464</v>
      </c>
      <c r="AV17" s="610">
        <f t="shared" si="18"/>
        <v>1219647.04</v>
      </c>
      <c r="AW17" s="610"/>
      <c r="AX17" s="145">
        <f t="shared" si="19"/>
        <v>52788.719999999739</v>
      </c>
    </row>
    <row r="18" spans="1:51" ht="15" customHeight="1">
      <c r="A18" s="141" t="s">
        <v>539</v>
      </c>
      <c r="B18" s="240" t="s">
        <v>891</v>
      </c>
      <c r="C18" s="240" t="s">
        <v>2101</v>
      </c>
      <c r="D18" s="672"/>
      <c r="E18" s="165">
        <v>6</v>
      </c>
      <c r="F18" s="165">
        <v>5</v>
      </c>
      <c r="G18" s="165">
        <v>0</v>
      </c>
      <c r="H18" s="165">
        <v>6.67</v>
      </c>
      <c r="I18" s="144">
        <f t="shared" si="0"/>
        <v>17.670000000000002</v>
      </c>
      <c r="J18" s="672">
        <v>1.83</v>
      </c>
      <c r="K18" s="672">
        <v>0</v>
      </c>
      <c r="L18" s="672">
        <v>0</v>
      </c>
      <c r="M18" s="672">
        <v>0</v>
      </c>
      <c r="N18" s="144">
        <f t="shared" si="1"/>
        <v>1.83</v>
      </c>
      <c r="O18" s="144">
        <f t="shared" si="2"/>
        <v>7.83</v>
      </c>
      <c r="P18" s="144">
        <f t="shared" si="2"/>
        <v>5</v>
      </c>
      <c r="Q18" s="144">
        <f t="shared" si="2"/>
        <v>0</v>
      </c>
      <c r="R18" s="144">
        <f t="shared" si="2"/>
        <v>6.67</v>
      </c>
      <c r="S18" s="144">
        <f t="shared" si="3"/>
        <v>19.5</v>
      </c>
      <c r="T18" s="672">
        <v>2.83</v>
      </c>
      <c r="U18" s="672">
        <v>4.75</v>
      </c>
      <c r="V18" s="672">
        <v>0</v>
      </c>
      <c r="W18" s="672">
        <v>8.08</v>
      </c>
      <c r="X18" s="144">
        <f t="shared" si="4"/>
        <v>15.66</v>
      </c>
      <c r="Y18" s="672">
        <v>2.83</v>
      </c>
      <c r="Z18" s="672">
        <v>4.75</v>
      </c>
      <c r="AA18" s="672">
        <v>0</v>
      </c>
      <c r="AB18" s="672">
        <v>8.08</v>
      </c>
      <c r="AC18" s="144">
        <f t="shared" si="5"/>
        <v>15.66</v>
      </c>
      <c r="AD18" s="144">
        <f t="shared" si="6"/>
        <v>917687.32000000007</v>
      </c>
      <c r="AE18" s="144">
        <f t="shared" si="7"/>
        <v>67651.199999999997</v>
      </c>
      <c r="AF18" s="144">
        <f t="shared" si="8"/>
        <v>93960</v>
      </c>
      <c r="AG18" s="144">
        <f t="shared" si="9"/>
        <v>37584</v>
      </c>
      <c r="AH18" s="144">
        <f t="shared" si="10"/>
        <v>137808</v>
      </c>
      <c r="AI18" s="144">
        <f t="shared" si="11"/>
        <v>12528</v>
      </c>
      <c r="AJ18" s="144">
        <f t="shared" si="12"/>
        <v>0</v>
      </c>
      <c r="AK18" s="144">
        <f t="shared" si="13"/>
        <v>15033.6</v>
      </c>
      <c r="AL18" s="144">
        <f t="shared" si="14"/>
        <v>379554.05</v>
      </c>
      <c r="AM18" s="144">
        <v>8542.5</v>
      </c>
      <c r="AN18" s="144"/>
      <c r="AO18" s="144"/>
      <c r="AP18" s="144">
        <f t="shared" si="15"/>
        <v>1670348.6700000002</v>
      </c>
      <c r="AQ18" s="144">
        <v>1688567.9</v>
      </c>
      <c r="AR18" s="144">
        <f t="shared" si="16"/>
        <v>21293</v>
      </c>
      <c r="AS18" s="144">
        <f t="shared" si="17"/>
        <v>1709860.9</v>
      </c>
      <c r="AT18" s="675">
        <v>946469</v>
      </c>
      <c r="AU18" s="750">
        <v>315490</v>
      </c>
      <c r="AV18" s="610">
        <f t="shared" si="18"/>
        <v>447901.89999999991</v>
      </c>
      <c r="AW18" s="610"/>
      <c r="AX18" s="145">
        <f t="shared" si="19"/>
        <v>-18219.229999999749</v>
      </c>
      <c r="AY18" s="137" t="s">
        <v>2408</v>
      </c>
    </row>
    <row r="19" spans="1:51" ht="15" customHeight="1">
      <c r="A19" s="141" t="s">
        <v>539</v>
      </c>
      <c r="B19" s="240" t="s">
        <v>2122</v>
      </c>
      <c r="C19" s="240" t="s">
        <v>2099</v>
      </c>
      <c r="D19" s="672">
        <v>2</v>
      </c>
      <c r="E19" s="165">
        <v>0.67</v>
      </c>
      <c r="F19" s="165">
        <v>3</v>
      </c>
      <c r="G19" s="165">
        <v>23.33</v>
      </c>
      <c r="H19" s="165">
        <v>2.67</v>
      </c>
      <c r="I19" s="144">
        <f t="shared" si="0"/>
        <v>29.67</v>
      </c>
      <c r="J19" s="672">
        <v>4</v>
      </c>
      <c r="K19" s="672"/>
      <c r="L19" s="672"/>
      <c r="M19" s="672"/>
      <c r="N19" s="144">
        <f t="shared" si="1"/>
        <v>4</v>
      </c>
      <c r="O19" s="144">
        <f t="shared" si="2"/>
        <v>4.67</v>
      </c>
      <c r="P19" s="144">
        <f t="shared" si="2"/>
        <v>3</v>
      </c>
      <c r="Q19" s="144">
        <f t="shared" si="2"/>
        <v>23.33</v>
      </c>
      <c r="R19" s="144">
        <f t="shared" si="2"/>
        <v>2.67</v>
      </c>
      <c r="S19" s="144">
        <f t="shared" si="3"/>
        <v>33.67</v>
      </c>
      <c r="T19" s="672">
        <v>4.5</v>
      </c>
      <c r="U19" s="672">
        <v>3</v>
      </c>
      <c r="V19" s="672">
        <v>22.92</v>
      </c>
      <c r="W19" s="672">
        <v>3</v>
      </c>
      <c r="X19" s="144">
        <f t="shared" si="4"/>
        <v>33.42</v>
      </c>
      <c r="Y19" s="144">
        <v>4.5</v>
      </c>
      <c r="Z19" s="144">
        <v>3</v>
      </c>
      <c r="AA19" s="144">
        <v>22.92</v>
      </c>
      <c r="AB19" s="144">
        <v>3</v>
      </c>
      <c r="AC19" s="144">
        <f t="shared" si="5"/>
        <v>33.42</v>
      </c>
      <c r="AD19" s="144">
        <f t="shared" si="6"/>
        <v>2096225.7600000002</v>
      </c>
      <c r="AE19" s="144">
        <f t="shared" si="7"/>
        <v>144374.39999999999</v>
      </c>
      <c r="AF19" s="144">
        <f t="shared" si="8"/>
        <v>200520</v>
      </c>
      <c r="AG19" s="144">
        <f t="shared" si="9"/>
        <v>80208</v>
      </c>
      <c r="AH19" s="144">
        <f t="shared" si="10"/>
        <v>294096</v>
      </c>
      <c r="AI19" s="144">
        <f t="shared" si="11"/>
        <v>26736</v>
      </c>
      <c r="AJ19" s="144">
        <f t="shared" si="12"/>
        <v>20000</v>
      </c>
      <c r="AK19" s="144">
        <f t="shared" si="13"/>
        <v>32083.200000000001</v>
      </c>
      <c r="AL19" s="144">
        <f t="shared" si="14"/>
        <v>859209.08</v>
      </c>
      <c r="AM19" s="144"/>
      <c r="AN19" s="144"/>
      <c r="AO19" s="144"/>
      <c r="AP19" s="144">
        <f t="shared" si="15"/>
        <v>3753452.4400000004</v>
      </c>
      <c r="AQ19" s="144">
        <v>3722326.74</v>
      </c>
      <c r="AR19" s="144">
        <f t="shared" si="16"/>
        <v>41478</v>
      </c>
      <c r="AS19" s="144">
        <f t="shared" si="17"/>
        <v>3763804.74</v>
      </c>
      <c r="AT19" s="675">
        <v>2293491</v>
      </c>
      <c r="AU19" s="750">
        <v>764497</v>
      </c>
      <c r="AV19" s="610">
        <f t="shared" si="18"/>
        <v>705816.74000000022</v>
      </c>
      <c r="AW19" s="610"/>
      <c r="AX19" s="145">
        <f t="shared" si="19"/>
        <v>31125.700000000186</v>
      </c>
    </row>
    <row r="20" spans="1:51" ht="15" customHeight="1">
      <c r="A20" s="141" t="s">
        <v>539</v>
      </c>
      <c r="B20" s="240" t="s">
        <v>2123</v>
      </c>
      <c r="C20" s="240" t="s">
        <v>2099</v>
      </c>
      <c r="D20" s="672">
        <v>1</v>
      </c>
      <c r="E20" s="165">
        <v>5.33</v>
      </c>
      <c r="F20" s="165">
        <v>1.33</v>
      </c>
      <c r="G20" s="165">
        <v>11</v>
      </c>
      <c r="H20" s="165">
        <v>1.67</v>
      </c>
      <c r="I20" s="144">
        <f t="shared" si="0"/>
        <v>19.329999999999998</v>
      </c>
      <c r="J20" s="672">
        <v>1</v>
      </c>
      <c r="K20" s="672">
        <v>1</v>
      </c>
      <c r="L20" s="672">
        <v>1</v>
      </c>
      <c r="M20" s="672"/>
      <c r="N20" s="144">
        <f t="shared" si="1"/>
        <v>3</v>
      </c>
      <c r="O20" s="144">
        <f t="shared" si="2"/>
        <v>6.33</v>
      </c>
      <c r="P20" s="144">
        <f t="shared" si="2"/>
        <v>2.33</v>
      </c>
      <c r="Q20" s="144">
        <f t="shared" si="2"/>
        <v>12</v>
      </c>
      <c r="R20" s="144">
        <f t="shared" si="2"/>
        <v>1.67</v>
      </c>
      <c r="S20" s="144">
        <f t="shared" si="3"/>
        <v>22.33</v>
      </c>
      <c r="T20" s="672">
        <v>6.83</v>
      </c>
      <c r="U20" s="672">
        <v>2.5</v>
      </c>
      <c r="V20" s="672">
        <v>12</v>
      </c>
      <c r="W20" s="672">
        <v>1</v>
      </c>
      <c r="X20" s="144">
        <f t="shared" si="4"/>
        <v>22.33</v>
      </c>
      <c r="Y20" s="144">
        <v>6.83</v>
      </c>
      <c r="Z20" s="144">
        <v>2.5</v>
      </c>
      <c r="AA20" s="144">
        <v>12</v>
      </c>
      <c r="AB20" s="144">
        <v>1</v>
      </c>
      <c r="AC20" s="144">
        <f t="shared" si="5"/>
        <v>22.33</v>
      </c>
      <c r="AD20" s="144">
        <f t="shared" si="6"/>
        <v>1449839.32</v>
      </c>
      <c r="AE20" s="144">
        <f t="shared" si="7"/>
        <v>96465.599999999991</v>
      </c>
      <c r="AF20" s="144">
        <f t="shared" si="8"/>
        <v>133980</v>
      </c>
      <c r="AG20" s="144">
        <f t="shared" si="9"/>
        <v>53591.999999999993</v>
      </c>
      <c r="AH20" s="144">
        <f t="shared" si="10"/>
        <v>196503.99999999997</v>
      </c>
      <c r="AI20" s="144">
        <f t="shared" si="11"/>
        <v>17864</v>
      </c>
      <c r="AJ20" s="144">
        <f t="shared" si="12"/>
        <v>10000</v>
      </c>
      <c r="AK20" s="144">
        <f t="shared" si="13"/>
        <v>21436.799999999999</v>
      </c>
      <c r="AL20" s="144">
        <f t="shared" si="14"/>
        <v>590258.53</v>
      </c>
      <c r="AM20" s="144"/>
      <c r="AN20" s="144"/>
      <c r="AO20" s="144"/>
      <c r="AP20" s="144">
        <f t="shared" si="15"/>
        <v>2569940.25</v>
      </c>
      <c r="AQ20" s="144">
        <v>2373890.34</v>
      </c>
      <c r="AR20" s="144">
        <f t="shared" si="16"/>
        <v>36890</v>
      </c>
      <c r="AS20" s="144">
        <f t="shared" si="17"/>
        <v>2410780.34</v>
      </c>
      <c r="AT20" s="675">
        <v>1694200</v>
      </c>
      <c r="AU20" s="750">
        <v>564733</v>
      </c>
      <c r="AV20" s="610">
        <f t="shared" si="18"/>
        <v>151847.33999999985</v>
      </c>
      <c r="AW20" s="610"/>
      <c r="AX20" s="145">
        <f t="shared" si="19"/>
        <v>196049.91000000015</v>
      </c>
    </row>
    <row r="21" spans="1:51" s="678" customFormat="1" ht="15" customHeight="1">
      <c r="A21" s="141" t="s">
        <v>539</v>
      </c>
      <c r="B21" s="240" t="s">
        <v>812</v>
      </c>
      <c r="C21" s="240" t="s">
        <v>2099</v>
      </c>
      <c r="D21" s="672">
        <v>1</v>
      </c>
      <c r="E21" s="165">
        <v>0</v>
      </c>
      <c r="F21" s="165">
        <v>2</v>
      </c>
      <c r="G21" s="165">
        <v>6</v>
      </c>
      <c r="H21" s="165">
        <v>1</v>
      </c>
      <c r="I21" s="144">
        <f t="shared" si="0"/>
        <v>9</v>
      </c>
      <c r="J21" s="672"/>
      <c r="K21" s="672"/>
      <c r="L21" s="672"/>
      <c r="M21" s="672"/>
      <c r="N21" s="144">
        <f t="shared" si="1"/>
        <v>0</v>
      </c>
      <c r="O21" s="144">
        <f t="shared" si="2"/>
        <v>0</v>
      </c>
      <c r="P21" s="144">
        <f>F21+K21</f>
        <v>2</v>
      </c>
      <c r="Q21" s="144">
        <f>G21+L21</f>
        <v>6</v>
      </c>
      <c r="R21" s="144">
        <f>H21+M21</f>
        <v>1</v>
      </c>
      <c r="S21" s="144">
        <f t="shared" si="3"/>
        <v>9</v>
      </c>
      <c r="T21" s="672">
        <v>2</v>
      </c>
      <c r="U21" s="672">
        <v>2</v>
      </c>
      <c r="V21" s="672">
        <v>3.92</v>
      </c>
      <c r="W21" s="672">
        <v>1</v>
      </c>
      <c r="X21" s="144">
        <f t="shared" si="4"/>
        <v>8.92</v>
      </c>
      <c r="Y21" s="144">
        <v>2</v>
      </c>
      <c r="Z21" s="144">
        <v>2</v>
      </c>
      <c r="AA21" s="144">
        <v>3.92</v>
      </c>
      <c r="AB21" s="144">
        <v>1</v>
      </c>
      <c r="AC21" s="144">
        <f t="shared" si="5"/>
        <v>8.92</v>
      </c>
      <c r="AD21" s="144">
        <f t="shared" si="6"/>
        <v>565983.76</v>
      </c>
      <c r="AE21" s="144">
        <f t="shared" si="7"/>
        <v>38534.400000000001</v>
      </c>
      <c r="AF21" s="144">
        <f t="shared" si="8"/>
        <v>53520</v>
      </c>
      <c r="AG21" s="144">
        <f t="shared" si="9"/>
        <v>21408</v>
      </c>
      <c r="AH21" s="144">
        <f t="shared" si="10"/>
        <v>78496</v>
      </c>
      <c r="AI21" s="144">
        <f t="shared" si="11"/>
        <v>7136</v>
      </c>
      <c r="AJ21" s="144">
        <f t="shared" si="12"/>
        <v>10000</v>
      </c>
      <c r="AK21" s="144">
        <f t="shared" si="13"/>
        <v>8563.2000000000007</v>
      </c>
      <c r="AL21" s="144">
        <f t="shared" si="14"/>
        <v>233259.25</v>
      </c>
      <c r="AM21" s="144"/>
      <c r="AN21" s="144"/>
      <c r="AO21" s="144"/>
      <c r="AP21" s="144">
        <f t="shared" si="15"/>
        <v>1016900.61</v>
      </c>
      <c r="AQ21" s="144">
        <v>998360.66</v>
      </c>
      <c r="AR21" s="144">
        <f t="shared" si="16"/>
        <v>14078</v>
      </c>
      <c r="AS21" s="144">
        <f t="shared" si="17"/>
        <v>1012438.66</v>
      </c>
      <c r="AT21" s="675">
        <v>231582</v>
      </c>
      <c r="AU21" s="752">
        <v>77194</v>
      </c>
      <c r="AV21" s="610">
        <f t="shared" si="18"/>
        <v>703662.66</v>
      </c>
      <c r="AW21" s="610"/>
      <c r="AX21" s="145">
        <f t="shared" si="19"/>
        <v>18539.949999999953</v>
      </c>
    </row>
    <row r="22" spans="1:51" s="749" customFormat="1" ht="15" customHeight="1">
      <c r="A22" s="748"/>
      <c r="B22" s="748" t="s">
        <v>2124</v>
      </c>
      <c r="C22" s="748"/>
      <c r="D22" s="146">
        <f t="shared" ref="D22:AW22" si="20">SUM(D4:D21)</f>
        <v>17</v>
      </c>
      <c r="E22" s="146">
        <f t="shared" si="20"/>
        <v>30.340000000000003</v>
      </c>
      <c r="F22" s="146">
        <f t="shared" si="20"/>
        <v>47.66</v>
      </c>
      <c r="G22" s="146">
        <f t="shared" si="20"/>
        <v>203.32999999999998</v>
      </c>
      <c r="H22" s="146">
        <f t="shared" si="20"/>
        <v>70.69</v>
      </c>
      <c r="I22" s="146">
        <f t="shared" si="20"/>
        <v>352.02000000000004</v>
      </c>
      <c r="J22" s="146">
        <f t="shared" si="20"/>
        <v>17.579999999999998</v>
      </c>
      <c r="K22" s="146">
        <f t="shared" si="20"/>
        <v>9.41</v>
      </c>
      <c r="L22" s="146">
        <f t="shared" si="20"/>
        <v>3</v>
      </c>
      <c r="M22" s="146">
        <f t="shared" si="20"/>
        <v>3.33</v>
      </c>
      <c r="N22" s="146">
        <f t="shared" si="20"/>
        <v>33.32</v>
      </c>
      <c r="O22" s="146">
        <f t="shared" si="20"/>
        <v>47.92</v>
      </c>
      <c r="P22" s="146">
        <f t="shared" si="20"/>
        <v>57.07</v>
      </c>
      <c r="Q22" s="146">
        <f t="shared" si="20"/>
        <v>206.32999999999998</v>
      </c>
      <c r="R22" s="146">
        <f t="shared" si="20"/>
        <v>74.02</v>
      </c>
      <c r="S22" s="146">
        <f t="shared" si="20"/>
        <v>385.34000000000003</v>
      </c>
      <c r="T22" s="146">
        <f t="shared" si="20"/>
        <v>49.16</v>
      </c>
      <c r="U22" s="146">
        <f t="shared" si="20"/>
        <v>56.72</v>
      </c>
      <c r="V22" s="146">
        <f t="shared" si="20"/>
        <v>194.49999999999997</v>
      </c>
      <c r="W22" s="146">
        <f t="shared" si="20"/>
        <v>67.3</v>
      </c>
      <c r="X22" s="146">
        <f t="shared" si="20"/>
        <v>367.68000000000006</v>
      </c>
      <c r="Y22" s="146">
        <f t="shared" si="20"/>
        <v>49.16</v>
      </c>
      <c r="Z22" s="146">
        <f t="shared" si="20"/>
        <v>56.72</v>
      </c>
      <c r="AA22" s="146">
        <f t="shared" si="20"/>
        <v>194.49999999999997</v>
      </c>
      <c r="AB22" s="146">
        <f t="shared" si="20"/>
        <v>67.3</v>
      </c>
      <c r="AC22" s="146">
        <f t="shared" si="20"/>
        <v>367.68000000000006</v>
      </c>
      <c r="AD22" s="146">
        <f t="shared" si="20"/>
        <v>22694829.640000004</v>
      </c>
      <c r="AE22" s="146">
        <f t="shared" si="20"/>
        <v>1588377.5999999999</v>
      </c>
      <c r="AF22" s="146">
        <f t="shared" si="20"/>
        <v>2206080</v>
      </c>
      <c r="AG22" s="146">
        <f t="shared" si="20"/>
        <v>882432</v>
      </c>
      <c r="AH22" s="146">
        <f t="shared" si="20"/>
        <v>3235584</v>
      </c>
      <c r="AI22" s="146">
        <f t="shared" si="20"/>
        <v>294144</v>
      </c>
      <c r="AJ22" s="146">
        <f t="shared" si="20"/>
        <v>170000</v>
      </c>
      <c r="AK22" s="146">
        <f t="shared" si="20"/>
        <v>352972.79999999999</v>
      </c>
      <c r="AL22" s="146">
        <f t="shared" si="20"/>
        <v>9320568.1199999992</v>
      </c>
      <c r="AM22" s="146">
        <f t="shared" si="20"/>
        <v>42270.5</v>
      </c>
      <c r="AN22" s="146">
        <f t="shared" si="20"/>
        <v>0</v>
      </c>
      <c r="AO22" s="146">
        <f t="shared" si="20"/>
        <v>20353.099999999999</v>
      </c>
      <c r="AP22" s="146">
        <f t="shared" si="20"/>
        <v>40807611.759999998</v>
      </c>
      <c r="AQ22" s="146">
        <f t="shared" si="20"/>
        <v>39642934.00999999</v>
      </c>
      <c r="AR22" s="146">
        <f t="shared" si="20"/>
        <v>465197</v>
      </c>
      <c r="AS22" s="146">
        <f t="shared" si="20"/>
        <v>40108131.00999999</v>
      </c>
      <c r="AT22" s="146">
        <f t="shared" si="20"/>
        <v>25288322.100000001</v>
      </c>
      <c r="AU22" s="751">
        <f t="shared" si="20"/>
        <v>8422656</v>
      </c>
      <c r="AV22" s="146">
        <f t="shared" si="20"/>
        <v>6397152.9100000001</v>
      </c>
      <c r="AW22" s="146">
        <f t="shared" si="20"/>
        <v>0</v>
      </c>
    </row>
  </sheetData>
  <autoFilter ref="B2:AV22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T2:AT3"/>
    <mergeCell ref="AS2:AS3"/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F8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9" sqref="A9:XFD29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997" t="s">
        <v>2371</v>
      </c>
      <c r="B1" s="998"/>
      <c r="C1" s="998"/>
      <c r="D1" s="998"/>
      <c r="E1" s="1111"/>
      <c r="F1" s="1111"/>
    </row>
    <row r="2" spans="1:6" ht="15" customHeight="1">
      <c r="A2" s="723" t="s">
        <v>2392</v>
      </c>
      <c r="B2" s="723" t="s">
        <v>2393</v>
      </c>
      <c r="C2" s="152" t="s">
        <v>2394</v>
      </c>
      <c r="D2" s="152" t="s">
        <v>2395</v>
      </c>
      <c r="E2" s="152" t="s">
        <v>2396</v>
      </c>
      <c r="F2" s="194" t="s">
        <v>2409</v>
      </c>
    </row>
    <row r="3" spans="1:6" ht="15" customHeight="1" outlineLevel="2">
      <c r="A3" s="723" t="s">
        <v>2397</v>
      </c>
      <c r="B3" s="745" t="s">
        <v>2375</v>
      </c>
      <c r="C3" s="152">
        <v>367002</v>
      </c>
      <c r="D3" s="152">
        <v>216628</v>
      </c>
      <c r="E3" s="152">
        <f t="shared" ref="E3:E7" si="0">C3-D3</f>
        <v>150374</v>
      </c>
      <c r="F3" s="755"/>
    </row>
    <row r="4" spans="1:6" ht="15" customHeight="1" outlineLevel="2">
      <c r="A4" s="723" t="s">
        <v>2397</v>
      </c>
      <c r="B4" s="745" t="s">
        <v>2376</v>
      </c>
      <c r="C4" s="152">
        <v>249768</v>
      </c>
      <c r="D4" s="152">
        <v>239536</v>
      </c>
      <c r="E4" s="152">
        <f t="shared" si="0"/>
        <v>10232</v>
      </c>
      <c r="F4" s="755"/>
    </row>
    <row r="5" spans="1:6" ht="15" customHeight="1" outlineLevel="2">
      <c r="A5" s="723" t="s">
        <v>2397</v>
      </c>
      <c r="B5" s="746" t="s">
        <v>309</v>
      </c>
      <c r="C5" s="152">
        <v>99880</v>
      </c>
      <c r="D5" s="152">
        <v>99880</v>
      </c>
      <c r="E5" s="152">
        <f t="shared" si="0"/>
        <v>0</v>
      </c>
      <c r="F5" s="755"/>
    </row>
    <row r="6" spans="1:6" ht="15" customHeight="1" outlineLevel="2">
      <c r="A6" s="723" t="s">
        <v>2397</v>
      </c>
      <c r="B6" s="746" t="s">
        <v>311</v>
      </c>
      <c r="C6" s="152">
        <v>113502</v>
      </c>
      <c r="D6" s="152">
        <v>108218</v>
      </c>
      <c r="E6" s="152">
        <f t="shared" si="0"/>
        <v>5284</v>
      </c>
      <c r="F6" s="755"/>
    </row>
    <row r="7" spans="1:6" ht="15" customHeight="1" outlineLevel="2">
      <c r="A7" s="723" t="s">
        <v>2397</v>
      </c>
      <c r="B7" s="745" t="s">
        <v>2377</v>
      </c>
      <c r="C7" s="152">
        <v>127700</v>
      </c>
      <c r="D7" s="152">
        <v>127700</v>
      </c>
      <c r="E7" s="152">
        <f t="shared" si="0"/>
        <v>0</v>
      </c>
      <c r="F7" s="755"/>
    </row>
    <row r="8" spans="1:6" ht="15" customHeight="1" outlineLevel="1">
      <c r="A8" s="757" t="s">
        <v>564</v>
      </c>
      <c r="B8" s="758"/>
      <c r="C8" s="756">
        <f>SUBTOTAL(9,C3:C7)</f>
        <v>957852</v>
      </c>
      <c r="D8" s="756">
        <f t="shared" ref="D8:F8" si="1">SUBTOTAL(9,D3:D7)</f>
        <v>791962</v>
      </c>
      <c r="E8" s="756">
        <f t="shared" si="1"/>
        <v>165890</v>
      </c>
      <c r="F8" s="756">
        <f t="shared" si="1"/>
        <v>0</v>
      </c>
    </row>
  </sheetData>
  <protectedRanges>
    <protectedRange password="E9C1" sqref="B3" name="区域1_1"/>
    <protectedRange password="E9C1" sqref="B4" name="区域1_1_2"/>
    <protectedRange password="E9C1" sqref="B5" name="区域1_1_4"/>
    <protectedRange password="E9C1" sqref="B6" name="区域1_1_6"/>
    <protectedRange password="E9C1" sqref="B7:B8" name="区域1_1_17"/>
  </protectedRanges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selection activeCell="A12" sqref="A12:XFD35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112" t="s">
        <v>2304</v>
      </c>
      <c r="B1" s="1113"/>
      <c r="C1" s="1113"/>
      <c r="D1" s="1113"/>
      <c r="E1" s="1113"/>
      <c r="F1" s="1113"/>
      <c r="G1" s="1113"/>
      <c r="H1" s="1114"/>
      <c r="I1" s="1114"/>
    </row>
    <row r="2" spans="1:9" ht="34.15" customHeight="1">
      <c r="A2" s="738" t="s">
        <v>1</v>
      </c>
      <c r="B2" s="738" t="s">
        <v>2287</v>
      </c>
      <c r="C2" s="738" t="s">
        <v>2289</v>
      </c>
      <c r="D2" s="738" t="s">
        <v>2290</v>
      </c>
      <c r="E2" s="738" t="s">
        <v>2291</v>
      </c>
      <c r="F2" s="738" t="s">
        <v>2292</v>
      </c>
      <c r="G2" s="739" t="s">
        <v>2293</v>
      </c>
      <c r="H2" s="754" t="s">
        <v>2466</v>
      </c>
      <c r="I2" s="754" t="s">
        <v>2467</v>
      </c>
    </row>
    <row r="3" spans="1:9" outlineLevel="2">
      <c r="A3" s="738">
        <v>82</v>
      </c>
      <c r="B3" s="738" t="s">
        <v>2295</v>
      </c>
      <c r="C3" s="738" t="s">
        <v>315</v>
      </c>
      <c r="D3" s="738" t="s">
        <v>2296</v>
      </c>
      <c r="E3" s="738" t="s">
        <v>2294</v>
      </c>
      <c r="F3" s="738" t="s">
        <v>382</v>
      </c>
      <c r="G3" s="738">
        <f>VLOOKUP(F3,[3]Sheet2!A:B,2,FALSE)</f>
        <v>92157</v>
      </c>
      <c r="H3" s="755">
        <v>92157</v>
      </c>
      <c r="I3" s="755"/>
    </row>
    <row r="4" spans="1:9" outlineLevel="2">
      <c r="A4" s="738">
        <v>83</v>
      </c>
      <c r="B4" s="738" t="s">
        <v>2297</v>
      </c>
      <c r="C4" s="738" t="s">
        <v>315</v>
      </c>
      <c r="D4" s="738" t="s">
        <v>2296</v>
      </c>
      <c r="E4" s="738" t="s">
        <v>2294</v>
      </c>
      <c r="F4" s="738" t="s">
        <v>382</v>
      </c>
      <c r="G4" s="738">
        <f>VLOOKUP(F4,[3]Sheet2!A:B,2,FALSE)</f>
        <v>92157</v>
      </c>
      <c r="H4" s="755">
        <v>92157</v>
      </c>
      <c r="I4" s="755"/>
    </row>
    <row r="5" spans="1:9" outlineLevel="2">
      <c r="A5" s="738">
        <v>84</v>
      </c>
      <c r="B5" s="738" t="s">
        <v>2298</v>
      </c>
      <c r="C5" s="738" t="s">
        <v>315</v>
      </c>
      <c r="D5" s="738" t="s">
        <v>2296</v>
      </c>
      <c r="E5" s="738" t="s">
        <v>2294</v>
      </c>
      <c r="F5" s="738" t="s">
        <v>382</v>
      </c>
      <c r="G5" s="738">
        <f>VLOOKUP(F5,[3]Sheet2!A:B,2,FALSE)</f>
        <v>92157</v>
      </c>
      <c r="H5" s="755">
        <v>92157</v>
      </c>
      <c r="I5" s="755"/>
    </row>
    <row r="6" spans="1:9" outlineLevel="2">
      <c r="A6" s="738">
        <v>85</v>
      </c>
      <c r="B6" s="738" t="s">
        <v>2299</v>
      </c>
      <c r="C6" s="738" t="s">
        <v>648</v>
      </c>
      <c r="D6" s="738" t="s">
        <v>2296</v>
      </c>
      <c r="E6" s="738" t="s">
        <v>2294</v>
      </c>
      <c r="F6" s="738" t="s">
        <v>382</v>
      </c>
      <c r="G6" s="738">
        <f>VLOOKUP(F6,[3]Sheet2!A:B,2,FALSE)</f>
        <v>92157</v>
      </c>
      <c r="H6" s="755">
        <v>92157</v>
      </c>
      <c r="I6" s="755"/>
    </row>
    <row r="7" spans="1:9" outlineLevel="2">
      <c r="A7" s="738">
        <v>86</v>
      </c>
      <c r="B7" s="738" t="s">
        <v>2300</v>
      </c>
      <c r="C7" s="738" t="s">
        <v>312</v>
      </c>
      <c r="D7" s="738" t="s">
        <v>2296</v>
      </c>
      <c r="E7" s="738" t="s">
        <v>2294</v>
      </c>
      <c r="F7" s="738" t="s">
        <v>379</v>
      </c>
      <c r="G7" s="738">
        <f>VLOOKUP(F7,[3]Sheet2!A:B,2,FALSE)</f>
        <v>101253</v>
      </c>
      <c r="H7" s="755">
        <v>101253</v>
      </c>
      <c r="I7" s="755"/>
    </row>
    <row r="8" spans="1:9" outlineLevel="2">
      <c r="A8" s="738">
        <v>87</v>
      </c>
      <c r="B8" s="738" t="s">
        <v>2301</v>
      </c>
      <c r="C8" s="738" t="s">
        <v>413</v>
      </c>
      <c r="D8" s="738" t="s">
        <v>2296</v>
      </c>
      <c r="E8" s="738" t="s">
        <v>2294</v>
      </c>
      <c r="F8" s="738" t="s">
        <v>374</v>
      </c>
      <c r="G8" s="738">
        <f>VLOOKUP(F8,[3]Sheet2!A:B,2,FALSE)</f>
        <v>106938</v>
      </c>
      <c r="H8" s="755">
        <v>106938</v>
      </c>
      <c r="I8" s="755"/>
    </row>
    <row r="9" spans="1:9" outlineLevel="2">
      <c r="A9" s="738">
        <v>88</v>
      </c>
      <c r="B9" s="738" t="s">
        <v>2302</v>
      </c>
      <c r="C9" s="738" t="s">
        <v>413</v>
      </c>
      <c r="D9" s="738" t="s">
        <v>2296</v>
      </c>
      <c r="E9" s="738" t="s">
        <v>2294</v>
      </c>
      <c r="F9" s="738" t="s">
        <v>374</v>
      </c>
      <c r="G9" s="738">
        <f>VLOOKUP(F9,[3]Sheet2!A:B,2,FALSE)</f>
        <v>106938</v>
      </c>
      <c r="H9" s="755">
        <v>106938</v>
      </c>
      <c r="I9" s="755"/>
    </row>
    <row r="10" spans="1:9" outlineLevel="2">
      <c r="A10" s="738">
        <v>89</v>
      </c>
      <c r="B10" s="738" t="s">
        <v>2303</v>
      </c>
      <c r="C10" s="738" t="s">
        <v>413</v>
      </c>
      <c r="D10" s="738" t="s">
        <v>2296</v>
      </c>
      <c r="E10" s="738" t="s">
        <v>2294</v>
      </c>
      <c r="F10" s="738" t="s">
        <v>374</v>
      </c>
      <c r="G10" s="738">
        <f>VLOOKUP(F10,[3]Sheet2!A:B,2,FALSE)</f>
        <v>106938</v>
      </c>
      <c r="H10" s="755">
        <v>106938</v>
      </c>
      <c r="I10" s="755"/>
    </row>
    <row r="11" spans="1:9" outlineLevel="1">
      <c r="A11" s="738"/>
      <c r="B11" s="738"/>
      <c r="C11" s="738"/>
      <c r="D11" s="740" t="s">
        <v>763</v>
      </c>
      <c r="E11" s="738"/>
      <c r="F11" s="738"/>
      <c r="G11" s="738">
        <f>SUBTOTAL(9,G3:G10)</f>
        <v>790695</v>
      </c>
      <c r="H11" s="754">
        <f t="shared" ref="H11:I11" si="0">SUBTOTAL(9,H3:H10)</f>
        <v>790695</v>
      </c>
      <c r="I11" s="754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E21"/>
  <sheetViews>
    <sheetView workbookViewId="0">
      <selection activeCell="A22" sqref="A22:XFD106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808" customFormat="1" ht="20.25">
      <c r="A1" s="1115" t="s">
        <v>2372</v>
      </c>
      <c r="B1" s="1116"/>
      <c r="C1" s="1116"/>
      <c r="D1" s="1116"/>
      <c r="E1" s="1116"/>
    </row>
    <row r="2" spans="1:5" s="155" customFormat="1">
      <c r="A2" s="723" t="s">
        <v>2373</v>
      </c>
      <c r="B2" s="723" t="s">
        <v>2374</v>
      </c>
      <c r="C2" s="723" t="s">
        <v>2379</v>
      </c>
      <c r="D2" s="723" t="s">
        <v>2380</v>
      </c>
      <c r="E2" s="723" t="s">
        <v>2381</v>
      </c>
    </row>
    <row r="3" spans="1:5" outlineLevel="2">
      <c r="A3" s="723" t="s">
        <v>2378</v>
      </c>
      <c r="B3" s="745" t="s">
        <v>2382</v>
      </c>
      <c r="C3" s="723">
        <v>191217.6</v>
      </c>
      <c r="D3" s="723">
        <v>218748.86</v>
      </c>
      <c r="E3" s="723">
        <f t="shared" ref="E3:E16" si="0">C3-D3</f>
        <v>-27531.25999999998</v>
      </c>
    </row>
    <row r="4" spans="1:5" outlineLevel="2">
      <c r="A4" s="723" t="s">
        <v>2378</v>
      </c>
      <c r="B4" s="745" t="s">
        <v>323</v>
      </c>
      <c r="C4" s="723">
        <v>196496.1</v>
      </c>
      <c r="D4" s="723">
        <v>229520.57</v>
      </c>
      <c r="E4" s="723">
        <f t="shared" si="0"/>
        <v>-33024.47</v>
      </c>
    </row>
    <row r="5" spans="1:5" outlineLevel="2">
      <c r="A5" s="723" t="s">
        <v>2378</v>
      </c>
      <c r="B5" s="745" t="s">
        <v>307</v>
      </c>
      <c r="C5" s="723">
        <v>191980.79999999999</v>
      </c>
      <c r="D5" s="723">
        <v>227869.71</v>
      </c>
      <c r="E5" s="723">
        <f t="shared" si="0"/>
        <v>-35888.910000000003</v>
      </c>
    </row>
    <row r="6" spans="1:5" outlineLevel="2">
      <c r="A6" s="723" t="s">
        <v>2378</v>
      </c>
      <c r="B6" s="745" t="s">
        <v>2383</v>
      </c>
      <c r="C6" s="723">
        <v>202431.2</v>
      </c>
      <c r="D6" s="723">
        <v>245008.29</v>
      </c>
      <c r="E6" s="723">
        <f t="shared" si="0"/>
        <v>-42577.09</v>
      </c>
    </row>
    <row r="7" spans="1:5" outlineLevel="2">
      <c r="A7" s="723" t="s">
        <v>2378</v>
      </c>
      <c r="B7" s="746" t="s">
        <v>309</v>
      </c>
      <c r="C7" s="723">
        <v>0</v>
      </c>
      <c r="D7" s="723">
        <v>236887.71</v>
      </c>
      <c r="E7" s="723">
        <f t="shared" si="0"/>
        <v>-236887.71</v>
      </c>
    </row>
    <row r="8" spans="1:5" outlineLevel="2">
      <c r="A8" s="723" t="s">
        <v>2378</v>
      </c>
      <c r="B8" s="746" t="s">
        <v>310</v>
      </c>
      <c r="C8" s="723">
        <v>0</v>
      </c>
      <c r="D8" s="723">
        <v>260516.57</v>
      </c>
      <c r="E8" s="723">
        <f t="shared" si="0"/>
        <v>-260516.57</v>
      </c>
    </row>
    <row r="9" spans="1:5" outlineLevel="2">
      <c r="A9" s="723" t="s">
        <v>2378</v>
      </c>
      <c r="B9" s="746" t="s">
        <v>311</v>
      </c>
      <c r="C9" s="723">
        <v>178580.9</v>
      </c>
      <c r="D9" s="723">
        <v>198853.71</v>
      </c>
      <c r="E9" s="723">
        <f t="shared" si="0"/>
        <v>-20272.809999999998</v>
      </c>
    </row>
    <row r="10" spans="1:5" outlineLevel="2">
      <c r="A10" s="723" t="s">
        <v>2378</v>
      </c>
      <c r="B10" s="745" t="s">
        <v>2384</v>
      </c>
      <c r="C10" s="723">
        <v>307696.90000000002</v>
      </c>
      <c r="D10" s="723">
        <v>368066.57</v>
      </c>
      <c r="E10" s="723">
        <f t="shared" si="0"/>
        <v>-60369.669999999984</v>
      </c>
    </row>
    <row r="11" spans="1:5" outlineLevel="2">
      <c r="A11" s="723" t="s">
        <v>2378</v>
      </c>
      <c r="B11" s="745" t="s">
        <v>2385</v>
      </c>
      <c r="C11" s="723">
        <v>150246.20000000001</v>
      </c>
      <c r="D11" s="723">
        <v>180005.14</v>
      </c>
      <c r="E11" s="723">
        <f t="shared" si="0"/>
        <v>-29758.940000000002</v>
      </c>
    </row>
    <row r="12" spans="1:5" outlineLevel="2">
      <c r="A12" s="723" t="s">
        <v>2378</v>
      </c>
      <c r="B12" s="746" t="s">
        <v>314</v>
      </c>
      <c r="C12" s="723">
        <v>0</v>
      </c>
      <c r="D12" s="723">
        <v>134130.85999999999</v>
      </c>
      <c r="E12" s="723">
        <f t="shared" si="0"/>
        <v>-134130.85999999999</v>
      </c>
    </row>
    <row r="13" spans="1:5" outlineLevel="2">
      <c r="A13" s="723" t="s">
        <v>2378</v>
      </c>
      <c r="B13" s="745" t="s">
        <v>2386</v>
      </c>
      <c r="C13" s="723">
        <v>166530.1</v>
      </c>
      <c r="D13" s="723">
        <v>192168</v>
      </c>
      <c r="E13" s="723">
        <f t="shared" si="0"/>
        <v>-25637.899999999994</v>
      </c>
    </row>
    <row r="14" spans="1:5" outlineLevel="2">
      <c r="A14" s="723" t="s">
        <v>2378</v>
      </c>
      <c r="B14" s="745" t="s">
        <v>2387</v>
      </c>
      <c r="C14" s="723">
        <v>53215.6</v>
      </c>
      <c r="D14" s="723">
        <v>60176.57</v>
      </c>
      <c r="E14" s="723">
        <f t="shared" si="0"/>
        <v>-6960.9700000000012</v>
      </c>
    </row>
    <row r="15" spans="1:5" outlineLevel="2">
      <c r="A15" s="723" t="s">
        <v>2378</v>
      </c>
      <c r="B15" s="745" t="s">
        <v>2388</v>
      </c>
      <c r="C15" s="723">
        <v>122828.4</v>
      </c>
      <c r="D15" s="723">
        <v>137352.85999999999</v>
      </c>
      <c r="E15" s="723">
        <f t="shared" si="0"/>
        <v>-14524.459999999992</v>
      </c>
    </row>
    <row r="16" spans="1:5" outlineLevel="2">
      <c r="A16" s="723" t="s">
        <v>2378</v>
      </c>
      <c r="B16" s="745" t="s">
        <v>2318</v>
      </c>
      <c r="C16" s="723">
        <v>60876</v>
      </c>
      <c r="D16" s="723">
        <v>71506.289999999994</v>
      </c>
      <c r="E16" s="723">
        <f t="shared" si="0"/>
        <v>-10630.289999999994</v>
      </c>
    </row>
    <row r="17" spans="1:5" outlineLevel="2">
      <c r="A17" s="723" t="s">
        <v>2378</v>
      </c>
      <c r="B17" s="745" t="s">
        <v>2389</v>
      </c>
      <c r="C17" s="723">
        <v>92362.7</v>
      </c>
      <c r="D17" s="723">
        <v>98907.43</v>
      </c>
      <c r="E17" s="723">
        <f t="shared" ref="E17:E20" si="1">C17-D17</f>
        <v>-6544.7299999999959</v>
      </c>
    </row>
    <row r="18" spans="1:5" outlineLevel="2">
      <c r="A18" s="723" t="s">
        <v>2378</v>
      </c>
      <c r="B18" s="745" t="s">
        <v>2390</v>
      </c>
      <c r="C18" s="723">
        <v>35502.199999999997</v>
      </c>
      <c r="D18" s="723">
        <v>44940.86</v>
      </c>
      <c r="E18" s="723">
        <f t="shared" si="1"/>
        <v>-9438.6600000000035</v>
      </c>
    </row>
    <row r="19" spans="1:5" outlineLevel="2">
      <c r="A19" s="723" t="s">
        <v>2378</v>
      </c>
      <c r="B19" s="745" t="s">
        <v>321</v>
      </c>
      <c r="C19" s="723">
        <v>5402.6</v>
      </c>
      <c r="D19" s="723">
        <v>15742.29</v>
      </c>
      <c r="E19" s="723">
        <f t="shared" si="1"/>
        <v>-10339.69</v>
      </c>
    </row>
    <row r="20" spans="1:5" outlineLevel="2">
      <c r="A20" s="723" t="s">
        <v>2378</v>
      </c>
      <c r="B20" s="745" t="s">
        <v>2391</v>
      </c>
      <c r="C20" s="723">
        <v>11503.8</v>
      </c>
      <c r="D20" s="723">
        <v>14168.57</v>
      </c>
      <c r="E20" s="723">
        <f t="shared" si="1"/>
        <v>-2664.7700000000004</v>
      </c>
    </row>
    <row r="21" spans="1:5" s="155" customFormat="1" outlineLevel="1">
      <c r="A21" s="744" t="s">
        <v>564</v>
      </c>
      <c r="B21" s="745"/>
      <c r="C21" s="723">
        <f>SUBTOTAL(9,C3:C20)</f>
        <v>1966871.1</v>
      </c>
      <c r="D21" s="723">
        <f>SUBTOTAL(9,D3:D20)</f>
        <v>2934570.86</v>
      </c>
      <c r="E21" s="723">
        <f>SUBTOTAL(9,E3:E20)</f>
        <v>-967699.75999999989</v>
      </c>
    </row>
  </sheetData>
  <protectedRanges>
    <protectedRange password="E9C1" sqref="B3" name="区域1_1"/>
    <protectedRange password="E9C1" sqref="B4" name="区域1_1_1"/>
    <protectedRange password="E9C1" sqref="B5" name="区域1_1_2"/>
    <protectedRange password="E9C1" sqref="B6" name="区域1_1_3"/>
    <protectedRange password="E9C1" sqref="B7" name="区域1_1_4"/>
    <protectedRange password="E9C1" sqref="B8" name="区域1_1_5"/>
    <protectedRange password="E9C1" sqref="B9" name="区域1_1_6"/>
    <protectedRange password="E9C1" sqref="B10" name="区域1_1_7"/>
    <protectedRange password="E9C1" sqref="B11" name="区域1_1_8"/>
    <protectedRange password="E9C1" sqref="B12" name="区域1_1_9"/>
    <protectedRange password="E9C1" sqref="B13" name="区域1_1_10"/>
    <protectedRange password="E9C1" sqref="B14" name="区域1_1_11"/>
    <protectedRange password="E9C1" sqref="B15" name="区域1_1_12"/>
    <protectedRange password="E9C1" sqref="B16" name="区域1_1_13"/>
    <protectedRange password="E9C1" sqref="B17" name="区域1_1_14"/>
    <protectedRange password="E9C1" sqref="B18" name="区域1_1_15"/>
    <protectedRange password="E9C1" sqref="B19" name="区域1_1_16"/>
    <protectedRange password="E9C1" sqref="B20:B21" name="区域1_1_17"/>
  </protectedRanges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J17"/>
  <sheetViews>
    <sheetView topLeftCell="A2" workbookViewId="0">
      <selection activeCell="A18" sqref="A18:XFD152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57" t="s">
        <v>2269</v>
      </c>
      <c r="B1" s="857"/>
      <c r="C1" s="857"/>
      <c r="D1" s="857"/>
      <c r="E1" s="857"/>
      <c r="F1" s="857"/>
      <c r="G1" s="857"/>
      <c r="H1" s="857"/>
      <c r="I1" s="857"/>
      <c r="J1" s="857"/>
    </row>
    <row r="2" spans="1:10">
      <c r="A2" s="1118" t="s">
        <v>1</v>
      </c>
      <c r="B2" s="1119" t="s">
        <v>366</v>
      </c>
      <c r="C2" s="1119" t="s">
        <v>2</v>
      </c>
      <c r="D2" s="1119" t="s">
        <v>691</v>
      </c>
      <c r="E2" s="1119" t="s">
        <v>692</v>
      </c>
      <c r="F2" s="1119" t="s">
        <v>2267</v>
      </c>
      <c r="G2" s="1119" t="s">
        <v>695</v>
      </c>
      <c r="H2" s="1119" t="s">
        <v>694</v>
      </c>
      <c r="I2" s="1119" t="s">
        <v>696</v>
      </c>
      <c r="J2" s="1117" t="s">
        <v>25</v>
      </c>
    </row>
    <row r="3" spans="1:10">
      <c r="A3" s="1118"/>
      <c r="B3" s="1119"/>
      <c r="C3" s="1119"/>
      <c r="D3" s="1119"/>
      <c r="E3" s="1119"/>
      <c r="F3" s="1119"/>
      <c r="G3" s="1119"/>
      <c r="H3" s="1119"/>
      <c r="I3" s="1119"/>
      <c r="J3" s="1117"/>
    </row>
    <row r="4" spans="1:10" ht="18" customHeight="1">
      <c r="A4" s="723">
        <v>1</v>
      </c>
      <c r="B4" s="729" t="s">
        <v>2268</v>
      </c>
      <c r="C4" s="730" t="s">
        <v>2270</v>
      </c>
      <c r="D4" s="722" t="s">
        <v>2271</v>
      </c>
      <c r="E4" s="729" t="s">
        <v>2274</v>
      </c>
      <c r="F4" s="729"/>
      <c r="G4" s="728">
        <v>1850000</v>
      </c>
      <c r="H4" s="726">
        <v>1</v>
      </c>
      <c r="I4" s="727">
        <f>H4*G4</f>
        <v>1850000</v>
      </c>
      <c r="J4" s="723" t="s">
        <v>2273</v>
      </c>
    </row>
    <row r="5" spans="1:10" s="155" customFormat="1" ht="18" customHeight="1">
      <c r="A5" s="723">
        <v>2</v>
      </c>
      <c r="B5" s="732" t="s">
        <v>2280</v>
      </c>
      <c r="C5" s="730" t="s">
        <v>2275</v>
      </c>
      <c r="D5" s="731" t="s">
        <v>2276</v>
      </c>
      <c r="E5" s="731" t="s">
        <v>2277</v>
      </c>
      <c r="F5" s="729"/>
      <c r="G5" s="728">
        <v>300000</v>
      </c>
      <c r="H5" s="726">
        <v>1</v>
      </c>
      <c r="I5" s="727">
        <f>G5*H5</f>
        <v>300000</v>
      </c>
      <c r="J5" s="723"/>
    </row>
    <row r="6" spans="1:10" s="155" customFormat="1" ht="18" customHeight="1">
      <c r="A6" s="723">
        <v>2</v>
      </c>
      <c r="B6" s="732" t="s">
        <v>2280</v>
      </c>
      <c r="C6" s="730" t="s">
        <v>2275</v>
      </c>
      <c r="D6" s="731" t="s">
        <v>2278</v>
      </c>
      <c r="E6" s="731" t="s">
        <v>2278</v>
      </c>
      <c r="F6" s="729"/>
      <c r="G6" s="728">
        <v>300000</v>
      </c>
      <c r="H6" s="726">
        <v>1</v>
      </c>
      <c r="I6" s="727">
        <f t="shared" ref="I6:I16" si="0">G6*H6</f>
        <v>300000</v>
      </c>
      <c r="J6" s="723"/>
    </row>
    <row r="7" spans="1:10" s="155" customFormat="1" ht="18" customHeight="1">
      <c r="A7" s="723">
        <v>2</v>
      </c>
      <c r="B7" s="732" t="s">
        <v>2280</v>
      </c>
      <c r="C7" s="730" t="s">
        <v>2275</v>
      </c>
      <c r="D7" s="731" t="s">
        <v>2279</v>
      </c>
      <c r="E7" s="731" t="s">
        <v>2279</v>
      </c>
      <c r="F7" s="729"/>
      <c r="G7" s="728">
        <v>200000</v>
      </c>
      <c r="H7" s="726">
        <v>1</v>
      </c>
      <c r="I7" s="727">
        <f t="shared" si="0"/>
        <v>200000</v>
      </c>
      <c r="J7" s="723"/>
    </row>
    <row r="8" spans="1:10" s="155" customFormat="1" ht="18" customHeight="1">
      <c r="A8" s="723">
        <v>3</v>
      </c>
      <c r="B8" s="732" t="s">
        <v>1299</v>
      </c>
      <c r="C8" s="730" t="s">
        <v>2275</v>
      </c>
      <c r="D8" s="731" t="s">
        <v>2276</v>
      </c>
      <c r="E8" s="731" t="s">
        <v>2277</v>
      </c>
      <c r="F8" s="729"/>
      <c r="G8" s="728">
        <v>300000</v>
      </c>
      <c r="H8" s="726">
        <v>1</v>
      </c>
      <c r="I8" s="727">
        <f t="shared" si="0"/>
        <v>300000</v>
      </c>
      <c r="J8" s="723"/>
    </row>
    <row r="9" spans="1:10" s="155" customFormat="1" ht="18" customHeight="1">
      <c r="A9" s="723">
        <v>3</v>
      </c>
      <c r="B9" s="732" t="s">
        <v>1299</v>
      </c>
      <c r="C9" s="730" t="s">
        <v>2275</v>
      </c>
      <c r="D9" s="731" t="s">
        <v>2278</v>
      </c>
      <c r="E9" s="731" t="s">
        <v>2278</v>
      </c>
      <c r="F9" s="729"/>
      <c r="G9" s="728">
        <v>300000</v>
      </c>
      <c r="H9" s="726">
        <v>1</v>
      </c>
      <c r="I9" s="727">
        <f t="shared" si="0"/>
        <v>300000</v>
      </c>
      <c r="J9" s="723"/>
    </row>
    <row r="10" spans="1:10" s="155" customFormat="1" ht="18" customHeight="1">
      <c r="A10" s="723">
        <v>3</v>
      </c>
      <c r="B10" s="732" t="s">
        <v>1299</v>
      </c>
      <c r="C10" s="730" t="s">
        <v>2275</v>
      </c>
      <c r="D10" s="731" t="s">
        <v>2279</v>
      </c>
      <c r="E10" s="731" t="s">
        <v>2279</v>
      </c>
      <c r="F10" s="729"/>
      <c r="G10" s="728">
        <v>200000</v>
      </c>
      <c r="H10" s="726">
        <v>1</v>
      </c>
      <c r="I10" s="727">
        <f t="shared" si="0"/>
        <v>200000</v>
      </c>
      <c r="J10" s="723"/>
    </row>
    <row r="11" spans="1:10" s="155" customFormat="1" ht="18" customHeight="1">
      <c r="A11" s="723">
        <v>4</v>
      </c>
      <c r="B11" s="732" t="s">
        <v>2281</v>
      </c>
      <c r="C11" s="730" t="s">
        <v>2275</v>
      </c>
      <c r="D11" s="731" t="s">
        <v>2276</v>
      </c>
      <c r="E11" s="731" t="s">
        <v>2277</v>
      </c>
      <c r="F11" s="729"/>
      <c r="G11" s="728">
        <v>300000</v>
      </c>
      <c r="H11" s="726">
        <v>1</v>
      </c>
      <c r="I11" s="727">
        <f t="shared" si="0"/>
        <v>300000</v>
      </c>
      <c r="J11" s="723"/>
    </row>
    <row r="12" spans="1:10" s="155" customFormat="1" ht="18" customHeight="1">
      <c r="A12" s="723">
        <v>4</v>
      </c>
      <c r="B12" s="732" t="s">
        <v>2281</v>
      </c>
      <c r="C12" s="730" t="s">
        <v>2275</v>
      </c>
      <c r="D12" s="731" t="s">
        <v>2278</v>
      </c>
      <c r="E12" s="731" t="s">
        <v>2278</v>
      </c>
      <c r="F12" s="729"/>
      <c r="G12" s="728">
        <v>300000</v>
      </c>
      <c r="H12" s="726">
        <v>1</v>
      </c>
      <c r="I12" s="727">
        <f t="shared" si="0"/>
        <v>300000</v>
      </c>
      <c r="J12" s="723"/>
    </row>
    <row r="13" spans="1:10" s="155" customFormat="1" ht="18" customHeight="1">
      <c r="A13" s="723">
        <v>4</v>
      </c>
      <c r="B13" s="732" t="s">
        <v>2281</v>
      </c>
      <c r="C13" s="730" t="s">
        <v>2275</v>
      </c>
      <c r="D13" s="731" t="s">
        <v>2279</v>
      </c>
      <c r="E13" s="731" t="s">
        <v>2279</v>
      </c>
      <c r="F13" s="729"/>
      <c r="G13" s="728">
        <v>200000</v>
      </c>
      <c r="H13" s="726">
        <v>1</v>
      </c>
      <c r="I13" s="727">
        <f t="shared" si="0"/>
        <v>200000</v>
      </c>
      <c r="J13" s="723"/>
    </row>
    <row r="14" spans="1:10" s="155" customFormat="1" ht="18" customHeight="1">
      <c r="A14" s="723">
        <v>5</v>
      </c>
      <c r="B14" s="733" t="s">
        <v>2282</v>
      </c>
      <c r="C14" s="730" t="s">
        <v>2275</v>
      </c>
      <c r="D14" s="731" t="s">
        <v>2276</v>
      </c>
      <c r="E14" s="731" t="s">
        <v>2277</v>
      </c>
      <c r="F14" s="729"/>
      <c r="G14" s="728">
        <v>300000</v>
      </c>
      <c r="H14" s="726">
        <v>1</v>
      </c>
      <c r="I14" s="727">
        <f t="shared" si="0"/>
        <v>300000</v>
      </c>
      <c r="J14" s="723"/>
    </row>
    <row r="15" spans="1:10" s="155" customFormat="1" ht="18" customHeight="1">
      <c r="A15" s="723">
        <v>5</v>
      </c>
      <c r="B15" s="733" t="s">
        <v>2282</v>
      </c>
      <c r="C15" s="730" t="s">
        <v>2275</v>
      </c>
      <c r="D15" s="731" t="s">
        <v>2278</v>
      </c>
      <c r="E15" s="731" t="s">
        <v>2278</v>
      </c>
      <c r="F15" s="729"/>
      <c r="G15" s="728">
        <v>300000</v>
      </c>
      <c r="H15" s="726">
        <v>1</v>
      </c>
      <c r="I15" s="727">
        <f t="shared" si="0"/>
        <v>300000</v>
      </c>
      <c r="J15" s="723"/>
    </row>
    <row r="16" spans="1:10" s="155" customFormat="1" ht="18" customHeight="1">
      <c r="A16" s="723">
        <v>5</v>
      </c>
      <c r="B16" s="733" t="s">
        <v>2282</v>
      </c>
      <c r="C16" s="730" t="s">
        <v>2275</v>
      </c>
      <c r="D16" s="731" t="s">
        <v>2279</v>
      </c>
      <c r="E16" s="731" t="s">
        <v>2279</v>
      </c>
      <c r="F16" s="729"/>
      <c r="G16" s="728">
        <v>200000</v>
      </c>
      <c r="H16" s="726">
        <v>1</v>
      </c>
      <c r="I16" s="727">
        <f t="shared" si="0"/>
        <v>200000</v>
      </c>
      <c r="J16" s="723"/>
    </row>
    <row r="17" spans="1:10" ht="18" customHeight="1">
      <c r="A17" s="723"/>
      <c r="B17" s="729"/>
      <c r="C17" s="725" t="s">
        <v>2272</v>
      </c>
      <c r="D17" s="729"/>
      <c r="E17" s="729"/>
      <c r="F17" s="729"/>
      <c r="G17" s="723"/>
      <c r="H17" s="723"/>
      <c r="I17" s="724">
        <f>SUM(I4:I16)</f>
        <v>5050000</v>
      </c>
      <c r="J17" s="723"/>
    </row>
  </sheetData>
  <autoFilter ref="A2:J17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A8" sqref="A8:XFD27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66" t="s">
        <v>2283</v>
      </c>
      <c r="B1" s="1067"/>
      <c r="C1" s="1067"/>
      <c r="D1" s="1067"/>
      <c r="E1" s="1067"/>
      <c r="F1" s="1067"/>
      <c r="G1" s="1067"/>
      <c r="H1" s="1067"/>
      <c r="I1" s="1067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2285</v>
      </c>
      <c r="B3" s="735" t="s">
        <v>2280</v>
      </c>
      <c r="C3" s="737" t="s">
        <v>2284</v>
      </c>
      <c r="D3" s="737" t="s">
        <v>2284</v>
      </c>
      <c r="E3" s="737" t="s">
        <v>2284</v>
      </c>
      <c r="F3" s="664">
        <v>1</v>
      </c>
      <c r="G3" s="662">
        <v>200000</v>
      </c>
      <c r="H3" s="662">
        <f t="shared" ref="H3:H6" si="0">F3*G3</f>
        <v>200000</v>
      </c>
      <c r="I3" s="734"/>
    </row>
    <row r="4" spans="1:9" s="161" customFormat="1" ht="20.100000000000001" customHeight="1" outlineLevel="2">
      <c r="A4" s="662" t="s">
        <v>2285</v>
      </c>
      <c r="B4" s="735" t="s">
        <v>1299</v>
      </c>
      <c r="C4" s="737" t="s">
        <v>2284</v>
      </c>
      <c r="D4" s="737" t="s">
        <v>2284</v>
      </c>
      <c r="E4" s="737" t="s">
        <v>2284</v>
      </c>
      <c r="F4" s="664">
        <v>1</v>
      </c>
      <c r="G4" s="662">
        <v>200000</v>
      </c>
      <c r="H4" s="662">
        <f t="shared" si="0"/>
        <v>200000</v>
      </c>
      <c r="I4" s="734"/>
    </row>
    <row r="5" spans="1:9" s="161" customFormat="1" ht="20.100000000000001" customHeight="1" outlineLevel="2">
      <c r="A5" s="662" t="s">
        <v>2285</v>
      </c>
      <c r="B5" s="735" t="s">
        <v>2281</v>
      </c>
      <c r="C5" s="737" t="s">
        <v>2284</v>
      </c>
      <c r="D5" s="737" t="s">
        <v>2284</v>
      </c>
      <c r="E5" s="737" t="s">
        <v>2284</v>
      </c>
      <c r="F5" s="664">
        <v>1</v>
      </c>
      <c r="G5" s="662">
        <v>200000</v>
      </c>
      <c r="H5" s="662">
        <f t="shared" si="0"/>
        <v>200000</v>
      </c>
      <c r="I5" s="734"/>
    </row>
    <row r="6" spans="1:9" s="161" customFormat="1" ht="20.100000000000001" customHeight="1" outlineLevel="2">
      <c r="A6" s="662" t="s">
        <v>2285</v>
      </c>
      <c r="B6" s="736" t="s">
        <v>2282</v>
      </c>
      <c r="C6" s="737" t="s">
        <v>2284</v>
      </c>
      <c r="D6" s="737" t="s">
        <v>2284</v>
      </c>
      <c r="E6" s="737" t="s">
        <v>2284</v>
      </c>
      <c r="F6" s="664">
        <v>1</v>
      </c>
      <c r="G6" s="662">
        <v>200000</v>
      </c>
      <c r="H6" s="662">
        <f t="shared" si="0"/>
        <v>200000</v>
      </c>
      <c r="I6" s="734"/>
    </row>
    <row r="7" spans="1:9" s="161" customFormat="1" ht="20.100000000000001" customHeight="1" outlineLevel="1">
      <c r="A7" s="662" t="s">
        <v>564</v>
      </c>
      <c r="B7" s="736"/>
      <c r="C7" s="737"/>
      <c r="D7" s="737"/>
      <c r="E7" s="737"/>
      <c r="F7" s="664"/>
      <c r="G7" s="662"/>
      <c r="H7" s="662">
        <f>SUBTOTAL(9,H3:H6)</f>
        <v>800000</v>
      </c>
      <c r="I7" s="734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A8" sqref="A8:XFD27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66" t="s">
        <v>2080</v>
      </c>
      <c r="B1" s="1067"/>
      <c r="C1" s="1067"/>
      <c r="D1" s="1067"/>
      <c r="E1" s="1067"/>
      <c r="F1" s="1067"/>
      <c r="G1" s="1067"/>
      <c r="H1" s="1067"/>
      <c r="I1" s="1067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2285</v>
      </c>
      <c r="B3" s="735" t="s">
        <v>2280</v>
      </c>
      <c r="C3" s="737" t="s">
        <v>2286</v>
      </c>
      <c r="D3" s="737" t="s">
        <v>2286</v>
      </c>
      <c r="E3" s="737" t="s">
        <v>2286</v>
      </c>
      <c r="F3" s="664">
        <v>1</v>
      </c>
      <c r="G3" s="662">
        <v>500000</v>
      </c>
      <c r="H3" s="662">
        <f t="shared" ref="H3:H6" si="0">F3*G3</f>
        <v>500000</v>
      </c>
      <c r="I3" s="734"/>
    </row>
    <row r="4" spans="1:9" s="161" customFormat="1" ht="20.100000000000001" customHeight="1" outlineLevel="2">
      <c r="A4" s="662" t="s">
        <v>2285</v>
      </c>
      <c r="B4" s="735" t="s">
        <v>1299</v>
      </c>
      <c r="C4" s="737" t="s">
        <v>2286</v>
      </c>
      <c r="D4" s="737" t="s">
        <v>2286</v>
      </c>
      <c r="E4" s="737" t="s">
        <v>2286</v>
      </c>
      <c r="F4" s="664">
        <v>1</v>
      </c>
      <c r="G4" s="662">
        <v>500000</v>
      </c>
      <c r="H4" s="662">
        <f t="shared" si="0"/>
        <v>500000</v>
      </c>
      <c r="I4" s="734"/>
    </row>
    <row r="5" spans="1:9" s="161" customFormat="1" ht="20.100000000000001" customHeight="1" outlineLevel="2">
      <c r="A5" s="662" t="s">
        <v>2285</v>
      </c>
      <c r="B5" s="735" t="s">
        <v>2281</v>
      </c>
      <c r="C5" s="737" t="s">
        <v>2286</v>
      </c>
      <c r="D5" s="737" t="s">
        <v>2286</v>
      </c>
      <c r="E5" s="737" t="s">
        <v>2286</v>
      </c>
      <c r="F5" s="664">
        <v>1</v>
      </c>
      <c r="G5" s="662">
        <v>500000</v>
      </c>
      <c r="H5" s="662">
        <f t="shared" si="0"/>
        <v>500000</v>
      </c>
      <c r="I5" s="734"/>
    </row>
    <row r="6" spans="1:9" s="161" customFormat="1" ht="20.100000000000001" customHeight="1" outlineLevel="2">
      <c r="A6" s="662" t="s">
        <v>2285</v>
      </c>
      <c r="B6" s="736" t="s">
        <v>2282</v>
      </c>
      <c r="C6" s="737" t="s">
        <v>2286</v>
      </c>
      <c r="D6" s="737" t="s">
        <v>2286</v>
      </c>
      <c r="E6" s="737" t="s">
        <v>2286</v>
      </c>
      <c r="F6" s="664">
        <v>1</v>
      </c>
      <c r="G6" s="662">
        <v>500000</v>
      </c>
      <c r="H6" s="662">
        <f t="shared" si="0"/>
        <v>500000</v>
      </c>
      <c r="I6" s="734"/>
    </row>
    <row r="7" spans="1:9" s="161" customFormat="1" ht="20.100000000000001" customHeight="1" outlineLevel="1">
      <c r="A7" s="662" t="s">
        <v>564</v>
      </c>
      <c r="B7" s="736"/>
      <c r="C7" s="737"/>
      <c r="D7" s="737"/>
      <c r="E7" s="737"/>
      <c r="F7" s="664"/>
      <c r="G7" s="662"/>
      <c r="H7" s="662">
        <f>SUBTOTAL(9,H3:H6)</f>
        <v>2000000</v>
      </c>
      <c r="I7" s="734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51</vt:i4>
      </vt:variant>
      <vt:variant>
        <vt:lpstr>命名范围</vt:lpstr>
      </vt:variant>
      <vt:variant>
        <vt:i4>67</vt:i4>
      </vt:variant>
    </vt:vector>
  </HeadingPairs>
  <TitlesOfParts>
    <vt:vector size="118" baseType="lpstr">
      <vt:lpstr>梅陇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梅陇基本支出调整</vt:lpstr>
      <vt:lpstr>2023年绩效预估</vt:lpstr>
      <vt:lpstr>保安经费调整</vt:lpstr>
      <vt:lpstr>补充公用经费调整</vt:lpstr>
      <vt:lpstr>抚恤金调整</vt:lpstr>
      <vt:lpstr>储备教师</vt:lpstr>
      <vt:lpstr>残疾就业保障调整</vt:lpstr>
      <vt:lpstr>追加设备</vt:lpstr>
      <vt:lpstr>普教一科追加</vt:lpstr>
      <vt:lpstr>普教二科追加</vt:lpstr>
      <vt:lpstr>'2022年绩效清算'!Print_Area</vt:lpstr>
      <vt:lpstr>'2022年校舍维修尾款'!Print_Area</vt:lpstr>
      <vt:lpstr>'2023年绩效预估'!Print_Area</vt:lpstr>
      <vt:lpstr>保安经费调整!Print_Area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梅陇基本支出调整!Print_Area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保安经费调整!Print_Titles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梅陇基本支出调整!Print_Titles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2023-10-31T05:08:57Z</cp:lastPrinted>
  <dcterms:created xsi:type="dcterms:W3CDTF">2022-11-10T02:18:00Z</dcterms:created>
  <dcterms:modified xsi:type="dcterms:W3CDTF">2023-11-03T07:50:44Z</dcterms:modified>
</cp:coreProperties>
</file>