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980" windowHeight="11655"/>
  </bookViews>
  <sheets>
    <sheet name="浦江镇" sheetId="31" r:id="rId1"/>
    <sheet name="学前科" sheetId="25" state="hidden" r:id="rId2"/>
    <sheet name="科艺体德专项" sheetId="28" state="hidden" r:id="rId3"/>
    <sheet name="中小学教育教学" sheetId="29" state="hidden" r:id="rId4"/>
    <sheet name="教育学院" sheetId="26" state="hidden" r:id="rId5"/>
    <sheet name="考试中心" sheetId="22" state="hidden" r:id="rId6"/>
    <sheet name="保安经费" sheetId="3" state="hidden" r:id="rId7"/>
    <sheet name="视频联网" sheetId="4" state="hidden" r:id="rId8"/>
    <sheet name="未开办学校物业管理" sheetId="27" state="hidden" r:id="rId9"/>
    <sheet name="农民工学校生均补贴" sheetId="9" state="hidden" r:id="rId10"/>
    <sheet name="农民工学校资助" sheetId="10" state="hidden" r:id="rId11"/>
    <sheet name="农民工学校减免书薄费" sheetId="11" state="hidden" r:id="rId12"/>
    <sheet name="小区生补贴" sheetId="12" state="hidden" r:id="rId13"/>
    <sheet name="民办学前资助" sheetId="19" state="hidden" r:id="rId14"/>
    <sheet name="民办学校补贴" sheetId="13" state="hidden" r:id="rId15"/>
    <sheet name="民办义务教育减免书薄费" sheetId="15" state="hidden" r:id="rId16"/>
    <sheet name="政府购买学位" sheetId="17" state="hidden" r:id="rId17"/>
    <sheet name="民办营养午餐" sheetId="21" state="hidden" r:id="rId18"/>
    <sheet name="储备教师" sheetId="23" state="hidden" r:id="rId19"/>
  </sheets>
  <externalReferences>
    <externalReference r:id="rId20"/>
  </externalReferences>
  <definedNames>
    <definedName name="_xlnm._FilterDatabase" localSheetId="4" hidden="1">教育学院!$A$2:$G$5</definedName>
    <definedName name="_xlnm._FilterDatabase" localSheetId="5" hidden="1">考试中心!$A$2:$I$4</definedName>
    <definedName name="_xlnm._FilterDatabase" localSheetId="1" hidden="1">学前科!$A$2:$J$5</definedName>
    <definedName name="_xlnm.Print_Area" localSheetId="6">保安经费!$A$1:$L$36</definedName>
    <definedName name="_xlnm.Print_Area" localSheetId="18">储备教师!$A$1:$H$35</definedName>
    <definedName name="_xlnm.Print_Area" localSheetId="4">教育学院!$A$1:$G$5</definedName>
    <definedName name="_xlnm.Print_Area" localSheetId="2">科艺体德专项!$A$1:$H$18</definedName>
    <definedName name="_xlnm.Print_Area" localSheetId="14">民办学校补贴!$A$1:$R$6</definedName>
    <definedName name="_xlnm.Print_Area" localSheetId="11">农民工学校减免书薄费!#REF!</definedName>
    <definedName name="_xlnm.Print_Area" localSheetId="9">农民工学校生均补贴!$A$1:$I$6</definedName>
    <definedName name="_xlnm.Print_Area" localSheetId="10">农民工学校资助!#REF!</definedName>
    <definedName name="_xlnm.Print_Area" localSheetId="7">视频联网!$A$1:$L$30</definedName>
    <definedName name="_xlnm.Print_Area" localSheetId="12">小区生补贴!$A$1:$L$5</definedName>
    <definedName name="_xlnm.Print_Area" localSheetId="1">学前科!$A$1:$I$5</definedName>
    <definedName name="_xlnm.Print_Area" localSheetId="16">政府购买学位!#REF!</definedName>
    <definedName name="_xlnm.Print_Area" localSheetId="3">中小学教育教学!$A$1:$H$20</definedName>
    <definedName name="_xlnm.Print_Titles" localSheetId="6">保安经费!$1:$2</definedName>
    <definedName name="_xlnm.Print_Titles" localSheetId="18">储备教师!$1:$2</definedName>
    <definedName name="_xlnm.Print_Titles" localSheetId="4">教育学院!$1:$2</definedName>
    <definedName name="_xlnm.Print_Titles" localSheetId="2">科艺体德专项!$1:$2</definedName>
    <definedName name="_xlnm.Print_Titles" localSheetId="14">民办学校补贴!$1:$3</definedName>
    <definedName name="_xlnm.Print_Titles" localSheetId="9">农民工学校生均补贴!$1:$3</definedName>
    <definedName name="_xlnm.Print_Titles" localSheetId="7">视频联网!$1:$2</definedName>
    <definedName name="_xlnm.Print_Titles" localSheetId="12">小区生补贴!$1:$3</definedName>
    <definedName name="_xlnm.Print_Titles" localSheetId="1">学前科!$1:$2</definedName>
    <definedName name="_xlnm.Print_Titles" localSheetId="16">政府购买学位!#REF!</definedName>
    <definedName name="_xlnm.Print_Titles" localSheetId="3">中小学教育教学!$1:$2</definedName>
  </definedNames>
  <calcPr calcId="124519"/>
</workbook>
</file>

<file path=xl/calcChain.xml><?xml version="1.0" encoding="utf-8"?>
<calcChain xmlns="http://schemas.openxmlformats.org/spreadsheetml/2006/main">
  <c r="D11" i="31"/>
  <c r="D22" s="1"/>
  <c r="C22"/>
  <c r="E5"/>
  <c r="E6"/>
  <c r="E7"/>
  <c r="E8"/>
  <c r="E9"/>
  <c r="E10"/>
  <c r="E12"/>
  <c r="E13"/>
  <c r="E14"/>
  <c r="E15"/>
  <c r="E16"/>
  <c r="E17"/>
  <c r="E18"/>
  <c r="E19"/>
  <c r="E20"/>
  <c r="E21"/>
  <c r="E4"/>
  <c r="C21"/>
  <c r="D21" s="1"/>
  <c r="C20"/>
  <c r="D20" s="1"/>
  <c r="C19"/>
  <c r="D19" s="1"/>
  <c r="C18"/>
  <c r="D18" s="1"/>
  <c r="C17"/>
  <c r="D17" s="1"/>
  <c r="C16"/>
  <c r="D16" s="1"/>
  <c r="C15"/>
  <c r="C14"/>
  <c r="D14" s="1"/>
  <c r="C13"/>
  <c r="D13" s="1"/>
  <c r="C12"/>
  <c r="D12" s="1"/>
  <c r="C11"/>
  <c r="C10"/>
  <c r="D10" s="1"/>
  <c r="C9"/>
  <c r="D9" s="1"/>
  <c r="C8"/>
  <c r="C7"/>
  <c r="C6"/>
  <c r="C5"/>
  <c r="C4"/>
  <c r="E11" l="1"/>
  <c r="E22" s="1"/>
  <c r="D15"/>
  <c r="H18" i="29" l="1"/>
  <c r="H17"/>
  <c r="H16"/>
  <c r="H15"/>
  <c r="H14"/>
  <c r="H9"/>
  <c r="H4"/>
  <c r="H20" s="1"/>
  <c r="M10" i="27" l="1"/>
  <c r="M9"/>
  <c r="M8"/>
  <c r="L7" l="1"/>
  <c r="M6"/>
  <c r="M5"/>
  <c r="M4"/>
  <c r="M3"/>
  <c r="G4" i="26"/>
  <c r="G3"/>
  <c r="G5" s="1"/>
  <c r="M7" i="27" l="1"/>
  <c r="I5" i="25"/>
  <c r="I4"/>
  <c r="I3"/>
  <c r="G7" i="28" l="1"/>
  <c r="G6"/>
  <c r="G5"/>
  <c r="G4"/>
  <c r="G3"/>
  <c r="H34" i="23"/>
  <c r="H33"/>
  <c r="H32"/>
  <c r="H31"/>
  <c r="H30"/>
  <c r="H29"/>
  <c r="H28"/>
  <c r="H27"/>
  <c r="H26"/>
  <c r="H25"/>
  <c r="H24"/>
  <c r="H23"/>
  <c r="H22"/>
  <c r="H21"/>
  <c r="H20"/>
  <c r="H19"/>
  <c r="H18"/>
  <c r="H17"/>
  <c r="H16"/>
  <c r="H15"/>
  <c r="H14"/>
  <c r="H13"/>
  <c r="H12"/>
  <c r="H11"/>
  <c r="H10"/>
  <c r="H9"/>
  <c r="H8"/>
  <c r="H7"/>
  <c r="H6"/>
  <c r="H5"/>
  <c r="H4"/>
  <c r="H3"/>
  <c r="H35" s="1"/>
  <c r="G18" i="28" l="1"/>
  <c r="I4" i="22" l="1"/>
  <c r="I3"/>
  <c r="D6" i="21" l="1"/>
  <c r="E5"/>
  <c r="E4"/>
  <c r="E3"/>
  <c r="I8" i="17"/>
  <c r="F8"/>
  <c r="I7"/>
  <c r="F7"/>
  <c r="I6"/>
  <c r="F6"/>
  <c r="J6" s="1"/>
  <c r="K6" s="1"/>
  <c r="I5"/>
  <c r="J5" s="1"/>
  <c r="F5"/>
  <c r="I4"/>
  <c r="F4"/>
  <c r="E6" i="21" l="1"/>
  <c r="J4" i="17"/>
  <c r="M4" s="1"/>
  <c r="K5"/>
  <c r="L5"/>
  <c r="M5"/>
  <c r="O5" s="1"/>
  <c r="N4"/>
  <c r="M6"/>
  <c r="O6" s="1"/>
  <c r="L6"/>
  <c r="J7"/>
  <c r="F7" i="15"/>
  <c r="E7"/>
  <c r="I6"/>
  <c r="I5"/>
  <c r="I4"/>
  <c r="I7" s="1"/>
  <c r="P6" i="13"/>
  <c r="O6"/>
  <c r="K6"/>
  <c r="H6"/>
  <c r="E6"/>
  <c r="Q5"/>
  <c r="M5"/>
  <c r="J5"/>
  <c r="G5"/>
  <c r="N5" s="1"/>
  <c r="Q4"/>
  <c r="Q6" s="1"/>
  <c r="M4"/>
  <c r="M6" s="1"/>
  <c r="J4"/>
  <c r="G4"/>
  <c r="N4" s="1"/>
  <c r="K4" i="17" l="1"/>
  <c r="L4"/>
  <c r="M9"/>
  <c r="O4"/>
  <c r="R4" i="13"/>
  <c r="R6" s="1"/>
  <c r="N6"/>
  <c r="G6"/>
  <c r="R5"/>
  <c r="J6"/>
  <c r="M8" i="19"/>
  <c r="L8"/>
  <c r="K8"/>
  <c r="J8"/>
  <c r="I8"/>
  <c r="H8"/>
  <c r="G8"/>
  <c r="F8"/>
  <c r="E8"/>
  <c r="D8"/>
  <c r="O7" s="1"/>
  <c r="N7"/>
  <c r="O6" s="1"/>
  <c r="N6"/>
  <c r="N5"/>
  <c r="N8" s="1"/>
  <c r="E5" i="12"/>
  <c r="G4"/>
  <c r="H4" s="1"/>
  <c r="E6" i="11"/>
  <c r="G5"/>
  <c r="G4"/>
  <c r="J7" i="10"/>
  <c r="I7"/>
  <c r="H7"/>
  <c r="G7"/>
  <c r="F7"/>
  <c r="E7"/>
  <c r="D7"/>
  <c r="K6"/>
  <c r="K5"/>
  <c r="K7" s="1"/>
  <c r="D6" i="9"/>
  <c r="H5"/>
  <c r="F5"/>
  <c r="I5" s="1"/>
  <c r="H4"/>
  <c r="F4"/>
  <c r="L29" i="4"/>
  <c r="H29"/>
  <c r="L28"/>
  <c r="H28"/>
  <c r="L27"/>
  <c r="L26"/>
  <c r="L25"/>
  <c r="L24"/>
  <c r="L23"/>
  <c r="L22"/>
  <c r="L21"/>
  <c r="L20"/>
  <c r="L19"/>
  <c r="L18"/>
  <c r="L17"/>
  <c r="L16"/>
  <c r="L15"/>
  <c r="L14"/>
  <c r="L13"/>
  <c r="L12"/>
  <c r="L11"/>
  <c r="L10"/>
  <c r="L9"/>
  <c r="L8"/>
  <c r="L7"/>
  <c r="L6"/>
  <c r="L5"/>
  <c r="L4"/>
  <c r="L3"/>
  <c r="L30" s="1"/>
  <c r="O5" i="19" l="1"/>
  <c r="O8" s="1"/>
  <c r="K4" i="12"/>
  <c r="L4" s="1"/>
  <c r="L5" s="1"/>
  <c r="G5"/>
  <c r="J4"/>
  <c r="I4" s="1"/>
  <c r="G6" i="11"/>
  <c r="L5" i="10"/>
  <c r="L6"/>
  <c r="I4" i="9"/>
  <c r="I6" s="1"/>
  <c r="H6"/>
  <c r="F6"/>
  <c r="G36" i="3"/>
  <c r="F36"/>
  <c r="I35"/>
  <c r="I34"/>
  <c r="I33"/>
  <c r="I31" s="1"/>
  <c r="H31"/>
  <c r="I30"/>
  <c r="I29"/>
  <c r="I28"/>
  <c r="I27"/>
  <c r="I26"/>
  <c r="I25"/>
  <c r="I24"/>
  <c r="I23"/>
  <c r="I22"/>
  <c r="I20"/>
  <c r="I19"/>
  <c r="I18"/>
  <c r="I17"/>
  <c r="I16"/>
  <c r="I15"/>
  <c r="I14"/>
  <c r="I13"/>
  <c r="I12"/>
  <c r="I11"/>
  <c r="I10"/>
  <c r="I9"/>
  <c r="I8"/>
  <c r="I7"/>
  <c r="I6"/>
  <c r="I5"/>
  <c r="I4"/>
  <c r="I3"/>
  <c r="I36" s="1"/>
  <c r="K5" i="12" l="1"/>
  <c r="J5" s="1"/>
  <c r="I5"/>
  <c r="L7" i="10"/>
  <c r="H5" i="12" l="1"/>
  <c r="J8" i="17"/>
  <c r="N8" s="1"/>
  <c r="O8" s="1"/>
  <c r="N7"/>
  <c r="O7" s="1"/>
  <c r="O9" l="1"/>
  <c r="N9"/>
</calcChain>
</file>

<file path=xl/sharedStrings.xml><?xml version="1.0" encoding="utf-8"?>
<sst xmlns="http://schemas.openxmlformats.org/spreadsheetml/2006/main" count="986" uniqueCount="392">
  <si>
    <t>镇属</t>
    <phoneticPr fontId="1" type="noConversion"/>
  </si>
  <si>
    <t>一次分配合计</t>
    <phoneticPr fontId="1" type="noConversion"/>
  </si>
  <si>
    <t>其中：教育局</t>
    <phoneticPr fontId="1" type="noConversion"/>
  </si>
  <si>
    <t>浦江</t>
    <phoneticPr fontId="1" type="noConversion"/>
  </si>
  <si>
    <t>合计</t>
    <phoneticPr fontId="1" type="noConversion"/>
  </si>
  <si>
    <t>序号</t>
  </si>
  <si>
    <t>学校名称</t>
  </si>
  <si>
    <t>学校办别</t>
  </si>
  <si>
    <t>学校类别</t>
  </si>
  <si>
    <t>所在街镇</t>
  </si>
  <si>
    <t>合计服务数量
（不含摄像头）</t>
  </si>
  <si>
    <t>合计服务数量（含摄像头）</t>
  </si>
  <si>
    <t>总数</t>
  </si>
  <si>
    <t>单价
（不含摄像头）
元/月/路</t>
  </si>
  <si>
    <t>单价
（含摄像头）
元/月/路</t>
  </si>
  <si>
    <t>服务期
（月）</t>
  </si>
  <si>
    <t>总价</t>
  </si>
  <si>
    <t>小学</t>
  </si>
  <si>
    <t>镇管</t>
  </si>
  <si>
    <t>初级中学</t>
  </si>
  <si>
    <t>九年一贯制</t>
  </si>
  <si>
    <t>幼儿园</t>
  </si>
  <si>
    <t>农民工小学</t>
    <phoneticPr fontId="17" type="noConversion"/>
  </si>
  <si>
    <t>上海市闵行区浦江第三中学</t>
  </si>
  <si>
    <t>浦江镇</t>
  </si>
  <si>
    <t>上海市闵行区浦汇小学</t>
  </si>
  <si>
    <t>上海戏剧学院闵行附属学校</t>
  </si>
  <si>
    <t>上海市闵行区浦航第二中学</t>
  </si>
  <si>
    <t>上海市闵行区浦江第二小学谈中路校区</t>
  </si>
  <si>
    <t>上海市闵行区浦江第三小学</t>
  </si>
  <si>
    <t>上海市闵行区浦江第二中学</t>
  </si>
  <si>
    <t>上海市闵行区福山实验学校</t>
  </si>
  <si>
    <t>闵行区浦江镇第二幼儿园群益园</t>
  </si>
  <si>
    <t>闵行区浦江镇第二幼儿园金硕园</t>
  </si>
  <si>
    <t>闵行区浦江镇第三幼儿园</t>
  </si>
  <si>
    <t>闵行区浦江镇第三幼儿园浦润分园</t>
  </si>
  <si>
    <t>上海市闵行区浦江宝邸幼儿园</t>
  </si>
  <si>
    <t>上海市闵行区浦江宝邸幼儿园瑞和分园</t>
  </si>
  <si>
    <t>上海市闵行区浦莲幼儿园</t>
  </si>
  <si>
    <t>上海市闵行区浦航幼儿园</t>
  </si>
  <si>
    <t>上海市闵行区浦航幼儿园中城分园</t>
  </si>
  <si>
    <t>上海市闵行区浦江瑞和城幼儿园</t>
  </si>
  <si>
    <t>上海市闵行区浦莲幼儿园佳兴分园</t>
  </si>
  <si>
    <t>上海市闵行区浦江宝邸幼儿园水语分园</t>
  </si>
  <si>
    <t>上海市闵行区浦江第二小学浦涛路校区</t>
  </si>
  <si>
    <t>上海市闵行区浦江闸航路幼儿园</t>
  </si>
  <si>
    <t>上海闵行区浦江文馨学校</t>
  </si>
  <si>
    <t>上海闵行区浦江文汇学校</t>
  </si>
  <si>
    <t>上海市世外教育附属闵行浦江外国语学校</t>
  </si>
  <si>
    <t>上海市闵行区浦瑞幼儿园万芳分园</t>
  </si>
  <si>
    <t>上海师范大学附属中学闵行实验学校</t>
  </si>
  <si>
    <t>浦江镇 汇总</t>
  </si>
  <si>
    <t>2024年镇级视频联网项目预算</t>
    <phoneticPr fontId="1" type="noConversion"/>
  </si>
  <si>
    <t>九年一贯制</t>
    <phoneticPr fontId="3" type="noConversion"/>
  </si>
  <si>
    <t>幼儿园</t>
    <phoneticPr fontId="3" type="noConversion"/>
  </si>
  <si>
    <t>小学</t>
    <phoneticPr fontId="3" type="noConversion"/>
  </si>
  <si>
    <t>初中</t>
    <phoneticPr fontId="3" type="noConversion"/>
  </si>
  <si>
    <r>
      <t>2021</t>
    </r>
    <r>
      <rPr>
        <sz val="10"/>
        <color indexed="8"/>
        <rFont val="宋体"/>
        <family val="3"/>
        <charset val="134"/>
      </rPr>
      <t>年</t>
    </r>
    <r>
      <rPr>
        <sz val="10"/>
        <color indexed="8"/>
        <rFont val="Arial"/>
        <family val="2"/>
      </rPr>
      <t>9</t>
    </r>
    <r>
      <rPr>
        <sz val="10"/>
        <color indexed="8"/>
        <rFont val="宋体"/>
        <family val="3"/>
        <charset val="134"/>
      </rPr>
      <t>月新开办</t>
    </r>
    <phoneticPr fontId="3" type="noConversion"/>
  </si>
  <si>
    <r>
      <rPr>
        <sz val="10"/>
        <rFont val="宋体"/>
        <family val="3"/>
        <charset val="134"/>
      </rPr>
      <t>浦江二中</t>
    </r>
  </si>
  <si>
    <t>十</t>
    <phoneticPr fontId="3" type="noConversion"/>
  </si>
  <si>
    <r>
      <rPr>
        <sz val="10"/>
        <rFont val="宋体"/>
        <family val="3"/>
        <charset val="134"/>
      </rPr>
      <t>浦江三中</t>
    </r>
  </si>
  <si>
    <r>
      <rPr>
        <sz val="10"/>
        <rFont val="宋体"/>
        <family val="3"/>
        <charset val="134"/>
      </rPr>
      <t>浦江二小</t>
    </r>
  </si>
  <si>
    <t>浦江二小（浦涛路）</t>
    <phoneticPr fontId="3" type="noConversion"/>
  </si>
  <si>
    <r>
      <t>2018</t>
    </r>
    <r>
      <rPr>
        <sz val="10"/>
        <rFont val="宋体"/>
        <family val="3"/>
        <charset val="134"/>
      </rPr>
      <t>年</t>
    </r>
    <r>
      <rPr>
        <sz val="10"/>
        <rFont val="Arial"/>
        <family val="2"/>
      </rPr>
      <t>8</t>
    </r>
    <r>
      <rPr>
        <sz val="10"/>
        <rFont val="宋体"/>
        <family val="3"/>
        <charset val="134"/>
      </rPr>
      <t>月</t>
    </r>
    <r>
      <rPr>
        <sz val="10"/>
        <rFont val="Arial"/>
        <family val="2"/>
      </rPr>
      <t>1</t>
    </r>
    <r>
      <rPr>
        <sz val="10"/>
        <rFont val="宋体"/>
        <family val="3"/>
        <charset val="134"/>
      </rPr>
      <t>日派驻</t>
    </r>
    <phoneticPr fontId="3" type="noConversion"/>
  </si>
  <si>
    <r>
      <t>2020</t>
    </r>
    <r>
      <rPr>
        <sz val="10"/>
        <color indexed="8"/>
        <rFont val="宋体"/>
        <family val="3"/>
        <charset val="134"/>
      </rPr>
      <t>年</t>
    </r>
    <r>
      <rPr>
        <sz val="10"/>
        <color indexed="8"/>
        <rFont val="Arial"/>
        <family val="2"/>
      </rPr>
      <t>9</t>
    </r>
    <r>
      <rPr>
        <sz val="10"/>
        <color indexed="8"/>
        <rFont val="宋体"/>
        <family val="3"/>
        <charset val="134"/>
      </rPr>
      <t>月</t>
    </r>
    <r>
      <rPr>
        <sz val="10"/>
        <color indexed="8"/>
        <rFont val="Arial"/>
        <family val="2"/>
      </rPr>
      <t>1</t>
    </r>
    <r>
      <rPr>
        <sz val="10"/>
        <color indexed="8"/>
        <rFont val="宋体"/>
        <family val="3"/>
        <charset val="134"/>
      </rPr>
      <t>日起新增</t>
    </r>
    <r>
      <rPr>
        <sz val="10"/>
        <color indexed="8"/>
        <rFont val="Arial"/>
        <family val="2"/>
      </rPr>
      <t>1</t>
    </r>
    <r>
      <rPr>
        <sz val="10"/>
        <color indexed="8"/>
        <rFont val="宋体"/>
        <family val="3"/>
        <charset val="134"/>
      </rPr>
      <t>人人车分离</t>
    </r>
    <phoneticPr fontId="3" type="noConversion"/>
  </si>
  <si>
    <r>
      <rPr>
        <sz val="10"/>
        <rFont val="宋体"/>
        <family val="3"/>
        <charset val="134"/>
      </rPr>
      <t>浦江三小</t>
    </r>
  </si>
  <si>
    <r>
      <rPr>
        <sz val="10"/>
        <rFont val="宋体"/>
        <family val="3"/>
        <charset val="134"/>
      </rPr>
      <t>浦江二幼</t>
    </r>
  </si>
  <si>
    <t>浦江二幼（金硕）</t>
    <phoneticPr fontId="3" type="noConversion"/>
  </si>
  <si>
    <r>
      <rPr>
        <sz val="10"/>
        <rFont val="宋体"/>
        <family val="3"/>
        <charset val="134"/>
      </rPr>
      <t>浦江三幼</t>
    </r>
  </si>
  <si>
    <t>浦江三幼（浦润）</t>
    <phoneticPr fontId="3" type="noConversion"/>
  </si>
  <si>
    <t>原浦航小学</t>
    <phoneticPr fontId="3" type="noConversion"/>
  </si>
  <si>
    <t>上海市闵行区浦瑞幼儿园</t>
    <phoneticPr fontId="3" type="noConversion"/>
  </si>
  <si>
    <t>上海市闵行区浦瑞幼儿园（万芳）</t>
    <phoneticPr fontId="3" type="noConversion"/>
  </si>
  <si>
    <t>上海市闵行区浦江宝邸幼儿园</t>
    <phoneticPr fontId="3" type="noConversion"/>
  </si>
  <si>
    <t>上海市闵行区浦江宝邸幼儿园（水语）</t>
    <phoneticPr fontId="3" type="noConversion"/>
  </si>
  <si>
    <t>上海市闵行区浦航实验中学</t>
    <phoneticPr fontId="3" type="noConversion"/>
  </si>
  <si>
    <r>
      <rPr>
        <sz val="10"/>
        <rFont val="宋体"/>
        <family val="3"/>
        <charset val="134"/>
      </rPr>
      <t>浦汇小学</t>
    </r>
  </si>
  <si>
    <r>
      <rPr>
        <sz val="10"/>
        <rFont val="宋体"/>
        <family val="3"/>
        <charset val="134"/>
      </rPr>
      <t>浦莲幼儿园</t>
    </r>
  </si>
  <si>
    <t>浦莲幼儿园（佳兴）</t>
    <phoneticPr fontId="3" type="noConversion"/>
  </si>
  <si>
    <r>
      <rPr>
        <sz val="10"/>
        <rFont val="宋体"/>
        <family val="3"/>
        <charset val="134"/>
      </rPr>
      <t>浦江社校</t>
    </r>
  </si>
  <si>
    <t>其他</t>
    <phoneticPr fontId="3" type="noConversion"/>
  </si>
  <si>
    <t>不叠加护校</t>
    <phoneticPr fontId="3" type="noConversion"/>
  </si>
  <si>
    <r>
      <rPr>
        <sz val="10"/>
        <rFont val="宋体"/>
        <family val="3"/>
        <charset val="134"/>
      </rPr>
      <t>浦航幼儿园</t>
    </r>
  </si>
  <si>
    <t>浦航幼儿园（中城）</t>
    <phoneticPr fontId="3" type="noConversion"/>
  </si>
  <si>
    <t>上海市闵行区福山实验学校</t>
    <phoneticPr fontId="3" type="noConversion"/>
  </si>
  <si>
    <t>上海市闵行浦江闸航路幼儿园</t>
    <phoneticPr fontId="3" type="noConversion"/>
  </si>
  <si>
    <t>上海世外教育附属浦江外国语学校</t>
    <phoneticPr fontId="3" type="noConversion"/>
  </si>
  <si>
    <r>
      <t>2020</t>
    </r>
    <r>
      <rPr>
        <sz val="9"/>
        <color indexed="8"/>
        <rFont val="宋体"/>
        <family val="3"/>
        <charset val="134"/>
      </rPr>
      <t>年</t>
    </r>
    <r>
      <rPr>
        <sz val="9"/>
        <color indexed="8"/>
        <rFont val="Arial"/>
        <family val="2"/>
      </rPr>
      <t>7</t>
    </r>
    <r>
      <rPr>
        <sz val="9"/>
        <color indexed="8"/>
        <rFont val="宋体"/>
        <family val="3"/>
        <charset val="134"/>
      </rPr>
      <t>月新增</t>
    </r>
    <r>
      <rPr>
        <sz val="9"/>
        <color indexed="8"/>
        <rFont val="Arial"/>
        <family val="2"/>
      </rPr>
      <t>6</t>
    </r>
    <r>
      <rPr>
        <sz val="9"/>
        <color indexed="8"/>
        <rFont val="宋体"/>
        <family val="3"/>
        <charset val="134"/>
      </rPr>
      <t>人，</t>
    </r>
    <r>
      <rPr>
        <sz val="9"/>
        <color indexed="8"/>
        <rFont val="Arial"/>
        <family val="2"/>
      </rPr>
      <t>2023</t>
    </r>
    <r>
      <rPr>
        <sz val="9"/>
        <color indexed="8"/>
        <rFont val="宋体"/>
        <family val="3"/>
        <charset val="134"/>
      </rPr>
      <t>年</t>
    </r>
    <r>
      <rPr>
        <sz val="9"/>
        <color indexed="8"/>
        <rFont val="Arial"/>
        <family val="2"/>
      </rPr>
      <t>5</t>
    </r>
    <r>
      <rPr>
        <sz val="9"/>
        <color indexed="8"/>
        <rFont val="宋体"/>
        <family val="3"/>
        <charset val="134"/>
      </rPr>
      <t>月起车行门再增加</t>
    </r>
    <r>
      <rPr>
        <sz val="9"/>
        <color indexed="8"/>
        <rFont val="Arial"/>
        <family val="2"/>
      </rPr>
      <t>1</t>
    </r>
    <r>
      <rPr>
        <sz val="9"/>
        <color indexed="8"/>
        <rFont val="宋体"/>
        <family val="3"/>
        <charset val="134"/>
      </rPr>
      <t>人，</t>
    </r>
    <r>
      <rPr>
        <sz val="9"/>
        <color indexed="8"/>
        <rFont val="Arial"/>
        <family val="2"/>
      </rPr>
      <t>2023</t>
    </r>
    <r>
      <rPr>
        <sz val="9"/>
        <color indexed="8"/>
        <rFont val="宋体"/>
        <family val="3"/>
        <charset val="134"/>
      </rPr>
      <t>年</t>
    </r>
    <r>
      <rPr>
        <sz val="9"/>
        <color indexed="8"/>
        <rFont val="Arial"/>
        <family val="2"/>
      </rPr>
      <t>9</t>
    </r>
    <r>
      <rPr>
        <sz val="9"/>
        <color indexed="8"/>
        <rFont val="宋体"/>
        <family val="3"/>
        <charset val="134"/>
      </rPr>
      <t>月起再增开人行门</t>
    </r>
    <r>
      <rPr>
        <sz val="9"/>
        <color indexed="8"/>
        <rFont val="Arial"/>
        <family val="2"/>
      </rPr>
      <t>5</t>
    </r>
    <r>
      <rPr>
        <sz val="9"/>
        <color indexed="8"/>
        <rFont val="宋体"/>
        <family val="3"/>
        <charset val="134"/>
      </rPr>
      <t>人</t>
    </r>
    <phoneticPr fontId="3" type="noConversion"/>
  </si>
  <si>
    <r>
      <t>2022</t>
    </r>
    <r>
      <rPr>
        <sz val="10"/>
        <color indexed="8"/>
        <rFont val="宋体"/>
        <family val="3"/>
        <charset val="134"/>
      </rPr>
      <t>年</t>
    </r>
    <r>
      <rPr>
        <sz val="10"/>
        <color indexed="8"/>
        <rFont val="Arial"/>
        <family val="2"/>
      </rPr>
      <t>9</t>
    </r>
    <r>
      <rPr>
        <sz val="10"/>
        <color indexed="8"/>
        <rFont val="宋体"/>
        <family val="3"/>
        <charset val="134"/>
      </rPr>
      <t>月新开办</t>
    </r>
    <phoneticPr fontId="3" type="noConversion"/>
  </si>
  <si>
    <t>公办</t>
    <phoneticPr fontId="3" type="noConversion"/>
  </si>
  <si>
    <t>农民工小学</t>
    <phoneticPr fontId="3" type="noConversion"/>
  </si>
  <si>
    <t>民办</t>
    <phoneticPr fontId="3" type="noConversion"/>
  </si>
  <si>
    <r>
      <rPr>
        <sz val="10"/>
        <rFont val="宋体"/>
        <family val="3"/>
        <charset val="134"/>
      </rPr>
      <t>文馨小学</t>
    </r>
  </si>
  <si>
    <r>
      <rPr>
        <sz val="10"/>
        <rFont val="宋体"/>
        <family val="3"/>
        <charset val="134"/>
      </rPr>
      <t>文汇小学</t>
    </r>
  </si>
  <si>
    <r>
      <rPr>
        <sz val="9"/>
        <color indexed="8"/>
        <rFont val="宋体"/>
        <family val="3"/>
        <charset val="134"/>
      </rPr>
      <t>民办文博幼儿园</t>
    </r>
  </si>
  <si>
    <r>
      <rPr>
        <sz val="9"/>
        <color indexed="8"/>
        <rFont val="宋体"/>
        <family val="3"/>
        <charset val="134"/>
      </rPr>
      <t>民办召楼幼儿园</t>
    </r>
  </si>
  <si>
    <r>
      <rPr>
        <sz val="9"/>
        <color indexed="8"/>
        <rFont val="宋体"/>
        <family val="3"/>
        <charset val="134"/>
      </rPr>
      <t>民办苏民幼儿园</t>
    </r>
  </si>
  <si>
    <t>镇属</t>
  </si>
  <si>
    <t>初中</t>
  </si>
  <si>
    <t>合计</t>
  </si>
  <si>
    <t>浦江</t>
  </si>
  <si>
    <t>浦江 汇总</t>
  </si>
  <si>
    <t xml:space="preserve"> 单位名称</t>
  </si>
  <si>
    <t>单位类别</t>
  </si>
  <si>
    <t>下半年金额</t>
  </si>
  <si>
    <t>九年一贯</t>
  </si>
  <si>
    <t>浦江合计</t>
  </si>
  <si>
    <t>学段</t>
    <phoneticPr fontId="1" type="noConversion"/>
  </si>
  <si>
    <t>2023年第一学期各资助类型金额</t>
    <phoneticPr fontId="1" type="noConversion"/>
  </si>
  <si>
    <t>全年</t>
    <phoneticPr fontId="1" type="noConversion"/>
  </si>
  <si>
    <t>建档立卡贫困家庭学生</t>
    <phoneticPr fontId="1" type="noConversion"/>
  </si>
  <si>
    <t>适龄孤儿</t>
    <phoneticPr fontId="1" type="noConversion"/>
  </si>
  <si>
    <t>低收入家庭学生</t>
  </si>
  <si>
    <t>困境儿童</t>
  </si>
  <si>
    <t>合计</t>
    <phoneticPr fontId="1" type="noConversion"/>
  </si>
  <si>
    <t>低保家庭学生</t>
    <phoneticPr fontId="1" type="noConversion"/>
  </si>
  <si>
    <t>烈士家庭学生数</t>
  </si>
  <si>
    <t>残疾学生</t>
    <phoneticPr fontId="1" type="noConversion"/>
  </si>
  <si>
    <t>金额</t>
  </si>
  <si>
    <t>学段</t>
  </si>
  <si>
    <t>2023年第一学期资助金额</t>
    <phoneticPr fontId="1" type="noConversion"/>
  </si>
  <si>
    <t>餐费</t>
  </si>
  <si>
    <t>点心费</t>
  </si>
  <si>
    <t>生活用品</t>
  </si>
  <si>
    <t>体检费</t>
  </si>
  <si>
    <t>校车费</t>
  </si>
  <si>
    <t>延时服务费</t>
  </si>
  <si>
    <t>课程配套标准材料费</t>
  </si>
  <si>
    <t>课外教育活动费</t>
  </si>
  <si>
    <t>城镇居民基本医疗保险费</t>
  </si>
  <si>
    <t>浦江小计</t>
    <phoneticPr fontId="1" type="noConversion"/>
  </si>
  <si>
    <r>
      <t>202</t>
    </r>
    <r>
      <rPr>
        <sz val="16"/>
        <color indexed="8"/>
        <rFont val="宋体"/>
        <family val="3"/>
        <charset val="134"/>
      </rPr>
      <t>4</t>
    </r>
    <r>
      <rPr>
        <sz val="16"/>
        <color indexed="8"/>
        <rFont val="宋体"/>
        <family val="3"/>
        <charset val="134"/>
      </rPr>
      <t>年民办中小学政府购买服务预算表</t>
    </r>
    <phoneticPr fontId="3" type="noConversion"/>
  </si>
  <si>
    <t>乡镇</t>
  </si>
  <si>
    <t>隶属关系</t>
  </si>
  <si>
    <t>学校</t>
  </si>
  <si>
    <t>小学（14250元/学期/人）</t>
    <phoneticPr fontId="3" type="noConversion"/>
  </si>
  <si>
    <t>中学（19250元/学期/人）</t>
    <phoneticPr fontId="3" type="noConversion"/>
  </si>
  <si>
    <t>小计</t>
    <phoneticPr fontId="3" type="noConversion"/>
  </si>
  <si>
    <t>2024-1月2024年2月</t>
  </si>
  <si>
    <t>合计</t>
    <phoneticPr fontId="3" type="noConversion"/>
  </si>
  <si>
    <t>人数</t>
  </si>
  <si>
    <t>标准</t>
  </si>
  <si>
    <t>上海博世凯外国语学校</t>
    <phoneticPr fontId="3" type="noConversion"/>
  </si>
  <si>
    <t>上海尚师初级中学（1-8月）</t>
    <phoneticPr fontId="3" type="noConversion"/>
  </si>
  <si>
    <t>上海尚师初级中学（9-12月）</t>
    <phoneticPr fontId="3" type="noConversion"/>
  </si>
  <si>
    <t>浦江小计</t>
  </si>
  <si>
    <t>2024年4-8月</t>
    <phoneticPr fontId="3" type="noConversion"/>
  </si>
  <si>
    <t>2024年9-12月</t>
    <phoneticPr fontId="3" type="noConversion"/>
  </si>
  <si>
    <t>浦江镇小计</t>
    <phoneticPr fontId="3" type="noConversion"/>
  </si>
  <si>
    <t>2024年民办幼儿园小区生经费补贴预算表</t>
    <phoneticPr fontId="3" type="noConversion"/>
  </si>
  <si>
    <t>序号</t>
    <phoneticPr fontId="3" type="noConversion"/>
  </si>
  <si>
    <t>乡镇</t>
    <phoneticPr fontId="3" type="noConversion"/>
  </si>
  <si>
    <t>学校</t>
    <phoneticPr fontId="3" type="noConversion"/>
  </si>
  <si>
    <t>小区生人数</t>
    <phoneticPr fontId="3" type="noConversion"/>
  </si>
  <si>
    <t>补贴标准元/生</t>
    <phoneticPr fontId="3" type="noConversion"/>
  </si>
  <si>
    <t>金额（元）</t>
  </si>
  <si>
    <t>总计</t>
    <phoneticPr fontId="3" type="noConversion"/>
  </si>
  <si>
    <t>幼儿园二级</t>
    <phoneticPr fontId="3" type="noConversion"/>
  </si>
  <si>
    <t>上海闵行区浦江之星幼儿园</t>
  </si>
  <si>
    <t>2024年2-6月</t>
    <phoneticPr fontId="3" type="noConversion"/>
  </si>
  <si>
    <t>70%下达</t>
    <phoneticPr fontId="3" type="noConversion"/>
  </si>
  <si>
    <r>
      <t>202</t>
    </r>
    <r>
      <rPr>
        <sz val="16"/>
        <color indexed="8"/>
        <rFont val="宋体"/>
        <family val="3"/>
        <charset val="134"/>
      </rPr>
      <t>4</t>
    </r>
    <r>
      <rPr>
        <sz val="16"/>
        <color indexed="8"/>
        <rFont val="宋体"/>
        <family val="3"/>
        <charset val="134"/>
      </rPr>
      <t>年民办中小学生均经费预算表</t>
    </r>
    <phoneticPr fontId="3" type="noConversion"/>
  </si>
  <si>
    <t>小学（1160元/学期/人）</t>
    <phoneticPr fontId="3" type="noConversion"/>
  </si>
  <si>
    <t>中学（1370元/学期/人）</t>
    <phoneticPr fontId="3" type="noConversion"/>
  </si>
  <si>
    <t>民办义务教育寄宿生补助（150/学期）（初中教育）</t>
    <phoneticPr fontId="3" type="noConversion"/>
  </si>
  <si>
    <t>民办高中学费补贴（650/学期）</t>
  </si>
  <si>
    <t>上海尚师初级中学</t>
    <phoneticPr fontId="3" type="noConversion"/>
  </si>
  <si>
    <t>学生数</t>
  </si>
  <si>
    <t>生均消耗性材料/体检</t>
    <phoneticPr fontId="3" type="noConversion"/>
  </si>
  <si>
    <t>生均拨款数</t>
    <phoneticPr fontId="3" type="noConversion"/>
  </si>
  <si>
    <t>预算数</t>
    <phoneticPr fontId="3" type="noConversion"/>
  </si>
  <si>
    <r>
      <t>202</t>
    </r>
    <r>
      <rPr>
        <b/>
        <sz val="14"/>
        <color indexed="8"/>
        <rFont val="宋体"/>
        <family val="3"/>
        <charset val="134"/>
      </rPr>
      <t>4年闵行区随迁子女学校生均经费和消耗性材料预算数</t>
    </r>
    <phoneticPr fontId="3" type="noConversion"/>
  </si>
  <si>
    <t>文汇学校</t>
  </si>
  <si>
    <t>文馨学校</t>
  </si>
  <si>
    <t>2024年义务教育资助预算表</t>
    <phoneticPr fontId="1" type="noConversion"/>
  </si>
  <si>
    <t>保育教育费</t>
    <phoneticPr fontId="1" type="noConversion"/>
  </si>
  <si>
    <t>上海闵行区浦江之星幼儿园</t>
    <phoneticPr fontId="1" type="noConversion"/>
  </si>
  <si>
    <t>上海闵行区乐海幼儿园</t>
    <phoneticPr fontId="3" type="noConversion"/>
  </si>
  <si>
    <t>上海闵行区民办浦江召楼幼儿园</t>
    <phoneticPr fontId="1" type="noConversion"/>
  </si>
  <si>
    <t>博世凯外国语学校（初中）</t>
    <phoneticPr fontId="1" type="noConversion"/>
  </si>
  <si>
    <t>博世凯外国语学校（小学）</t>
    <phoneticPr fontId="1" type="noConversion"/>
  </si>
  <si>
    <t>上海尚师初级中学</t>
  </si>
  <si>
    <r>
      <t>202</t>
    </r>
    <r>
      <rPr>
        <b/>
        <sz val="12"/>
        <color indexed="8"/>
        <rFont val="宋体"/>
        <family val="3"/>
        <charset val="134"/>
      </rPr>
      <t>4</t>
    </r>
    <r>
      <rPr>
        <b/>
        <sz val="12"/>
        <color indexed="8"/>
        <rFont val="宋体"/>
        <family val="3"/>
        <charset val="134"/>
      </rPr>
      <t>年闵行区中小学簿册费预算数</t>
    </r>
    <phoneticPr fontId="3" type="noConversion"/>
  </si>
  <si>
    <t>小学生每学期17元/生</t>
    <phoneticPr fontId="3" type="noConversion"/>
  </si>
  <si>
    <t>初中生每学期21元/生</t>
    <phoneticPr fontId="3" type="noConversion"/>
  </si>
  <si>
    <r>
      <t>202</t>
    </r>
    <r>
      <rPr>
        <sz val="10"/>
        <color indexed="8"/>
        <rFont val="宋体"/>
        <family val="3"/>
        <charset val="134"/>
      </rPr>
      <t>4</t>
    </r>
    <r>
      <rPr>
        <sz val="10"/>
        <color indexed="8"/>
        <rFont val="宋体"/>
        <family val="3"/>
        <charset val="134"/>
      </rPr>
      <t>年预算数</t>
    </r>
    <phoneticPr fontId="3" type="noConversion"/>
  </si>
  <si>
    <t>小学生</t>
    <phoneticPr fontId="3" type="noConversion"/>
  </si>
  <si>
    <t>初中数</t>
    <phoneticPr fontId="3" type="noConversion"/>
  </si>
  <si>
    <t>民办初中</t>
  </si>
  <si>
    <t>民办小学</t>
  </si>
  <si>
    <t>上海博世凯外国语学校</t>
  </si>
  <si>
    <t>学生人数</t>
    <phoneticPr fontId="3" type="noConversion"/>
  </si>
  <si>
    <t>17元/生/学期</t>
    <phoneticPr fontId="3" type="noConversion"/>
  </si>
  <si>
    <t>农民工小学</t>
    <phoneticPr fontId="1" type="noConversion"/>
  </si>
  <si>
    <t>学生数</t>
    <phoneticPr fontId="3" type="noConversion"/>
  </si>
  <si>
    <t>学校名称</t>
    <phoneticPr fontId="3" type="noConversion"/>
  </si>
  <si>
    <t>办学类型</t>
    <phoneticPr fontId="3" type="noConversion"/>
  </si>
  <si>
    <t>所属街镇</t>
    <phoneticPr fontId="3" type="noConversion"/>
  </si>
  <si>
    <t>校区门数</t>
    <phoneticPr fontId="3" type="noConversion"/>
  </si>
  <si>
    <t>在岗人数</t>
    <phoneticPr fontId="3" type="noConversion"/>
  </si>
  <si>
    <t>值班单价</t>
    <phoneticPr fontId="3" type="noConversion"/>
  </si>
  <si>
    <t>值班金额</t>
    <phoneticPr fontId="3" type="noConversion"/>
  </si>
  <si>
    <t>所属大队</t>
    <phoneticPr fontId="3" type="noConversion"/>
  </si>
  <si>
    <t>备注</t>
    <phoneticPr fontId="3" type="noConversion"/>
  </si>
  <si>
    <r>
      <rPr>
        <sz val="10"/>
        <rFont val="宋体"/>
        <family val="3"/>
        <charset val="134"/>
      </rPr>
      <t>浦江镇小计</t>
    </r>
  </si>
  <si>
    <t>项目名称</t>
  </si>
  <si>
    <t>项目内容</t>
  </si>
  <si>
    <t>项目明细</t>
  </si>
  <si>
    <t>数量</t>
  </si>
  <si>
    <t>单价</t>
  </si>
  <si>
    <t>标准化考场重大考试支持服务费</t>
  </si>
  <si>
    <t>重大考试保障服务费</t>
    <phoneticPr fontId="1" type="noConversion"/>
  </si>
  <si>
    <t>初中</t>
    <phoneticPr fontId="1" type="noConversion"/>
  </si>
  <si>
    <t>浦江三中</t>
    <phoneticPr fontId="1" type="noConversion"/>
  </si>
  <si>
    <t>浦江</t>
    <phoneticPr fontId="1" type="noConversion"/>
  </si>
  <si>
    <t>2024年镇管单位标准化考场项目（考试中心）</t>
    <phoneticPr fontId="1" type="noConversion"/>
  </si>
  <si>
    <t>姓名</t>
  </si>
  <si>
    <t>录用单位</t>
  </si>
  <si>
    <t>隶属</t>
  </si>
  <si>
    <t>镇属</t>
    <phoneticPr fontId="1" type="noConversion"/>
  </si>
  <si>
    <t>教师类型</t>
  </si>
  <si>
    <t>学校阶段</t>
  </si>
  <si>
    <t>金额
（1~12月）</t>
    <phoneticPr fontId="1" type="noConversion"/>
  </si>
  <si>
    <t>储备教师</t>
  </si>
  <si>
    <t>金佳妮</t>
  </si>
  <si>
    <t>浦江镇</t>
    <phoneticPr fontId="1" type="noConversion"/>
  </si>
  <si>
    <t>张慧婷</t>
  </si>
  <si>
    <t>姚俊杰</t>
  </si>
  <si>
    <t>束辰灵</t>
  </si>
  <si>
    <t>杨瑜婕</t>
  </si>
  <si>
    <t>张睿婕</t>
  </si>
  <si>
    <t>徐佳青</t>
  </si>
  <si>
    <t>徐智艳</t>
  </si>
  <si>
    <t>高琪</t>
  </si>
  <si>
    <t>上海市闵行区浦瑞幼儿园</t>
  </si>
  <si>
    <t>常笑</t>
  </si>
  <si>
    <t>康如意</t>
  </si>
  <si>
    <t>苏文怡</t>
  </si>
  <si>
    <t>张心怡</t>
  </si>
  <si>
    <t>张治军</t>
  </si>
  <si>
    <t>金千雨</t>
  </si>
  <si>
    <t>王亦磊</t>
  </si>
  <si>
    <t>孙烨雯</t>
  </si>
  <si>
    <t>上海市闵行区浦江第二小学</t>
  </si>
  <si>
    <t>张旭辰</t>
  </si>
  <si>
    <t>陈婷</t>
  </si>
  <si>
    <t>潘彧爕</t>
  </si>
  <si>
    <t>盛心诚</t>
  </si>
  <si>
    <t>顾中昊</t>
  </si>
  <si>
    <t>卢伟婷</t>
  </si>
  <si>
    <t>何天翔</t>
  </si>
  <si>
    <t>王占梅</t>
  </si>
  <si>
    <t>侯霖霜</t>
  </si>
  <si>
    <t>朱丁</t>
  </si>
  <si>
    <t>李晓晓</t>
  </si>
  <si>
    <t>姚璐</t>
  </si>
  <si>
    <t>上海市闵行区浦航实验中学</t>
  </si>
  <si>
    <t>沈露敏</t>
  </si>
  <si>
    <t>孙蒻雨</t>
  </si>
  <si>
    <t>姚依婷</t>
  </si>
  <si>
    <t>2024年储备教师预算表</t>
    <phoneticPr fontId="1" type="noConversion"/>
  </si>
  <si>
    <t>性质</t>
    <phoneticPr fontId="1" type="noConversion"/>
  </si>
  <si>
    <t>普惠性民办幼儿园维修专项补贴</t>
    <phoneticPr fontId="1" type="noConversion"/>
  </si>
  <si>
    <t>上海闵行区乐海幼儿园</t>
    <phoneticPr fontId="17" type="noConversion"/>
  </si>
  <si>
    <t>上海闵行区浦江之星幼儿园</t>
    <phoneticPr fontId="17" type="noConversion"/>
  </si>
  <si>
    <t>2024年镇管单位幼儿教育教学项目（学前科）</t>
    <phoneticPr fontId="1" type="noConversion"/>
  </si>
  <si>
    <t>民办</t>
    <phoneticPr fontId="1" type="noConversion"/>
  </si>
  <si>
    <t>项目明细</t>
    <phoneticPr fontId="1" type="noConversion"/>
  </si>
  <si>
    <t>镇级金额</t>
  </si>
  <si>
    <t>区骨干系列培养项目</t>
  </si>
  <si>
    <t>第六届骨干基地所在学校</t>
    <phoneticPr fontId="1" type="noConversion"/>
  </si>
  <si>
    <t>第二届种子基地所在学校</t>
    <phoneticPr fontId="1" type="noConversion"/>
  </si>
  <si>
    <t>浦江第三中学</t>
  </si>
  <si>
    <t>浦江宝邸幼儿园</t>
  </si>
  <si>
    <t>2024年镇管单位专项预算（培训专项）</t>
    <phoneticPr fontId="1" type="noConversion"/>
  </si>
  <si>
    <t>培训专项</t>
    <phoneticPr fontId="1" type="noConversion"/>
  </si>
  <si>
    <t>2023年局管闵行区空置校舍经费预算表</t>
    <phoneticPr fontId="1" type="noConversion"/>
  </si>
  <si>
    <t>所属街镇</t>
  </si>
  <si>
    <t>学校性质</t>
  </si>
  <si>
    <t>地址</t>
  </si>
  <si>
    <t>建设规模[班]</t>
  </si>
  <si>
    <r>
      <rPr>
        <sz val="12"/>
        <rFont val="宋体"/>
        <family val="3"/>
        <charset val="134"/>
      </rPr>
      <t>用地面积[m</t>
    </r>
    <r>
      <rPr>
        <vertAlign val="superscript"/>
        <sz val="12"/>
        <rFont val="宋体"/>
        <family val="3"/>
        <charset val="134"/>
      </rPr>
      <t>2</t>
    </r>
    <r>
      <rPr>
        <sz val="12"/>
        <rFont val="宋体"/>
        <family val="3"/>
        <charset val="134"/>
      </rPr>
      <t>]</t>
    </r>
  </si>
  <si>
    <r>
      <rPr>
        <sz val="12"/>
        <rFont val="宋体"/>
        <family val="3"/>
        <charset val="134"/>
      </rPr>
      <t>建筑面积[m</t>
    </r>
    <r>
      <rPr>
        <vertAlign val="superscript"/>
        <sz val="12"/>
        <rFont val="宋体"/>
        <family val="3"/>
        <charset val="134"/>
      </rPr>
      <t>2</t>
    </r>
    <r>
      <rPr>
        <sz val="12"/>
        <rFont val="宋体"/>
        <family val="3"/>
        <charset val="134"/>
      </rPr>
      <t>]</t>
    </r>
  </si>
  <si>
    <r>
      <rPr>
        <sz val="12"/>
        <rFont val="宋体"/>
        <family val="3"/>
        <charset val="134"/>
      </rPr>
      <t>绿化面积[m</t>
    </r>
    <r>
      <rPr>
        <vertAlign val="superscript"/>
        <sz val="12"/>
        <rFont val="宋体"/>
        <family val="3"/>
        <charset val="134"/>
      </rPr>
      <t>2</t>
    </r>
    <r>
      <rPr>
        <sz val="12"/>
        <rFont val="宋体"/>
        <family val="3"/>
        <charset val="134"/>
      </rPr>
      <t>]</t>
    </r>
  </si>
  <si>
    <t>管理现状</t>
  </si>
  <si>
    <t>保安费用（元/年）</t>
  </si>
  <si>
    <t>绿化养护费用（元/年）</t>
  </si>
  <si>
    <t>中标价</t>
    <phoneticPr fontId="1" type="noConversion"/>
  </si>
  <si>
    <t>新选址1号基地E5-06地块幼儿园</t>
  </si>
  <si>
    <t>浦航路70号</t>
  </si>
  <si>
    <t>暂由浦江镇管理</t>
  </si>
  <si>
    <t>拓展基地06-05地块幼儿园</t>
  </si>
  <si>
    <t>永高路225号</t>
  </si>
  <si>
    <t>鲁汇基地04-02地块幼儿园</t>
  </si>
  <si>
    <t>鲁康路475号</t>
  </si>
  <si>
    <t>鲁汇基地14-01地块初中</t>
  </si>
  <si>
    <t>汇延路30号</t>
  </si>
  <si>
    <t>已移交</t>
  </si>
  <si>
    <t>鲁汇基地15-12地块幼儿园</t>
  </si>
  <si>
    <t>鲁宁路120号</t>
  </si>
  <si>
    <t>第3季度移交</t>
  </si>
  <si>
    <t>拓展基地43-06地块小学</t>
  </si>
  <si>
    <t>闸航路4048号</t>
  </si>
  <si>
    <t>暂由浦江镇管理，已确定为上海师范大学附属中学闵行实验学校小学部，开办时间不确定</t>
  </si>
  <si>
    <t>拓展基地03-02地块幼儿园</t>
  </si>
  <si>
    <t>永颂路440号</t>
  </si>
  <si>
    <t>空置</t>
  </si>
  <si>
    <t>浦航实验中学新增校区</t>
  </si>
  <si>
    <t>浦江瑞和城幼儿园分园</t>
    <phoneticPr fontId="3" type="noConversion"/>
  </si>
  <si>
    <t>拓展基地23-05地块幼儿园</t>
  </si>
  <si>
    <t>鲁康路760号</t>
  </si>
  <si>
    <t>科艺体德专项</t>
    <phoneticPr fontId="1" type="noConversion"/>
  </si>
  <si>
    <t>2024年镇管单位科艺体德项目（普教一科）</t>
  </si>
  <si>
    <t>预算单位</t>
  </si>
  <si>
    <t>备注</t>
  </si>
  <si>
    <t>学校少年宫</t>
  </si>
  <si>
    <t>运营管理补贴费</t>
  </si>
  <si>
    <t>美育特色联盟</t>
  </si>
  <si>
    <t>师资培训、专家指导、学生艺术团建设等</t>
  </si>
  <si>
    <t>体育教育经费</t>
  </si>
  <si>
    <t>体育课程购买</t>
  </si>
  <si>
    <t>心理健康教育</t>
  </si>
  <si>
    <t>心理教育课程、心理咨询辅导服务</t>
  </si>
  <si>
    <t>上海市德育实训基地</t>
  </si>
  <si>
    <t>教师培训</t>
  </si>
  <si>
    <t>学校体育工作</t>
  </si>
  <si>
    <t>校园足球精英基地校建设</t>
  </si>
  <si>
    <t>上海世外教育附属浦江外国语学校</t>
  </si>
  <si>
    <t>2024年镇级预算（普教二科）</t>
  </si>
  <si>
    <t>金额</t>
    <phoneticPr fontId="3" type="noConversion"/>
  </si>
  <si>
    <t>学区化集团化建设</t>
  </si>
  <si>
    <t>已沟通</t>
  </si>
  <si>
    <t>共享体育、心理课程，承办体育赛事等</t>
  </si>
  <si>
    <t>新颁布文件</t>
  </si>
  <si>
    <t>《上海市促进中小学校体育工作高质量发展进一步提升学生体质健康水平行动方案》、《全面加强和改进新时代学生心理健康工作
专项行动实施方案》</t>
  </si>
  <si>
    <t>教育均衡发展－优质资源引进（中小学）</t>
  </si>
  <si>
    <t>智慧教育示范区项目</t>
  </si>
  <si>
    <t>精准教学行动研究项目</t>
  </si>
  <si>
    <t>精准教学的实践研究、教师培训、专家指导、条件保障</t>
  </si>
  <si>
    <t>强校工程</t>
  </si>
  <si>
    <t>市级实验校（第二轮）</t>
  </si>
  <si>
    <t>教师课程领导力提升、课程建设及展示活动、校园育人空间提升</t>
  </si>
  <si>
    <t>第二轮市级实验校</t>
  </si>
  <si>
    <t>有协议</t>
  </si>
  <si>
    <t>集团共享课程、赛事承办</t>
  </si>
  <si>
    <t>闵行区浦江镇教育委员会</t>
  </si>
  <si>
    <t>世外合作项目</t>
  </si>
  <si>
    <t>初中学校携手共进计划</t>
  </si>
  <si>
    <t>有协议，引进优质资源（去年两次150万，上半年协议到期，付了半年，年终重新啊签署协议，付款下半年，现在是新协议</t>
  </si>
  <si>
    <t xml:space="preserve">世外合作项目 </t>
  </si>
  <si>
    <t xml:space="preserve">世外教育集团托管费 </t>
  </si>
  <si>
    <t>有协议，引进优质资源</t>
  </si>
  <si>
    <t>世外项目评估经费</t>
  </si>
  <si>
    <t xml:space="preserve">与上师大附属中学合作 </t>
  </si>
  <si>
    <t xml:space="preserve">与上师大附属中学合作项目 </t>
  </si>
  <si>
    <t xml:space="preserve">与上戏合作办学 </t>
  </si>
  <si>
    <t xml:space="preserve">品牌管理费 </t>
  </si>
  <si>
    <t xml:space="preserve">上戏合作项目开展 </t>
  </si>
  <si>
    <t>紧密型学区建设教育专项-初中教育联盟</t>
  </si>
  <si>
    <t>初中教育联盟</t>
  </si>
  <si>
    <t>紧密型学区建设教育专项-浦江戏剧教育园区</t>
  </si>
  <si>
    <t>浦江戏剧教育园区</t>
  </si>
  <si>
    <t>紧密型学区建设教育专项-小学教育联盟</t>
  </si>
  <si>
    <t>小学教育联盟</t>
  </si>
  <si>
    <t>紧密型学区建设教育专项-学前教育联盟</t>
  </si>
  <si>
    <t>学前教育联盟</t>
  </si>
  <si>
    <t>街镇</t>
    <phoneticPr fontId="1" type="noConversion"/>
  </si>
  <si>
    <t>2024年镇管学校保安经费预算</t>
    <phoneticPr fontId="3" type="noConversion"/>
  </si>
  <si>
    <t>学生数</t>
    <phoneticPr fontId="1" type="noConversion"/>
  </si>
  <si>
    <t>2024年学前教育资助预算表</t>
    <phoneticPr fontId="1" type="noConversion"/>
  </si>
  <si>
    <t>2024义务教育学生营养午餐补助调整表</t>
    <phoneticPr fontId="1" type="noConversion"/>
  </si>
  <si>
    <t>2024年教育费附加镇级使用部分第一次分配附表</t>
    <phoneticPr fontId="1" type="noConversion"/>
  </si>
  <si>
    <t>浦江镇：</t>
    <phoneticPr fontId="3" type="noConversion"/>
  </si>
  <si>
    <t>单位：元</t>
    <phoneticPr fontId="3" type="noConversion"/>
  </si>
  <si>
    <t>项目</t>
    <phoneticPr fontId="3" type="noConversion"/>
  </si>
  <si>
    <t>其中：乡镇</t>
    <phoneticPr fontId="1" type="noConversion"/>
  </si>
  <si>
    <t>保安经费</t>
    <phoneticPr fontId="3" type="noConversion"/>
  </si>
  <si>
    <t>视频联网</t>
    <phoneticPr fontId="1" type="noConversion"/>
  </si>
  <si>
    <t>民办幼儿园小区生补贴</t>
    <phoneticPr fontId="1" type="noConversion"/>
  </si>
  <si>
    <t>民办学前教育资助</t>
    <phoneticPr fontId="1" type="noConversion"/>
  </si>
  <si>
    <t>民办学校生均补贴</t>
    <phoneticPr fontId="1" type="noConversion"/>
  </si>
  <si>
    <t>民办学校减免书簿费</t>
    <phoneticPr fontId="1" type="noConversion"/>
  </si>
  <si>
    <t>政府购买民办学校学位专项</t>
    <phoneticPr fontId="1" type="noConversion"/>
  </si>
  <si>
    <t>民办义务教育营养午餐</t>
    <phoneticPr fontId="1" type="noConversion"/>
  </si>
  <si>
    <t>标准化考场服务</t>
    <phoneticPr fontId="1" type="noConversion"/>
  </si>
  <si>
    <t>储备教师</t>
    <phoneticPr fontId="1" type="noConversion"/>
  </si>
  <si>
    <t>幼儿教育教学</t>
    <phoneticPr fontId="1" type="noConversion"/>
  </si>
  <si>
    <t>未开办学校物业管理</t>
    <phoneticPr fontId="1" type="noConversion"/>
  </si>
  <si>
    <t>中小学教育教学</t>
    <phoneticPr fontId="1" type="noConversion"/>
  </si>
  <si>
    <t>民办随迁子女学校补贴</t>
    <phoneticPr fontId="1" type="noConversion"/>
  </si>
  <si>
    <t>民办随迁子女学校学生资助</t>
    <phoneticPr fontId="1" type="noConversion"/>
  </si>
  <si>
    <t>民办随迁子女学校减免书簿费</t>
    <phoneticPr fontId="1" type="noConversion"/>
  </si>
</sst>
</file>

<file path=xl/styles.xml><?xml version="1.0" encoding="utf-8"?>
<styleSheet xmlns="http://schemas.openxmlformats.org/spreadsheetml/2006/main">
  <numFmts count="11">
    <numFmt numFmtId="43" formatCode="_ * #,##0.00_ ;_ * \-#,##0.00_ ;_ * &quot;-&quot;??_ ;_ @_ "/>
    <numFmt numFmtId="176" formatCode="[$-F800]dddd\,\ mmmm\ dd\,\ yyyy"/>
    <numFmt numFmtId="177" formatCode="0.00_ "/>
    <numFmt numFmtId="178" formatCode="0.00_);[Red]\(0.00\)"/>
    <numFmt numFmtId="179" formatCode="_-* #,##0_-;\-* #,##0_-;_-* &quot;-&quot;_-;_-@_-"/>
    <numFmt numFmtId="180" formatCode="[$-409]d/mmm/yy;@"/>
    <numFmt numFmtId="181" formatCode="0.0_ "/>
    <numFmt numFmtId="182" formatCode="0_);\(0\)"/>
    <numFmt numFmtId="183" formatCode="0_);[Red]\(0\)"/>
    <numFmt numFmtId="184" formatCode="#,##0.00_ "/>
    <numFmt numFmtId="185" formatCode="#,###,###,###"/>
  </numFmts>
  <fonts count="71">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2"/>
      <charset val="134"/>
      <scheme val="minor"/>
    </font>
    <font>
      <sz val="11"/>
      <color indexed="8"/>
      <name val="Arial"/>
      <family val="2"/>
    </font>
    <font>
      <sz val="10"/>
      <name val="宋体"/>
      <family val="3"/>
      <charset val="134"/>
    </font>
    <font>
      <sz val="12"/>
      <name val="宋体"/>
      <family val="3"/>
      <charset val="134"/>
    </font>
    <font>
      <sz val="11"/>
      <name val="宋体"/>
      <family val="3"/>
      <charset val="134"/>
      <scheme val="minor"/>
    </font>
    <font>
      <sz val="11"/>
      <name val="宋体"/>
      <family val="2"/>
      <charset val="134"/>
      <scheme val="minor"/>
    </font>
    <font>
      <sz val="10"/>
      <color theme="1"/>
      <name val="宋体"/>
      <family val="3"/>
      <charset val="134"/>
      <scheme val="minor"/>
    </font>
    <font>
      <sz val="11"/>
      <color indexed="8"/>
      <name val="宋体"/>
      <family val="3"/>
      <charset val="134"/>
      <scheme val="minor"/>
    </font>
    <font>
      <b/>
      <sz val="10"/>
      <color indexed="8"/>
      <name val="微软雅黑"/>
      <family val="2"/>
      <charset val="134"/>
    </font>
    <font>
      <b/>
      <sz val="10"/>
      <name val="微软雅黑"/>
      <family val="2"/>
      <charset val="134"/>
    </font>
    <font>
      <sz val="10"/>
      <color theme="1"/>
      <name val="微软雅黑"/>
      <family val="2"/>
      <charset val="134"/>
    </font>
    <font>
      <sz val="10"/>
      <color indexed="8"/>
      <name val="微软雅黑"/>
      <family val="2"/>
      <charset val="134"/>
    </font>
    <font>
      <sz val="10"/>
      <name val="微软雅黑"/>
      <family val="2"/>
      <charset val="134"/>
    </font>
    <font>
      <sz val="9"/>
      <name val="宋体"/>
      <family val="3"/>
      <charset val="134"/>
      <scheme val="minor"/>
    </font>
    <font>
      <sz val="16"/>
      <color theme="1"/>
      <name val="微软雅黑"/>
      <family val="2"/>
      <charset val="134"/>
    </font>
    <font>
      <sz val="16"/>
      <color theme="1"/>
      <name val="宋体"/>
      <family val="2"/>
      <charset val="134"/>
      <scheme val="minor"/>
    </font>
    <font>
      <b/>
      <sz val="14"/>
      <color indexed="8"/>
      <name val="微软雅黑"/>
      <family val="2"/>
      <charset val="134"/>
    </font>
    <font>
      <sz val="10"/>
      <color indexed="8"/>
      <name val="Arial"/>
      <family val="2"/>
    </font>
    <font>
      <sz val="10"/>
      <name val="Arial"/>
      <family val="2"/>
    </font>
    <font>
      <sz val="10"/>
      <color indexed="8"/>
      <name val="宋体"/>
      <family val="3"/>
      <charset val="134"/>
    </font>
    <font>
      <b/>
      <sz val="10"/>
      <name val="宋体"/>
      <family val="3"/>
      <charset val="134"/>
    </font>
    <font>
      <sz val="9"/>
      <color indexed="8"/>
      <name val="Arial"/>
      <family val="2"/>
    </font>
    <font>
      <sz val="9"/>
      <color indexed="8"/>
      <name val="宋体"/>
      <family val="3"/>
      <charset val="134"/>
    </font>
    <font>
      <sz val="9"/>
      <color indexed="8"/>
      <name val="Times New Roman"/>
      <family val="1"/>
    </font>
    <font>
      <b/>
      <sz val="14"/>
      <name val="宋体"/>
      <family val="3"/>
      <charset val="134"/>
      <scheme val="minor"/>
    </font>
    <font>
      <sz val="10"/>
      <name val="宋体"/>
      <family val="3"/>
      <charset val="134"/>
      <scheme val="minor"/>
    </font>
    <font>
      <sz val="11"/>
      <name val="宋体"/>
      <family val="3"/>
      <charset val="134"/>
    </font>
    <font>
      <sz val="11"/>
      <name val="楷体_GB2312"/>
      <family val="3"/>
      <charset val="134"/>
    </font>
    <font>
      <sz val="10"/>
      <color theme="1"/>
      <name val="宋体"/>
      <family val="3"/>
      <charset val="134"/>
    </font>
    <font>
      <sz val="10.5"/>
      <color theme="1"/>
      <name val="宋体"/>
      <family val="3"/>
      <charset val="134"/>
    </font>
    <font>
      <sz val="9"/>
      <color theme="1"/>
      <name val="宋体"/>
      <family val="3"/>
      <charset val="134"/>
      <scheme val="minor"/>
    </font>
    <font>
      <sz val="9"/>
      <color theme="1"/>
      <name val="宋体"/>
      <family val="3"/>
      <charset val="134"/>
      <scheme val="major"/>
    </font>
    <font>
      <sz val="9"/>
      <color theme="1"/>
      <name val="宋体"/>
      <family val="3"/>
      <charset val="134"/>
    </font>
    <font>
      <sz val="16"/>
      <color theme="1"/>
      <name val="宋体"/>
      <family val="3"/>
      <charset val="134"/>
      <scheme val="minor"/>
    </font>
    <font>
      <sz val="16"/>
      <color indexed="8"/>
      <name val="宋体"/>
      <family val="3"/>
      <charset val="134"/>
    </font>
    <font>
      <sz val="11"/>
      <color theme="1"/>
      <name val="宋体"/>
      <family val="3"/>
      <charset val="134"/>
    </font>
    <font>
      <b/>
      <sz val="10"/>
      <name val="宋体"/>
      <family val="3"/>
      <charset val="134"/>
      <scheme val="minor"/>
    </font>
    <font>
      <sz val="9"/>
      <color theme="1"/>
      <name val="微软雅黑"/>
      <family val="2"/>
      <charset val="134"/>
    </font>
    <font>
      <sz val="10"/>
      <color indexed="8"/>
      <name val="宋体"/>
      <family val="3"/>
      <charset val="134"/>
      <scheme val="minor"/>
    </font>
    <font>
      <b/>
      <sz val="14"/>
      <color indexed="8"/>
      <name val="宋体"/>
      <family val="3"/>
      <charset val="134"/>
      <scheme val="minor"/>
    </font>
    <font>
      <b/>
      <sz val="14"/>
      <color indexed="8"/>
      <name val="宋体"/>
      <family val="3"/>
      <charset val="134"/>
    </font>
    <font>
      <b/>
      <sz val="12"/>
      <color indexed="8"/>
      <name val="宋体"/>
      <family val="3"/>
      <charset val="134"/>
      <scheme val="minor"/>
    </font>
    <font>
      <b/>
      <sz val="12"/>
      <color indexed="8"/>
      <name val="宋体"/>
      <family val="3"/>
      <charset val="134"/>
    </font>
    <font>
      <b/>
      <sz val="11"/>
      <color theme="1"/>
      <name val="宋体"/>
      <family val="2"/>
      <charset val="134"/>
      <scheme val="minor"/>
    </font>
    <font>
      <b/>
      <sz val="18"/>
      <color indexed="8"/>
      <name val="宋体"/>
      <family val="3"/>
      <charset val="134"/>
    </font>
    <font>
      <sz val="18"/>
      <color theme="1"/>
      <name val="宋体"/>
      <family val="3"/>
      <charset val="134"/>
      <scheme val="minor"/>
    </font>
    <font>
      <sz val="9"/>
      <color indexed="8"/>
      <name val="宋体"/>
      <family val="3"/>
      <charset val="134"/>
      <scheme val="minor"/>
    </font>
    <font>
      <sz val="14"/>
      <color theme="1"/>
      <name val="宋体"/>
      <family val="2"/>
      <charset val="134"/>
      <scheme val="minor"/>
    </font>
    <font>
      <sz val="14"/>
      <color theme="1"/>
      <name val="宋体"/>
      <family val="3"/>
      <charset val="134"/>
      <scheme val="minor"/>
    </font>
    <font>
      <sz val="9"/>
      <name val="仿宋"/>
      <family val="3"/>
      <charset val="134"/>
    </font>
    <font>
      <sz val="9"/>
      <color theme="1"/>
      <name val="仿宋"/>
      <family val="3"/>
      <charset val="134"/>
    </font>
    <font>
      <b/>
      <sz val="9"/>
      <name val="仿宋"/>
      <family val="3"/>
      <charset val="134"/>
    </font>
    <font>
      <sz val="11"/>
      <color theme="1"/>
      <name val="仿宋"/>
      <family val="3"/>
      <charset val="134"/>
    </font>
    <font>
      <sz val="18"/>
      <name val="仿宋"/>
      <family val="3"/>
      <charset val="134"/>
    </font>
    <font>
      <b/>
      <sz val="16"/>
      <color indexed="8"/>
      <name val="宋体"/>
      <family val="3"/>
      <charset val="134"/>
    </font>
    <font>
      <b/>
      <sz val="10"/>
      <color theme="1"/>
      <name val="宋体"/>
      <family val="3"/>
      <charset val="134"/>
      <scheme val="minor"/>
    </font>
    <font>
      <b/>
      <sz val="16"/>
      <name val="宋体"/>
      <family val="3"/>
      <charset val="134"/>
    </font>
    <font>
      <vertAlign val="superscript"/>
      <sz val="12"/>
      <name val="宋体"/>
      <family val="3"/>
      <charset val="134"/>
    </font>
    <font>
      <sz val="18"/>
      <name val="宋体"/>
      <family val="3"/>
      <charset val="134"/>
      <scheme val="minor"/>
    </font>
    <font>
      <sz val="10"/>
      <color rgb="FF000000"/>
      <name val="宋体"/>
      <family val="3"/>
      <charset val="134"/>
    </font>
    <font>
      <b/>
      <sz val="9"/>
      <name val="宋体"/>
      <family val="3"/>
      <charset val="134"/>
      <scheme val="minor"/>
    </font>
    <font>
      <sz val="12"/>
      <name val="Arial"/>
      <family val="2"/>
    </font>
    <font>
      <sz val="10"/>
      <color rgb="FFFF0000"/>
      <name val="宋体"/>
      <family val="3"/>
      <charset val="134"/>
    </font>
    <font>
      <b/>
      <sz val="16"/>
      <name val="宋体"/>
      <family val="3"/>
      <charset val="134"/>
      <scheme val="major"/>
    </font>
    <font>
      <sz val="14"/>
      <name val="仿宋"/>
      <family val="3"/>
      <charset val="134"/>
    </font>
    <font>
      <sz val="12"/>
      <name val="仿宋"/>
      <family val="3"/>
      <charset val="134"/>
    </font>
    <font>
      <sz val="12"/>
      <color theme="1"/>
      <name val="仿宋"/>
      <family val="3"/>
      <charset val="13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38">
    <xf numFmtId="0" fontId="0" fillId="0" borderId="0">
      <alignment vertical="center"/>
    </xf>
    <xf numFmtId="176" fontId="2" fillId="0" borderId="0">
      <alignment vertical="center"/>
    </xf>
    <xf numFmtId="43" fontId="4" fillId="0" borderId="0" applyFont="0" applyFill="0" applyBorder="0" applyAlignment="0" applyProtection="0">
      <alignment vertical="center"/>
    </xf>
    <xf numFmtId="0" fontId="7" fillId="0" borderId="0"/>
    <xf numFmtId="176" fontId="6" fillId="0" borderId="0"/>
    <xf numFmtId="176" fontId="6" fillId="0" borderId="0"/>
    <xf numFmtId="176" fontId="6" fillId="0" borderId="0"/>
    <xf numFmtId="176" fontId="6" fillId="0" borderId="0"/>
    <xf numFmtId="176" fontId="2" fillId="0" borderId="0">
      <alignment vertical="center"/>
    </xf>
    <xf numFmtId="176" fontId="2" fillId="0" borderId="0">
      <alignment vertical="center"/>
    </xf>
    <xf numFmtId="176" fontId="4" fillId="0" borderId="0">
      <alignment vertical="center"/>
    </xf>
    <xf numFmtId="0" fontId="2" fillId="0" borderId="0">
      <alignment vertical="center"/>
    </xf>
    <xf numFmtId="0" fontId="7" fillId="0" borderId="0">
      <alignment vertical="center"/>
    </xf>
    <xf numFmtId="176" fontId="2" fillId="0" borderId="0">
      <alignment vertical="center"/>
    </xf>
    <xf numFmtId="0" fontId="11" fillId="0" borderId="0">
      <alignment vertical="center"/>
    </xf>
    <xf numFmtId="176" fontId="6" fillId="0" borderId="0"/>
    <xf numFmtId="0" fontId="2" fillId="0" borderId="0">
      <alignment vertical="center"/>
    </xf>
    <xf numFmtId="0" fontId="2" fillId="0" borderId="0">
      <alignment vertical="center"/>
    </xf>
    <xf numFmtId="0" fontId="7" fillId="0" borderId="0"/>
    <xf numFmtId="0" fontId="7" fillId="0" borderId="0"/>
    <xf numFmtId="176" fontId="7" fillId="0" borderId="0"/>
    <xf numFmtId="0" fontId="4" fillId="0" borderId="0">
      <alignment vertical="center"/>
    </xf>
    <xf numFmtId="179" fontId="7" fillId="0" borderId="0" applyFont="0" applyFill="0" applyBorder="0" applyAlignment="0" applyProtection="0">
      <alignment vertical="center"/>
    </xf>
    <xf numFmtId="179" fontId="7"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176" fontId="2" fillId="0" borderId="0">
      <alignment vertical="center"/>
    </xf>
    <xf numFmtId="180" fontId="7" fillId="0" borderId="0">
      <alignment vertical="center"/>
    </xf>
    <xf numFmtId="43" fontId="7"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7" fillId="0" borderId="0">
      <alignment vertical="center"/>
    </xf>
    <xf numFmtId="0" fontId="7" fillId="0" borderId="0">
      <alignment vertical="center"/>
    </xf>
    <xf numFmtId="176" fontId="4" fillId="0" borderId="0">
      <alignment vertical="center"/>
    </xf>
    <xf numFmtId="176" fontId="4" fillId="0" borderId="0">
      <alignment vertical="center"/>
    </xf>
    <xf numFmtId="0" fontId="7" fillId="0" borderId="0"/>
  </cellStyleXfs>
  <cellXfs count="327">
    <xf numFmtId="0" fontId="0" fillId="0" borderId="0" xfId="0">
      <alignment vertical="center"/>
    </xf>
    <xf numFmtId="0" fontId="5" fillId="4" borderId="0" xfId="0" applyFont="1" applyFill="1" applyAlignment="1">
      <alignment horizontal="center" vertical="center"/>
    </xf>
    <xf numFmtId="178" fontId="5" fillId="4" borderId="0" xfId="2" applyNumberFormat="1" applyFont="1" applyFill="1" applyAlignment="1">
      <alignment horizontal="center" vertical="center"/>
    </xf>
    <xf numFmtId="178" fontId="5" fillId="4" borderId="0" xfId="0" applyNumberFormat="1" applyFont="1" applyFill="1" applyAlignment="1">
      <alignment horizontal="center" vertical="center"/>
    </xf>
    <xf numFmtId="176" fontId="0" fillId="0" borderId="0" xfId="0" applyNumberFormat="1">
      <alignment vertical="center"/>
    </xf>
    <xf numFmtId="176" fontId="9" fillId="0" borderId="0" xfId="0" applyNumberFormat="1" applyFont="1">
      <alignment vertical="center"/>
    </xf>
    <xf numFmtId="0" fontId="9" fillId="0" borderId="0" xfId="0" applyNumberFormat="1" applyFont="1">
      <alignment vertical="center"/>
    </xf>
    <xf numFmtId="0" fontId="0" fillId="0" borderId="0" xfId="0" applyAlignment="1">
      <alignment horizontal="right" vertical="center"/>
    </xf>
    <xf numFmtId="0" fontId="0" fillId="0" borderId="0" xfId="0" applyNumberFormat="1">
      <alignment vertical="center"/>
    </xf>
    <xf numFmtId="0" fontId="0" fillId="2" borderId="0" xfId="0" applyFill="1">
      <alignment vertical="center"/>
    </xf>
    <xf numFmtId="0" fontId="21" fillId="4" borderId="0" xfId="0" applyFont="1" applyFill="1" applyAlignment="1">
      <alignment horizontal="center" vertical="center"/>
    </xf>
    <xf numFmtId="0" fontId="5" fillId="4" borderId="0" xfId="0" applyFont="1" applyFill="1" applyAlignment="1">
      <alignment vertical="center" wrapText="1"/>
    </xf>
    <xf numFmtId="0" fontId="5" fillId="4" borderId="0" xfId="0" applyFont="1" applyFill="1" applyAlignment="1">
      <alignment horizontal="center" vertical="center" wrapText="1"/>
    </xf>
    <xf numFmtId="0" fontId="5" fillId="4" borderId="0" xfId="0" applyFont="1" applyFill="1" applyAlignment="1">
      <alignment horizontal="left" vertical="center" wrapText="1"/>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5" xfId="0" applyFont="1" applyFill="1" applyBorder="1" applyAlignment="1">
      <alignment vertical="center" wrapText="1"/>
    </xf>
    <xf numFmtId="0" fontId="6" fillId="2" borderId="6" xfId="0" applyFont="1" applyFill="1" applyBorder="1" applyAlignment="1">
      <alignment horizontal="center" vertical="center" wrapText="1"/>
    </xf>
    <xf numFmtId="43" fontId="22" fillId="2" borderId="1" xfId="2" applyNumberFormat="1" applyFont="1" applyFill="1" applyBorder="1" applyAlignment="1">
      <alignment horizontal="center" vertical="center"/>
    </xf>
    <xf numFmtId="43" fontId="22"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vertical="center" wrapText="1"/>
    </xf>
    <xf numFmtId="0" fontId="23"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2" fillId="2" borderId="5"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6" fillId="2" borderId="5" xfId="0" applyFont="1" applyFill="1" applyBorder="1" applyAlignment="1">
      <alignment horizontal="center" vertical="center"/>
    </xf>
    <xf numFmtId="0" fontId="22" fillId="2" borderId="5"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1" fillId="2" borderId="0" xfId="0" applyFont="1" applyFill="1" applyAlignment="1">
      <alignment horizontal="center" vertical="center"/>
    </xf>
    <xf numFmtId="0" fontId="8" fillId="2" borderId="0" xfId="0" applyNumberFormat="1" applyFont="1" applyFill="1">
      <alignment vertical="center"/>
    </xf>
    <xf numFmtId="0" fontId="6" fillId="3" borderId="1" xfId="4" applyNumberFormat="1" applyFont="1" applyFill="1" applyBorder="1" applyAlignment="1">
      <alignment horizontal="center" vertical="center"/>
    </xf>
    <xf numFmtId="0" fontId="29" fillId="3" borderId="1" xfId="21" applyNumberFormat="1" applyFont="1" applyFill="1" applyBorder="1" applyAlignment="1">
      <alignment horizontal="center" vertical="center"/>
    </xf>
    <xf numFmtId="0" fontId="3" fillId="2" borderId="1" xfId="4" applyNumberFormat="1" applyFont="1" applyFill="1" applyBorder="1" applyAlignment="1">
      <alignment horizontal="center" vertical="center" wrapText="1"/>
    </xf>
    <xf numFmtId="0" fontId="3" fillId="2" borderId="1" xfId="4" applyNumberFormat="1" applyFont="1" applyFill="1" applyBorder="1" applyAlignment="1">
      <alignment vertical="center" wrapText="1"/>
    </xf>
    <xf numFmtId="0" fontId="10" fillId="2" borderId="1" xfId="11" applyFont="1" applyFill="1" applyBorder="1" applyAlignment="1">
      <alignment horizontal="center" vertical="center"/>
    </xf>
    <xf numFmtId="0" fontId="3" fillId="3" borderId="1" xfId="4" applyNumberFormat="1" applyFont="1" applyFill="1" applyBorder="1" applyAlignment="1">
      <alignment horizontal="center" vertical="center" wrapText="1"/>
    </xf>
    <xf numFmtId="0" fontId="3" fillId="3" borderId="1" xfId="4" applyNumberFormat="1" applyFont="1" applyFill="1" applyBorder="1" applyAlignment="1">
      <alignment vertical="center"/>
    </xf>
    <xf numFmtId="0" fontId="3" fillId="3" borderId="1" xfId="4" applyNumberFormat="1" applyFont="1" applyFill="1" applyBorder="1" applyAlignment="1">
      <alignment vertical="center" wrapText="1"/>
    </xf>
    <xf numFmtId="0" fontId="17" fillId="2" borderId="1" xfId="13" applyNumberFormat="1" applyFont="1" applyFill="1" applyBorder="1" applyAlignment="1">
      <alignment horizontal="left" vertical="center"/>
    </xf>
    <xf numFmtId="0" fontId="17" fillId="2" borderId="1" xfId="9" applyNumberFormat="1" applyFont="1" applyFill="1" applyBorder="1" applyAlignment="1">
      <alignment horizontal="left" vertical="center"/>
    </xf>
    <xf numFmtId="0" fontId="30" fillId="3" borderId="1" xfId="10" applyNumberFormat="1" applyFont="1" applyFill="1" applyBorder="1" applyAlignment="1">
      <alignment horizontal="center" vertical="center" wrapText="1"/>
    </xf>
    <xf numFmtId="0" fontId="31" fillId="3" borderId="1" xfId="10" applyNumberFormat="1" applyFont="1" applyFill="1" applyBorder="1" applyAlignment="1">
      <alignment horizontal="center" vertical="center" wrapText="1"/>
    </xf>
    <xf numFmtId="0" fontId="3" fillId="4" borderId="1" xfId="4" applyNumberFormat="1" applyFont="1" applyFill="1" applyBorder="1" applyAlignment="1">
      <alignment horizontal="center" vertical="center" wrapText="1"/>
    </xf>
    <xf numFmtId="0" fontId="10" fillId="0" borderId="1" xfId="11" applyFont="1" applyBorder="1" applyAlignment="1">
      <alignment horizontal="center" vertical="center"/>
    </xf>
    <xf numFmtId="0" fontId="32" fillId="0" borderId="1" xfId="12" applyFont="1" applyBorder="1" applyAlignment="1">
      <alignment horizontal="center" vertical="center"/>
    </xf>
    <xf numFmtId="177" fontId="1" fillId="0" borderId="1" xfId="0" applyNumberFormat="1" applyFont="1" applyBorder="1">
      <alignment vertical="center"/>
    </xf>
    <xf numFmtId="177" fontId="1" fillId="3" borderId="1" xfId="0" applyNumberFormat="1" applyFont="1" applyFill="1" applyBorder="1">
      <alignment vertical="center"/>
    </xf>
    <xf numFmtId="0" fontId="9" fillId="0" borderId="0" xfId="0" applyNumberFormat="1" applyFont="1" applyAlignment="1">
      <alignment horizontal="center" vertical="center"/>
    </xf>
    <xf numFmtId="0" fontId="33" fillId="3" borderId="1" xfId="18" applyFont="1" applyFill="1" applyBorder="1" applyAlignment="1">
      <alignment horizontal="center" vertical="center" wrapText="1"/>
    </xf>
    <xf numFmtId="176" fontId="34" fillId="2" borderId="0" xfId="0" applyNumberFormat="1" applyFont="1" applyFill="1">
      <alignment vertical="center"/>
    </xf>
    <xf numFmtId="0" fontId="10" fillId="0" borderId="1" xfId="31" applyFont="1" applyBorder="1" applyAlignment="1">
      <alignment horizontal="center" vertical="center" shrinkToFit="1"/>
    </xf>
    <xf numFmtId="0" fontId="34" fillId="2" borderId="1" xfId="7" applyNumberFormat="1" applyFont="1" applyFill="1" applyBorder="1" applyAlignment="1">
      <alignment horizontal="center" vertical="center"/>
    </xf>
    <xf numFmtId="0" fontId="10" fillId="0" borderId="1" xfId="31" applyFont="1" applyBorder="1" applyAlignment="1">
      <alignment horizontal="center" vertical="center"/>
    </xf>
    <xf numFmtId="0" fontId="34" fillId="2" borderId="1" xfId="0" applyNumberFormat="1" applyFont="1" applyFill="1" applyBorder="1">
      <alignment vertical="center"/>
    </xf>
    <xf numFmtId="0" fontId="35" fillId="3" borderId="1" xfId="7" applyNumberFormat="1" applyFont="1" applyFill="1" applyBorder="1" applyAlignment="1">
      <alignment horizontal="center" vertical="center" shrinkToFit="1"/>
    </xf>
    <xf numFmtId="0" fontId="34" fillId="3" borderId="1" xfId="7" applyNumberFormat="1" applyFont="1" applyFill="1" applyBorder="1" applyAlignment="1">
      <alignment horizontal="center" vertical="center"/>
    </xf>
    <xf numFmtId="0" fontId="34" fillId="3" borderId="1" xfId="0" applyNumberFormat="1" applyFont="1" applyFill="1" applyBorder="1" applyAlignment="1">
      <alignment horizontal="center" vertical="center"/>
    </xf>
    <xf numFmtId="0" fontId="35" fillId="2" borderId="1" xfId="7" applyNumberFormat="1" applyFont="1" applyFill="1" applyBorder="1" applyAlignment="1">
      <alignment horizontal="center" vertical="center" shrinkToFit="1"/>
    </xf>
    <xf numFmtId="176" fontId="0" fillId="2" borderId="0" xfId="0" applyNumberFormat="1" applyFill="1">
      <alignment vertical="center"/>
    </xf>
    <xf numFmtId="0" fontId="36" fillId="2" borderId="1" xfId="18" applyFont="1" applyFill="1" applyBorder="1" applyAlignment="1">
      <alignment horizontal="center" vertical="center"/>
    </xf>
    <xf numFmtId="0" fontId="36" fillId="2" borderId="1" xfId="18" applyFont="1" applyFill="1" applyBorder="1" applyAlignment="1">
      <alignment horizontal="center" vertical="center" wrapText="1"/>
    </xf>
    <xf numFmtId="0" fontId="36" fillId="2" borderId="1" xfId="18" applyFont="1" applyFill="1" applyBorder="1" applyAlignment="1">
      <alignment horizontal="left" vertical="center" wrapText="1"/>
    </xf>
    <xf numFmtId="0" fontId="0" fillId="0" borderId="0" xfId="0" applyFont="1">
      <alignment vertical="center"/>
    </xf>
    <xf numFmtId="0" fontId="37" fillId="2" borderId="0" xfId="0" applyFont="1" applyFill="1" applyBorder="1" applyAlignment="1">
      <alignment vertical="center"/>
    </xf>
    <xf numFmtId="0" fontId="34" fillId="2" borderId="1" xfId="0" applyFont="1" applyFill="1" applyBorder="1" applyAlignment="1">
      <alignment horizontal="center" vertical="center"/>
    </xf>
    <xf numFmtId="0" fontId="32" fillId="2" borderId="1" xfId="18" applyFont="1" applyFill="1" applyBorder="1" applyAlignment="1">
      <alignment horizontal="center" vertical="center"/>
    </xf>
    <xf numFmtId="0" fontId="32" fillId="2" borderId="1" xfId="18" applyFont="1" applyFill="1" applyBorder="1" applyAlignment="1">
      <alignment horizontal="center" vertical="center" wrapText="1"/>
    </xf>
    <xf numFmtId="182" fontId="32" fillId="2" borderId="1" xfId="3" applyNumberFormat="1" applyFont="1" applyFill="1" applyBorder="1" applyAlignment="1">
      <alignment horizontal="center" vertical="center"/>
    </xf>
    <xf numFmtId="0" fontId="32" fillId="2" borderId="1" xfId="3" applyFont="1" applyFill="1" applyBorder="1" applyAlignment="1">
      <alignment horizontal="center" vertical="center"/>
    </xf>
    <xf numFmtId="182" fontId="32" fillId="2" borderId="1" xfId="18" applyNumberFormat="1" applyFont="1" applyFill="1" applyBorder="1" applyAlignment="1">
      <alignment horizontal="center" vertical="center"/>
    </xf>
    <xf numFmtId="182" fontId="10" fillId="2" borderId="1" xfId="0" applyNumberFormat="1" applyFont="1" applyFill="1" applyBorder="1" applyAlignment="1">
      <alignment horizontal="center" vertical="center"/>
    </xf>
    <xf numFmtId="0" fontId="0" fillId="2" borderId="0" xfId="0" applyFont="1" applyFill="1" applyAlignment="1">
      <alignment horizontal="center" vertical="center"/>
    </xf>
    <xf numFmtId="182" fontId="10" fillId="3" borderId="1" xfId="0" applyNumberFormat="1" applyFont="1" applyFill="1" applyBorder="1" applyAlignment="1">
      <alignment horizontal="center" vertical="center"/>
    </xf>
    <xf numFmtId="0" fontId="0" fillId="3" borderId="0" xfId="0" applyFill="1" applyAlignment="1">
      <alignment horizontal="center" vertical="center"/>
    </xf>
    <xf numFmtId="0" fontId="10" fillId="3" borderId="1" xfId="0" applyFont="1" applyFill="1" applyBorder="1" applyAlignment="1">
      <alignment horizontal="center" vertical="center"/>
    </xf>
    <xf numFmtId="0" fontId="36" fillId="2" borderId="1" xfId="3" applyFont="1" applyFill="1" applyBorder="1" applyAlignment="1">
      <alignment horizontal="center" vertical="center"/>
    </xf>
    <xf numFmtId="0" fontId="29" fillId="2" borderId="1" xfId="16" applyNumberFormat="1" applyFont="1" applyFill="1" applyBorder="1" applyAlignment="1">
      <alignment horizontal="center" vertical="center" wrapText="1"/>
    </xf>
    <xf numFmtId="0" fontId="29" fillId="2" borderId="1" xfId="17" applyFont="1" applyFill="1" applyBorder="1" applyAlignment="1">
      <alignment horizontal="center" vertical="center"/>
    </xf>
    <xf numFmtId="0" fontId="29" fillId="2" borderId="1" xfId="17" applyNumberFormat="1" applyFont="1" applyFill="1" applyBorder="1" applyAlignment="1">
      <alignment horizontal="center" vertical="center" wrapText="1"/>
    </xf>
    <xf numFmtId="0" fontId="29" fillId="2" borderId="1" xfId="16" applyNumberFormat="1" applyFont="1" applyFill="1" applyBorder="1" applyAlignment="1">
      <alignment horizontal="center" vertical="center"/>
    </xf>
    <xf numFmtId="0" fontId="16" fillId="2" borderId="1" xfId="16" applyNumberFormat="1" applyFont="1" applyFill="1" applyBorder="1" applyAlignment="1">
      <alignment horizontal="center" vertical="center" wrapText="1"/>
    </xf>
    <xf numFmtId="0" fontId="41" fillId="2" borderId="1" xfId="11" applyFont="1" applyFill="1" applyBorder="1" applyAlignment="1">
      <alignment horizontal="center" vertical="center" wrapText="1"/>
    </xf>
    <xf numFmtId="0" fontId="2" fillId="2" borderId="0" xfId="11" applyFill="1">
      <alignment vertical="center"/>
    </xf>
    <xf numFmtId="0" fontId="2" fillId="2" borderId="0" xfId="11" applyFont="1" applyFill="1">
      <alignment vertical="center"/>
    </xf>
    <xf numFmtId="0" fontId="36" fillId="2" borderId="1" xfId="19" applyFont="1" applyFill="1" applyBorder="1" applyAlignment="1">
      <alignment horizontal="center" vertical="center" wrapText="1"/>
    </xf>
    <xf numFmtId="0" fontId="36" fillId="3" borderId="1" xfId="3" applyFont="1" applyFill="1" applyBorder="1" applyAlignment="1">
      <alignment horizontal="center" vertical="center"/>
    </xf>
    <xf numFmtId="0" fontId="29" fillId="3" borderId="1" xfId="16" applyNumberFormat="1" applyFont="1" applyFill="1" applyBorder="1" applyAlignment="1">
      <alignment horizontal="center" vertical="center" wrapText="1"/>
    </xf>
    <xf numFmtId="0" fontId="41" fillId="3" borderId="1" xfId="11" applyFont="1" applyFill="1" applyBorder="1" applyAlignment="1">
      <alignment horizontal="center" vertical="center" wrapText="1"/>
    </xf>
    <xf numFmtId="0" fontId="29" fillId="3" borderId="1" xfId="16" applyNumberFormat="1" applyFont="1" applyFill="1" applyBorder="1" applyAlignment="1">
      <alignment horizontal="center" vertical="center"/>
    </xf>
    <xf numFmtId="0" fontId="29" fillId="3" borderId="1" xfId="17" applyNumberFormat="1" applyFont="1" applyFill="1" applyBorder="1" applyAlignment="1">
      <alignment horizontal="center" vertical="center" wrapText="1"/>
    </xf>
    <xf numFmtId="0" fontId="36" fillId="3" borderId="1" xfId="19" applyFont="1" applyFill="1" applyBorder="1" applyAlignment="1">
      <alignment horizontal="center" vertical="center" wrapText="1"/>
    </xf>
    <xf numFmtId="182" fontId="36" fillId="2" borderId="1" xfId="18" applyNumberFormat="1" applyFont="1" applyFill="1" applyBorder="1" applyAlignment="1">
      <alignment horizontal="center" vertical="center"/>
    </xf>
    <xf numFmtId="182" fontId="34" fillId="2"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1" fillId="2" borderId="1" xfId="4" applyNumberFormat="1" applyFont="1" applyFill="1" applyBorder="1" applyAlignment="1">
      <alignment horizontal="center" vertical="center"/>
    </xf>
    <xf numFmtId="0" fontId="6" fillId="6" borderId="1" xfId="0" applyFont="1" applyFill="1" applyBorder="1" applyAlignment="1">
      <alignment horizontal="center" vertical="center"/>
    </xf>
    <xf numFmtId="0" fontId="0" fillId="0" borderId="0" xfId="0" applyAlignment="1">
      <alignment horizontal="center" vertical="center"/>
    </xf>
    <xf numFmtId="0" fontId="42" fillId="2" borderId="1" xfId="14" applyNumberFormat="1" applyFont="1" applyFill="1" applyBorder="1" applyAlignment="1">
      <alignment horizontal="center" vertical="center"/>
    </xf>
    <xf numFmtId="0" fontId="42" fillId="0" borderId="1" xfId="14" applyFont="1" applyBorder="1" applyAlignment="1">
      <alignment horizontal="center" vertical="center"/>
    </xf>
    <xf numFmtId="177" fontId="10" fillId="0" borderId="1" xfId="0" applyNumberFormat="1" applyFont="1" applyBorder="1" applyAlignment="1">
      <alignment horizontal="center" vertical="center"/>
    </xf>
    <xf numFmtId="182" fontId="2" fillId="2" borderId="0" xfId="11" applyNumberFormat="1" applyFill="1">
      <alignment vertical="center"/>
    </xf>
    <xf numFmtId="178" fontId="34" fillId="2" borderId="1" xfId="0" applyNumberFormat="1" applyFont="1" applyFill="1" applyBorder="1">
      <alignment vertical="center"/>
    </xf>
    <xf numFmtId="0" fontId="29" fillId="2" borderId="1" xfId="14" applyFont="1" applyFill="1" applyBorder="1" applyAlignment="1">
      <alignment horizontal="center" vertical="center"/>
    </xf>
    <xf numFmtId="0" fontId="10" fillId="2" borderId="1" xfId="0" applyFont="1" applyFill="1" applyBorder="1" applyAlignment="1">
      <alignment horizontal="center" vertical="center"/>
    </xf>
    <xf numFmtId="0" fontId="32" fillId="2" borderId="1" xfId="5" applyNumberFormat="1" applyFont="1" applyFill="1" applyBorder="1" applyAlignment="1">
      <alignment horizontal="center" vertical="center"/>
    </xf>
    <xf numFmtId="0" fontId="10" fillId="0" borderId="1" xfId="5" applyNumberFormat="1" applyFont="1" applyBorder="1" applyAlignment="1">
      <alignment horizontal="center" vertical="center"/>
    </xf>
    <xf numFmtId="0" fontId="42" fillId="2" borderId="1" xfId="14" applyNumberFormat="1" applyFont="1" applyFill="1" applyBorder="1" applyAlignment="1">
      <alignment horizontal="right" vertical="center"/>
    </xf>
    <xf numFmtId="0" fontId="6" fillId="5" borderId="1" xfId="0" applyFont="1" applyFill="1" applyBorder="1" applyAlignment="1">
      <alignment horizontal="center" vertical="center"/>
    </xf>
    <xf numFmtId="0" fontId="15" fillId="3"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78" fontId="16" fillId="3" borderId="1" xfId="2" applyNumberFormat="1" applyFont="1" applyFill="1" applyBorder="1" applyAlignment="1">
      <alignment horizontal="center" vertical="center" wrapText="1"/>
    </xf>
    <xf numFmtId="178" fontId="16" fillId="3" borderId="1" xfId="0" applyNumberFormat="1" applyFont="1" applyFill="1" applyBorder="1" applyAlignment="1">
      <alignment horizontal="center" vertical="center" wrapText="1"/>
    </xf>
    <xf numFmtId="0" fontId="15" fillId="3" borderId="5" xfId="0" applyFont="1" applyFill="1" applyBorder="1" applyAlignment="1">
      <alignment horizontal="center" vertical="center"/>
    </xf>
    <xf numFmtId="43" fontId="22" fillId="3" borderId="1" xfId="2" applyNumberFormat="1" applyFont="1" applyFill="1" applyBorder="1" applyAlignment="1">
      <alignment horizontal="center" vertical="center"/>
    </xf>
    <xf numFmtId="43" fontId="22" fillId="3"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wrapText="1"/>
    </xf>
    <xf numFmtId="0" fontId="22" fillId="3" borderId="5" xfId="0" applyFont="1" applyFill="1" applyBorder="1" applyAlignment="1">
      <alignment horizontal="center" vertical="center"/>
    </xf>
    <xf numFmtId="0" fontId="22" fillId="3" borderId="7" xfId="0" applyFont="1" applyFill="1" applyBorder="1" applyAlignment="1">
      <alignment horizontal="center" vertical="center" wrapText="1"/>
    </xf>
    <xf numFmtId="0" fontId="22" fillId="3" borderId="8" xfId="0" applyFont="1" applyFill="1" applyBorder="1" applyAlignment="1">
      <alignment vertical="center"/>
    </xf>
    <xf numFmtId="0" fontId="22" fillId="3" borderId="1" xfId="0" applyFont="1" applyFill="1" applyBorder="1" applyAlignment="1">
      <alignment horizontal="center" vertical="center"/>
    </xf>
    <xf numFmtId="0" fontId="22" fillId="3" borderId="5" xfId="0" applyFont="1" applyFill="1" applyBorder="1" applyAlignment="1">
      <alignment vertical="center" wrapText="1"/>
    </xf>
    <xf numFmtId="0" fontId="49" fillId="0" borderId="0" xfId="0" applyNumberFormat="1" applyFont="1">
      <alignment vertical="center"/>
    </xf>
    <xf numFmtId="0" fontId="17" fillId="2" borderId="1" xfId="35" applyNumberFormat="1" applyFont="1" applyFill="1" applyBorder="1" applyAlignment="1">
      <alignment horizontal="center" vertical="center"/>
    </xf>
    <xf numFmtId="0" fontId="17" fillId="2" borderId="1" xfId="35" applyNumberFormat="1" applyFont="1" applyFill="1" applyBorder="1" applyAlignment="1">
      <alignment horizontal="center" vertical="center" wrapText="1"/>
    </xf>
    <xf numFmtId="0" fontId="17" fillId="2" borderId="1" xfId="2" applyNumberFormat="1" applyFont="1" applyFill="1" applyBorder="1" applyAlignment="1">
      <alignment horizontal="center" vertical="center"/>
    </xf>
    <xf numFmtId="0" fontId="34" fillId="0" borderId="0" xfId="0" applyNumberFormat="1" applyFont="1">
      <alignment vertical="center"/>
    </xf>
    <xf numFmtId="0" fontId="17" fillId="0" borderId="1" xfId="35" applyNumberFormat="1" applyFont="1" applyFill="1" applyBorder="1" applyAlignment="1">
      <alignment horizontal="center" vertical="center" wrapText="1"/>
    </xf>
    <xf numFmtId="0" fontId="50" fillId="0" borderId="1" xfId="35" applyNumberFormat="1" applyFont="1" applyFill="1" applyBorder="1" applyAlignment="1" applyProtection="1">
      <alignment horizontal="left" vertical="center" wrapText="1"/>
    </xf>
    <xf numFmtId="0" fontId="50" fillId="2" borderId="1" xfId="35" applyNumberFormat="1" applyFont="1" applyFill="1" applyBorder="1" applyAlignment="1" applyProtection="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7" fillId="2" borderId="1" xfId="0" applyFont="1" applyFill="1" applyBorder="1" applyAlignment="1">
      <alignment horizontal="center" vertical="center"/>
    </xf>
    <xf numFmtId="0" fontId="53" fillId="2" borderId="1" xfId="10" applyNumberFormat="1" applyFont="1" applyFill="1" applyBorder="1" applyAlignment="1">
      <alignment horizontal="center" vertical="center" shrinkToFit="1"/>
    </xf>
    <xf numFmtId="0" fontId="53" fillId="2" borderId="1" xfId="10" applyNumberFormat="1" applyFont="1" applyFill="1" applyBorder="1" applyAlignment="1">
      <alignment horizontal="center" vertical="center" wrapText="1" shrinkToFit="1"/>
    </xf>
    <xf numFmtId="0" fontId="0" fillId="2" borderId="0" xfId="0" applyNumberFormat="1" applyFont="1" applyFill="1">
      <alignment vertical="center"/>
    </xf>
    <xf numFmtId="0" fontId="54" fillId="2" borderId="1" xfId="10" applyNumberFormat="1" applyFont="1" applyFill="1" applyBorder="1" applyAlignment="1">
      <alignment horizontal="center" vertical="center"/>
    </xf>
    <xf numFmtId="0" fontId="54" fillId="2" borderId="1" xfId="0" applyNumberFormat="1" applyFont="1" applyFill="1" applyBorder="1" applyAlignment="1">
      <alignment horizontal="center" vertical="center" shrinkToFit="1"/>
    </xf>
    <xf numFmtId="0" fontId="53" fillId="2" borderId="1" xfId="10" applyNumberFormat="1" applyFont="1" applyFill="1" applyBorder="1" applyAlignment="1">
      <alignment horizontal="center" vertical="center"/>
    </xf>
    <xf numFmtId="0" fontId="53" fillId="2" borderId="1" xfId="0" applyFont="1" applyFill="1" applyBorder="1" applyAlignment="1">
      <alignment horizontal="center" vertical="center" wrapText="1"/>
    </xf>
    <xf numFmtId="0" fontId="55" fillId="2" borderId="1" xfId="10" applyNumberFormat="1" applyFont="1" applyFill="1" applyBorder="1" applyAlignment="1">
      <alignment horizontal="center" vertical="center"/>
    </xf>
    <xf numFmtId="181" fontId="53" fillId="2" borderId="1" xfId="10" applyNumberFormat="1" applyFont="1" applyFill="1" applyBorder="1" applyAlignment="1">
      <alignment horizontal="center" vertical="center"/>
    </xf>
    <xf numFmtId="177" fontId="53" fillId="2" borderId="1" xfId="10" applyNumberFormat="1" applyFont="1" applyFill="1" applyBorder="1" applyAlignment="1">
      <alignment horizontal="center" vertical="center"/>
    </xf>
    <xf numFmtId="0" fontId="56" fillId="2" borderId="0" xfId="0" applyNumberFormat="1" applyFont="1" applyFill="1">
      <alignment vertical="center"/>
    </xf>
    <xf numFmtId="0" fontId="54" fillId="2" borderId="0" xfId="0" applyNumberFormat="1" applyFont="1" applyFill="1">
      <alignment vertical="center"/>
    </xf>
    <xf numFmtId="0" fontId="56" fillId="2" borderId="0" xfId="0" applyNumberFormat="1" applyFont="1" applyFill="1" applyAlignment="1">
      <alignment horizontal="center" vertical="center"/>
    </xf>
    <xf numFmtId="0" fontId="0" fillId="2" borderId="0" xfId="0" applyNumberFormat="1" applyFill="1">
      <alignment vertical="center"/>
    </xf>
    <xf numFmtId="0" fontId="10" fillId="2" borderId="1" xfId="0" applyNumberFormat="1" applyFont="1" applyFill="1" applyBorder="1" applyAlignment="1">
      <alignment horizontal="center" vertical="center"/>
    </xf>
    <xf numFmtId="0" fontId="6" fillId="2" borderId="1" xfId="36"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10" fillId="2" borderId="0" xfId="0" applyNumberFormat="1" applyFont="1" applyFill="1" applyAlignment="1">
      <alignment horizontal="center" vertical="center"/>
    </xf>
    <xf numFmtId="0" fontId="6" fillId="2" borderId="1" xfId="7" applyNumberFormat="1" applyFont="1" applyFill="1" applyBorder="1" applyAlignment="1">
      <alignment horizontal="center" vertical="center"/>
    </xf>
    <xf numFmtId="0" fontId="42" fillId="2" borderId="1" xfId="36" applyNumberFormat="1" applyFont="1" applyFill="1" applyBorder="1" applyAlignment="1" applyProtection="1">
      <alignment horizontal="center" vertical="center" wrapText="1"/>
    </xf>
    <xf numFmtId="0" fontId="29" fillId="2" borderId="1" xfId="36" applyNumberFormat="1" applyFont="1" applyFill="1" applyBorder="1" applyAlignment="1">
      <alignment horizontal="center" vertical="center"/>
    </xf>
    <xf numFmtId="0" fontId="29" fillId="2" borderId="1" xfId="2" applyNumberFormat="1" applyFont="1" applyFill="1" applyBorder="1" applyAlignment="1">
      <alignment horizontal="center" vertical="center"/>
    </xf>
    <xf numFmtId="0" fontId="10" fillId="2" borderId="1" xfId="36" applyNumberFormat="1" applyFont="1" applyFill="1" applyBorder="1" applyAlignment="1">
      <alignment horizontal="center" vertical="center"/>
    </xf>
    <xf numFmtId="0" fontId="59" fillId="2" borderId="1" xfId="0" applyNumberFormat="1" applyFont="1" applyFill="1" applyBorder="1" applyAlignment="1">
      <alignment horizontal="center" vertical="center"/>
    </xf>
    <xf numFmtId="0" fontId="7" fillId="2" borderId="1" xfId="0" applyFont="1" applyFill="1" applyBorder="1" applyAlignment="1">
      <alignment horizontal="center" vertical="center" readingOrder="1"/>
    </xf>
    <xf numFmtId="0" fontId="7" fillId="0" borderId="1" xfId="0" applyFont="1" applyBorder="1" applyAlignment="1">
      <alignment horizontal="center" vertical="center" readingOrder="1"/>
    </xf>
    <xf numFmtId="0" fontId="7" fillId="0" borderId="1" xfId="0" applyFont="1" applyBorder="1" applyAlignment="1">
      <alignment horizontal="center" vertical="center" wrapText="1" readingOrder="1"/>
    </xf>
    <xf numFmtId="0" fontId="0" fillId="0" borderId="1" xfId="0" applyBorder="1" applyAlignment="1">
      <alignment horizontal="center" vertical="center" readingOrder="1"/>
    </xf>
    <xf numFmtId="0" fontId="0" fillId="0" borderId="0" xfId="0" applyAlignment="1">
      <alignment horizontal="center" vertical="center" readingOrder="1"/>
    </xf>
    <xf numFmtId="0" fontId="30" fillId="0" borderId="1" xfId="37" applyFont="1" applyBorder="1" applyAlignment="1">
      <alignment horizontal="center" vertical="center" wrapText="1" readingOrder="1"/>
    </xf>
    <xf numFmtId="0" fontId="30" fillId="0" borderId="1" xfId="37" applyFont="1" applyBorder="1" applyAlignment="1">
      <alignment horizontal="left" vertical="center" wrapText="1" readingOrder="1"/>
    </xf>
    <xf numFmtId="0" fontId="39" fillId="0" borderId="1" xfId="0" applyFont="1" applyBorder="1" applyAlignment="1">
      <alignment horizontal="left" vertical="center" wrapText="1" readingOrder="1"/>
    </xf>
    <xf numFmtId="0" fontId="39" fillId="0" borderId="1" xfId="7" applyNumberFormat="1" applyFont="1" applyBorder="1" applyAlignment="1">
      <alignment horizontal="center" vertical="center" wrapText="1"/>
    </xf>
    <xf numFmtId="0" fontId="39" fillId="0" borderId="1" xfId="7" applyNumberFormat="1" applyFont="1" applyBorder="1" applyAlignment="1">
      <alignment horizontal="left" vertical="center" wrapText="1"/>
    </xf>
    <xf numFmtId="0" fontId="39" fillId="0" borderId="1" xfId="0" applyFont="1" applyBorder="1" applyAlignment="1">
      <alignment horizontal="center" vertical="center" readingOrder="1"/>
    </xf>
    <xf numFmtId="0" fontId="39" fillId="0" borderId="1" xfId="0" applyFont="1" applyBorder="1" applyAlignment="1">
      <alignment horizontal="center" vertical="center"/>
    </xf>
    <xf numFmtId="1" fontId="39" fillId="0" borderId="1" xfId="0" applyNumberFormat="1" applyFont="1" applyBorder="1" applyAlignment="1">
      <alignment horizontal="center" vertical="center"/>
    </xf>
    <xf numFmtId="0" fontId="0" fillId="0" borderId="0" xfId="0" applyAlignment="1">
      <alignment horizontal="left" vertical="center" readingOrder="1"/>
    </xf>
    <xf numFmtId="0" fontId="0" fillId="0" borderId="0" xfId="0" applyAlignment="1">
      <alignment vertical="center" readingOrder="1"/>
    </xf>
    <xf numFmtId="0" fontId="6" fillId="2" borderId="1" xfId="0" applyFont="1" applyFill="1" applyBorder="1" applyAlignment="1">
      <alignment horizontal="center" vertical="center"/>
    </xf>
    <xf numFmtId="0" fontId="22" fillId="2"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3" fillId="2" borderId="1" xfId="0" applyFont="1" applyFill="1" applyBorder="1" applyAlignment="1">
      <alignment horizontal="left" vertical="center" wrapText="1" readingOrder="1"/>
    </xf>
    <xf numFmtId="183" fontId="10" fillId="2" borderId="1" xfId="11" applyNumberFormat="1" applyFont="1" applyFill="1" applyBorder="1" applyAlignment="1">
      <alignment horizontal="center" vertical="center" wrapText="1"/>
    </xf>
    <xf numFmtId="0" fontId="34" fillId="2" borderId="1" xfId="0" applyFont="1" applyFill="1" applyBorder="1" applyAlignment="1">
      <alignment horizontal="center" vertical="center"/>
    </xf>
    <xf numFmtId="0" fontId="0" fillId="2" borderId="0" xfId="0" applyFill="1" applyAlignment="1">
      <alignment vertical="center"/>
    </xf>
    <xf numFmtId="0" fontId="17" fillId="2" borderId="1" xfId="27" applyNumberFormat="1" applyFont="1" applyFill="1" applyBorder="1" applyAlignment="1">
      <alignment horizontal="center" vertical="center"/>
    </xf>
    <xf numFmtId="0" fontId="17" fillId="2" borderId="10" xfId="27" applyNumberFormat="1" applyFont="1" applyFill="1" applyBorder="1" applyAlignment="1">
      <alignment horizontal="center" vertical="center" wrapText="1"/>
    </xf>
    <xf numFmtId="0" fontId="17" fillId="2" borderId="11" xfId="27" applyNumberFormat="1" applyFont="1" applyFill="1" applyBorder="1" applyAlignment="1">
      <alignment horizontal="center" vertical="center"/>
    </xf>
    <xf numFmtId="0" fontId="17" fillId="2" borderId="12" xfId="27" applyNumberFormat="1" applyFont="1" applyFill="1" applyBorder="1" applyAlignment="1">
      <alignment horizontal="center" vertical="center"/>
    </xf>
    <xf numFmtId="0" fontId="17" fillId="2" borderId="1" xfId="27"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xf>
    <xf numFmtId="0" fontId="17" fillId="2" borderId="10" xfId="0" applyFont="1" applyFill="1" applyBorder="1" applyAlignment="1">
      <alignment horizontal="center" vertical="center" wrapText="1"/>
    </xf>
    <xf numFmtId="0" fontId="63"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1" xfId="27" applyNumberFormat="1" applyFont="1" applyFill="1" applyBorder="1" applyAlignment="1">
      <alignment horizontal="center" vertical="center" wrapText="1"/>
    </xf>
    <xf numFmtId="0" fontId="17" fillId="2" borderId="11" xfId="0"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0" fontId="34" fillId="2" borderId="0" xfId="0" applyFont="1" applyFill="1" applyAlignment="1">
      <alignment horizontal="center" vertical="center"/>
    </xf>
    <xf numFmtId="0" fontId="65" fillId="2" borderId="0" xfId="0" applyNumberFormat="1" applyFont="1" applyFill="1" applyBorder="1" applyAlignment="1">
      <alignment wrapText="1"/>
    </xf>
    <xf numFmtId="0" fontId="65" fillId="2" borderId="0" xfId="0" applyNumberFormat="1" applyFont="1" applyFill="1" applyBorder="1" applyAlignment="1"/>
    <xf numFmtId="0" fontId="6" fillId="0" borderId="1" xfId="0" applyNumberFormat="1" applyFont="1" applyFill="1" applyBorder="1" applyAlignment="1" applyProtection="1">
      <alignment horizontal="left" vertical="center"/>
    </xf>
    <xf numFmtId="0" fontId="29" fillId="0" borderId="1" xfId="24" applyFont="1" applyBorder="1" applyAlignment="1">
      <alignment horizontal="left" vertical="center"/>
    </xf>
    <xf numFmtId="0" fontId="7" fillId="2" borderId="0" xfId="0" applyNumberFormat="1" applyFont="1" applyFill="1" applyBorder="1" applyAlignment="1"/>
    <xf numFmtId="0" fontId="7" fillId="2" borderId="0" xfId="0" applyNumberFormat="1" applyFont="1" applyFill="1" applyBorder="1" applyAlignment="1">
      <alignment horizontal="center" vertical="center"/>
    </xf>
    <xf numFmtId="0" fontId="24" fillId="2" borderId="1" xfId="0" applyNumberFormat="1" applyFont="1" applyFill="1" applyBorder="1" applyAlignment="1" applyProtection="1">
      <alignment horizontal="center" vertical="center" shrinkToFit="1"/>
    </xf>
    <xf numFmtId="0" fontId="22" fillId="2" borderId="0" xfId="0" applyNumberFormat="1" applyFont="1" applyFill="1" applyBorder="1" applyAlignment="1" applyProtection="1">
      <alignment wrapText="1"/>
    </xf>
    <xf numFmtId="0" fontId="22" fillId="2" borderId="0" xfId="0" applyNumberFormat="1" applyFont="1" applyFill="1" applyBorder="1" applyAlignment="1">
      <alignment wrapText="1"/>
    </xf>
    <xf numFmtId="0" fontId="22" fillId="2" borderId="0" xfId="0" applyNumberFormat="1" applyFont="1" applyFill="1" applyBorder="1" applyAlignment="1"/>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xf>
    <xf numFmtId="184" fontId="6" fillId="2" borderId="1" xfId="0" applyNumberFormat="1" applyFont="1" applyFill="1" applyBorder="1" applyAlignment="1" applyProtection="1">
      <alignment horizontal="center" vertical="center"/>
    </xf>
    <xf numFmtId="0" fontId="66" fillId="2" borderId="0"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32" fillId="2" borderId="1" xfId="0" applyNumberFormat="1" applyFont="1" applyFill="1" applyBorder="1" applyAlignment="1" applyProtection="1">
      <alignment horizontal="left" vertical="center"/>
    </xf>
    <xf numFmtId="0" fontId="32" fillId="2" borderId="1" xfId="0" applyNumberFormat="1" applyFont="1" applyFill="1" applyBorder="1" applyAlignment="1" applyProtection="1">
      <alignment horizontal="center" vertical="center"/>
    </xf>
    <xf numFmtId="184" fontId="32" fillId="2" borderId="1" xfId="0" applyNumberFormat="1" applyFont="1" applyFill="1" applyBorder="1" applyAlignment="1" applyProtection="1">
      <alignment horizontal="center" vertical="center"/>
    </xf>
    <xf numFmtId="0" fontId="32" fillId="2" borderId="0" xfId="0" applyNumberFormat="1" applyFont="1" applyFill="1" applyBorder="1" applyAlignment="1" applyProtection="1">
      <alignment horizontal="left" wrapText="1"/>
    </xf>
    <xf numFmtId="0" fontId="24" fillId="2" borderId="1" xfId="0" applyNumberFormat="1" applyFont="1" applyFill="1" applyBorder="1" applyAlignment="1" applyProtection="1">
      <alignment horizontal="center" vertical="center"/>
    </xf>
    <xf numFmtId="0" fontId="6" fillId="2" borderId="0" xfId="0" applyNumberFormat="1" applyFont="1" applyFill="1" applyBorder="1" applyAlignment="1">
      <alignment vertical="center" wrapText="1"/>
    </xf>
    <xf numFmtId="0" fontId="66" fillId="2" borderId="13"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vertical="center"/>
    </xf>
    <xf numFmtId="0" fontId="32" fillId="2" borderId="1" xfId="0" applyNumberFormat="1" applyFont="1" applyFill="1" applyBorder="1" applyAlignment="1" applyProtection="1">
      <alignment vertical="center"/>
    </xf>
    <xf numFmtId="0" fontId="32" fillId="2" borderId="0" xfId="0" applyNumberFormat="1" applyFont="1" applyFill="1" applyBorder="1" applyAlignment="1" applyProtection="1">
      <alignment vertical="center" wrapText="1"/>
    </xf>
    <xf numFmtId="185" fontId="6" fillId="2" borderId="1"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left" vertical="center" wrapText="1"/>
    </xf>
    <xf numFmtId="0" fontId="6" fillId="2" borderId="0" xfId="0" applyNumberFormat="1" applyFont="1" applyFill="1" applyBorder="1" applyAlignment="1"/>
    <xf numFmtId="0" fontId="6" fillId="2" borderId="0" xfId="0" applyNumberFormat="1" applyFont="1" applyFill="1" applyBorder="1" applyAlignment="1">
      <alignment horizontal="center" vertical="center"/>
    </xf>
    <xf numFmtId="0" fontId="14" fillId="2" borderId="0" xfId="0" applyFont="1" applyFill="1" applyAlignment="1">
      <alignment horizontal="center"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6" fillId="2" borderId="0" xfId="0" applyFont="1" applyFill="1" applyAlignment="1">
      <alignment horizontal="center" vertical="center"/>
    </xf>
    <xf numFmtId="0" fontId="17" fillId="2" borderId="1" xfId="21" applyNumberFormat="1" applyFont="1" applyFill="1" applyBorder="1" applyAlignment="1">
      <alignment horizontal="center" vertical="center"/>
    </xf>
    <xf numFmtId="0" fontId="17" fillId="3" borderId="1" xfId="21" applyNumberFormat="1" applyFont="1" applyFill="1" applyBorder="1" applyAlignment="1">
      <alignment horizontal="center" vertical="center"/>
    </xf>
    <xf numFmtId="0" fontId="68" fillId="0" borderId="0" xfId="0" applyNumberFormat="1" applyFont="1" applyBorder="1" applyAlignment="1">
      <alignment horizontal="right" vertical="center"/>
    </xf>
    <xf numFmtId="0" fontId="69" fillId="0" borderId="14" xfId="0" applyNumberFormat="1" applyFont="1" applyBorder="1" applyAlignment="1">
      <alignment horizontal="center" vertical="center"/>
    </xf>
    <xf numFmtId="0" fontId="69" fillId="0" borderId="14" xfId="0" applyNumberFormat="1" applyFont="1" applyFill="1" applyBorder="1" applyAlignment="1">
      <alignment horizontal="center" vertical="center"/>
    </xf>
    <xf numFmtId="0" fontId="0" fillId="0" borderId="0" xfId="0" applyNumberFormat="1" applyAlignment="1">
      <alignment horizontal="center" vertical="center"/>
    </xf>
    <xf numFmtId="0" fontId="64" fillId="2" borderId="14" xfId="0" applyFont="1" applyFill="1" applyBorder="1" applyAlignment="1">
      <alignment horizontal="center" vertical="center" wrapText="1"/>
    </xf>
    <xf numFmtId="0" fontId="63" fillId="2" borderId="14" xfId="0" applyFont="1" applyFill="1" applyBorder="1" applyAlignment="1">
      <alignment horizontal="center" vertical="center" wrapText="1"/>
    </xf>
    <xf numFmtId="0" fontId="17" fillId="2" borderId="14" xfId="27" applyNumberFormat="1" applyFont="1" applyFill="1" applyBorder="1" applyAlignment="1">
      <alignment horizontal="center" vertical="center" wrapText="1"/>
    </xf>
    <xf numFmtId="0" fontId="34" fillId="2" borderId="14" xfId="0" applyFont="1" applyFill="1" applyBorder="1" applyAlignment="1">
      <alignment horizontal="center" vertical="center"/>
    </xf>
    <xf numFmtId="177" fontId="69" fillId="0" borderId="14" xfId="0" applyNumberFormat="1" applyFont="1" applyFill="1" applyBorder="1" applyAlignment="1">
      <alignment horizontal="center" vertical="center"/>
    </xf>
    <xf numFmtId="177" fontId="70" fillId="0" borderId="14" xfId="0" applyNumberFormat="1" applyFont="1" applyBorder="1" applyAlignment="1">
      <alignment horizontal="center" vertical="center"/>
    </xf>
    <xf numFmtId="177" fontId="69" fillId="0" borderId="14" xfId="0" applyNumberFormat="1" applyFont="1" applyBorder="1" applyAlignment="1">
      <alignment horizontal="center" vertical="center"/>
    </xf>
    <xf numFmtId="0" fontId="67" fillId="0" borderId="0" xfId="0" applyNumberFormat="1" applyFont="1" applyBorder="1" applyAlignment="1">
      <alignment horizontal="center" vertical="center"/>
    </xf>
    <xf numFmtId="176" fontId="0" fillId="0" borderId="0" xfId="0" applyNumberFormat="1" applyAlignment="1">
      <alignment vertical="center"/>
    </xf>
    <xf numFmtId="0" fontId="68" fillId="0" borderId="4" xfId="0" applyNumberFormat="1" applyFont="1" applyBorder="1" applyAlignment="1">
      <alignment vertical="center"/>
    </xf>
    <xf numFmtId="176" fontId="0" fillId="0" borderId="4" xfId="0" applyNumberFormat="1" applyBorder="1" applyAlignment="1">
      <alignment vertical="center"/>
    </xf>
    <xf numFmtId="0" fontId="57" fillId="2" borderId="4" xfId="10" applyNumberFormat="1" applyFont="1" applyFill="1" applyBorder="1" applyAlignment="1" applyProtection="1">
      <alignment horizontal="center" vertical="center"/>
    </xf>
    <xf numFmtId="0" fontId="56" fillId="2" borderId="4" xfId="0" applyFont="1" applyFill="1" applyBorder="1" applyAlignment="1">
      <alignment horizontal="center" vertical="center"/>
    </xf>
    <xf numFmtId="0" fontId="62" fillId="2" borderId="0" xfId="27" applyNumberFormat="1" applyFont="1" applyFill="1" applyAlignment="1">
      <alignment horizontal="center" vertical="center"/>
    </xf>
    <xf numFmtId="0" fontId="62" fillId="2" borderId="0" xfId="27" applyNumberFormat="1" applyFont="1" applyFill="1" applyAlignment="1">
      <alignment horizontal="center" vertical="center" wrapText="1"/>
    </xf>
    <xf numFmtId="0" fontId="60" fillId="2" borderId="0" xfId="0" applyNumberFormat="1" applyFont="1" applyFill="1" applyBorder="1" applyAlignment="1">
      <alignment horizontal="center" vertical="center"/>
    </xf>
    <xf numFmtId="184" fontId="6" fillId="2" borderId="1" xfId="0" applyNumberFormat="1" applyFont="1" applyFill="1" applyBorder="1" applyAlignment="1" applyProtection="1">
      <alignment horizontal="center" vertical="center"/>
    </xf>
    <xf numFmtId="184" fontId="10" fillId="2" borderId="1" xfId="0" applyNumberFormat="1" applyFont="1" applyFill="1" applyBorder="1" applyAlignment="1" applyProtection="1">
      <alignment horizontal="center" vertical="center"/>
    </xf>
    <xf numFmtId="0" fontId="58" fillId="2" borderId="4" xfId="36" applyNumberFormat="1" applyFont="1" applyFill="1" applyBorder="1" applyAlignment="1">
      <alignment horizontal="center" vertical="center"/>
    </xf>
    <xf numFmtId="0" fontId="0" fillId="2" borderId="4" xfId="0" applyNumberFormat="1" applyFill="1" applyBorder="1" applyAlignment="1">
      <alignment vertical="center"/>
    </xf>
    <xf numFmtId="0" fontId="48" fillId="0" borderId="4" xfId="35" applyNumberFormat="1" applyFont="1" applyBorder="1" applyAlignment="1">
      <alignment horizontal="center" vertical="center"/>
    </xf>
    <xf numFmtId="0" fontId="20" fillId="4" borderId="4" xfId="0" applyFont="1" applyFill="1" applyBorder="1" applyAlignment="1">
      <alignment horizontal="center" vertical="center"/>
    </xf>
    <xf numFmtId="0" fontId="18" fillId="2" borderId="4" xfId="0" applyFont="1" applyFill="1" applyBorder="1" applyAlignment="1">
      <alignment horizontal="center" vertical="center"/>
    </xf>
    <xf numFmtId="0" fontId="19" fillId="2" borderId="4" xfId="0" applyFont="1" applyFill="1" applyBorder="1" applyAlignment="1">
      <alignment horizontal="center" vertical="center"/>
    </xf>
    <xf numFmtId="0" fontId="60" fillId="0" borderId="4" xfId="0" applyFont="1" applyBorder="1" applyAlignment="1">
      <alignment horizontal="center" vertical="center" readingOrder="1"/>
    </xf>
    <xf numFmtId="0" fontId="0" fillId="0" borderId="2" xfId="0" applyBorder="1" applyAlignment="1">
      <alignment horizontal="center" vertical="center" readingOrder="1"/>
    </xf>
    <xf numFmtId="0" fontId="0" fillId="0" borderId="9" xfId="0" applyBorder="1" applyAlignment="1">
      <alignment horizontal="center" vertical="center" readingOrder="1"/>
    </xf>
    <xf numFmtId="0" fontId="0" fillId="0" borderId="3" xfId="0" applyBorder="1" applyAlignment="1">
      <alignment horizontal="center" vertical="center" readingOrder="1"/>
    </xf>
    <xf numFmtId="0" fontId="43" fillId="0" borderId="4" xfId="14" applyNumberFormat="1" applyFont="1" applyBorder="1" applyAlignment="1">
      <alignment horizontal="center" vertical="center" wrapText="1"/>
    </xf>
    <xf numFmtId="0" fontId="42" fillId="7" borderId="1" xfId="14" applyFont="1" applyFill="1" applyBorder="1" applyAlignment="1">
      <alignment horizontal="center" vertical="center"/>
    </xf>
    <xf numFmtId="0" fontId="6" fillId="7" borderId="1" xfId="0" applyFont="1" applyFill="1" applyBorder="1" applyAlignment="1">
      <alignment horizontal="center" vertical="center"/>
    </xf>
    <xf numFmtId="0" fontId="23" fillId="7" borderId="1" xfId="14" applyFont="1" applyFill="1" applyBorder="1" applyAlignment="1">
      <alignment horizontal="center" vertical="center" wrapText="1"/>
    </xf>
    <xf numFmtId="0" fontId="42" fillId="7" borderId="1" xfId="14" applyFont="1" applyFill="1" applyBorder="1" applyAlignment="1">
      <alignment horizontal="center" vertical="center" wrapText="1"/>
    </xf>
    <xf numFmtId="0" fontId="10" fillId="7" borderId="1" xfId="0" applyFont="1" applyFill="1" applyBorder="1" applyAlignment="1">
      <alignment horizontal="center" vertical="center"/>
    </xf>
    <xf numFmtId="176" fontId="28" fillId="0" borderId="4" xfId="0" applyNumberFormat="1" applyFont="1" applyBorder="1" applyAlignment="1">
      <alignment horizontal="center" vertical="center"/>
    </xf>
    <xf numFmtId="0" fontId="30" fillId="3" borderId="1" xfId="4" applyNumberFormat="1" applyFont="1" applyFill="1" applyBorder="1" applyAlignment="1">
      <alignment horizontal="center" vertical="center"/>
    </xf>
    <xf numFmtId="0" fontId="9" fillId="0" borderId="1" xfId="10" applyNumberFormat="1" applyFont="1" applyBorder="1" applyAlignment="1">
      <alignment horizontal="center" vertical="center"/>
    </xf>
    <xf numFmtId="0" fontId="30" fillId="3" borderId="1" xfId="10" applyNumberFormat="1" applyFont="1" applyFill="1" applyBorder="1" applyAlignment="1">
      <alignment horizontal="center" vertical="center" wrapText="1"/>
    </xf>
    <xf numFmtId="176" fontId="9" fillId="3" borderId="2" xfId="0" applyNumberFormat="1" applyFont="1" applyFill="1" applyBorder="1" applyAlignment="1">
      <alignment horizontal="center" vertical="center"/>
    </xf>
    <xf numFmtId="176" fontId="9" fillId="3" borderId="9" xfId="0" applyNumberFormat="1" applyFont="1" applyFill="1" applyBorder="1" applyAlignment="1">
      <alignment horizontal="center" vertical="center"/>
    </xf>
    <xf numFmtId="176" fontId="9" fillId="3" borderId="3" xfId="0" applyNumberFormat="1" applyFont="1" applyFill="1" applyBorder="1" applyAlignment="1">
      <alignment horizontal="center" vertical="center"/>
    </xf>
    <xf numFmtId="0" fontId="42" fillId="2" borderId="1" xfId="14" applyFont="1" applyFill="1" applyBorder="1" applyAlignment="1">
      <alignment horizontal="center" vertical="center" wrapText="1"/>
    </xf>
    <xf numFmtId="0" fontId="45" fillId="0" borderId="4" xfId="14" applyNumberFormat="1" applyFont="1" applyBorder="1" applyAlignment="1">
      <alignment horizontal="center" vertical="center" wrapText="1"/>
    </xf>
    <xf numFmtId="0" fontId="42" fillId="2" borderId="1" xfId="14"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28" applyNumberFormat="1" applyFont="1" applyFill="1" applyBorder="1" applyAlignment="1">
      <alignment horizontal="center" vertical="center"/>
    </xf>
    <xf numFmtId="0" fontId="6" fillId="2" borderId="3" xfId="28" applyNumberFormat="1" applyFont="1" applyFill="1" applyBorder="1" applyAlignment="1">
      <alignment horizontal="center" vertical="center"/>
    </xf>
    <xf numFmtId="182" fontId="3" fillId="3" borderId="1" xfId="3" applyNumberFormat="1" applyFont="1" applyFill="1" applyBorder="1" applyAlignment="1">
      <alignment horizontal="center" vertical="center"/>
    </xf>
    <xf numFmtId="0" fontId="37" fillId="2" borderId="4" xfId="11" applyFont="1" applyFill="1" applyBorder="1" applyAlignment="1">
      <alignment horizontal="center" vertical="center"/>
    </xf>
    <xf numFmtId="0" fontId="3" fillId="3" borderId="1" xfId="3" applyFont="1" applyFill="1" applyBorder="1" applyAlignment="1">
      <alignment horizontal="center" vertical="center"/>
    </xf>
    <xf numFmtId="0" fontId="17" fillId="3" borderId="1" xfId="16" applyNumberFormat="1" applyFont="1" applyFill="1" applyBorder="1" applyAlignment="1">
      <alignment horizontal="center" vertical="center" wrapText="1"/>
    </xf>
    <xf numFmtId="57" fontId="17" fillId="3" borderId="1" xfId="11" applyNumberFormat="1" applyFont="1" applyFill="1" applyBorder="1" applyAlignment="1">
      <alignment horizontal="center" vertical="center" wrapText="1"/>
    </xf>
    <xf numFmtId="0" fontId="17" fillId="3" borderId="1" xfId="11" applyNumberFormat="1" applyFont="1" applyFill="1" applyBorder="1" applyAlignment="1">
      <alignment horizontal="center" vertical="center" wrapText="1"/>
    </xf>
    <xf numFmtId="181" fontId="17" fillId="3" borderId="1" xfId="11" applyNumberFormat="1"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7" fillId="0" borderId="4" xfId="0" applyFont="1" applyBorder="1" applyAlignment="1">
      <alignment horizontal="center" vertical="center"/>
    </xf>
    <xf numFmtId="0" fontId="36" fillId="2" borderId="1" xfId="18" applyFont="1" applyFill="1" applyBorder="1" applyAlignment="1">
      <alignment horizontal="center" vertical="center"/>
    </xf>
    <xf numFmtId="0" fontId="34" fillId="2" borderId="1"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29" fillId="2" borderId="1" xfId="14" applyFont="1" applyFill="1" applyBorder="1" applyAlignment="1">
      <alignment horizontal="center" vertical="center" wrapText="1"/>
    </xf>
    <xf numFmtId="0" fontId="32" fillId="3" borderId="1" xfId="18" applyFont="1" applyFill="1" applyBorder="1" applyAlignment="1">
      <alignment horizontal="center" vertical="center" wrapText="1"/>
    </xf>
    <xf numFmtId="0" fontId="10" fillId="3" borderId="1" xfId="0" applyFont="1" applyFill="1" applyBorder="1" applyAlignment="1">
      <alignment horizontal="center" vertical="center" wrapText="1"/>
    </xf>
    <xf numFmtId="0" fontId="32" fillId="2" borderId="1" xfId="18" applyFont="1" applyFill="1" applyBorder="1" applyAlignment="1">
      <alignment horizontal="center" vertical="center"/>
    </xf>
    <xf numFmtId="0" fontId="32" fillId="2" borderId="1" xfId="18" applyFont="1" applyFill="1" applyBorder="1" applyAlignment="1">
      <alignment horizontal="center" vertical="center" wrapText="1"/>
    </xf>
    <xf numFmtId="0" fontId="6" fillId="2" borderId="1" xfId="3" applyFont="1" applyFill="1" applyBorder="1" applyAlignment="1">
      <alignment horizontal="center" vertical="center"/>
    </xf>
    <xf numFmtId="181" fontId="40" fillId="3" borderId="1" xfId="11" applyNumberFormat="1" applyFont="1" applyFill="1" applyBorder="1" applyAlignment="1">
      <alignment horizontal="center" vertical="center" wrapText="1"/>
    </xf>
    <xf numFmtId="0" fontId="37" fillId="2" borderId="4" xfId="0" applyFont="1" applyFill="1" applyBorder="1" applyAlignment="1">
      <alignment horizontal="center" vertical="center"/>
    </xf>
    <xf numFmtId="0" fontId="32" fillId="3" borderId="1" xfId="18" applyFont="1" applyFill="1" applyBorder="1" applyAlignment="1">
      <alignment horizontal="center" vertical="center"/>
    </xf>
    <xf numFmtId="0" fontId="10" fillId="3" borderId="1" xfId="0" applyFont="1" applyFill="1" applyBorder="1" applyAlignment="1">
      <alignment horizontal="center" vertical="center"/>
    </xf>
    <xf numFmtId="57" fontId="40" fillId="3" borderId="1" xfId="11" applyNumberFormat="1" applyFont="1" applyFill="1" applyBorder="1" applyAlignment="1">
      <alignment horizontal="center" vertical="center" wrapText="1"/>
    </xf>
    <xf numFmtId="0" fontId="40" fillId="3" borderId="1" xfId="11" applyNumberFormat="1" applyFont="1" applyFill="1" applyBorder="1" applyAlignment="1">
      <alignment horizontal="center" vertical="center" wrapText="1"/>
    </xf>
    <xf numFmtId="0" fontId="28" fillId="2" borderId="4" xfId="21" applyNumberFormat="1" applyFont="1" applyFill="1" applyBorder="1" applyAlignment="1">
      <alignment horizontal="center" vertical="center"/>
    </xf>
    <xf numFmtId="0" fontId="28" fillId="2" borderId="4" xfId="21" applyNumberFormat="1" applyFont="1" applyFill="1" applyBorder="1" applyAlignment="1">
      <alignment vertical="center"/>
    </xf>
    <xf numFmtId="0" fontId="51" fillId="0" borderId="4" xfId="0" applyFont="1" applyBorder="1" applyAlignment="1">
      <alignment horizontal="center" vertical="center"/>
    </xf>
    <xf numFmtId="0" fontId="52" fillId="0" borderId="4" xfId="0" applyFont="1" applyBorder="1" applyAlignment="1">
      <alignment horizontal="center" vertical="center"/>
    </xf>
  </cellXfs>
  <cellStyles count="38">
    <cellStyle name="常规" xfId="0" builtinId="0"/>
    <cellStyle name="常规 10" xfId="4"/>
    <cellStyle name="常规 107" xfId="1"/>
    <cellStyle name="常规 11" xfId="5"/>
    <cellStyle name="常规 11 9" xfId="8"/>
    <cellStyle name="常规 12" xfId="30"/>
    <cellStyle name="常规 2" xfId="7"/>
    <cellStyle name="常规 2 2" xfId="28"/>
    <cellStyle name="常规 2 24" xfId="13"/>
    <cellStyle name="常规 2 3" xfId="11"/>
    <cellStyle name="常规 2 3 2" xfId="31"/>
    <cellStyle name="常规 292 2" xfId="21"/>
    <cellStyle name="常规 293" xfId="10"/>
    <cellStyle name="常规 294" xfId="27"/>
    <cellStyle name="常规 296" xfId="35"/>
    <cellStyle name="常规 297" xfId="36"/>
    <cellStyle name="常规 3" xfId="24"/>
    <cellStyle name="常规 3 2 2" xfId="25"/>
    <cellStyle name="常规 3 4" xfId="6"/>
    <cellStyle name="常规 3 4 9" xfId="9"/>
    <cellStyle name="常规 3 5" xfId="26"/>
    <cellStyle name="常规 3 6" xfId="33"/>
    <cellStyle name="常规 4" xfId="15"/>
    <cellStyle name="常规 5" xfId="14"/>
    <cellStyle name="常规 5 2" xfId="34"/>
    <cellStyle name="常规 6" xfId="16"/>
    <cellStyle name="常规 6 2" xfId="12"/>
    <cellStyle name="常规 7" xfId="32"/>
    <cellStyle name="常规 8" xfId="3"/>
    <cellStyle name="常规 8 2" xfId="18"/>
    <cellStyle name="常规 8 2 2" xfId="19"/>
    <cellStyle name="常规 8 2 7" xfId="20"/>
    <cellStyle name="常规 9" xfId="17"/>
    <cellStyle name="常规_Sheet1" xfId="37"/>
    <cellStyle name="千位分隔" xfId="2" builtinId="3"/>
    <cellStyle name="千位分隔 12 3 3" xfId="29"/>
    <cellStyle name="千位分隔[0] 2" xfId="23"/>
    <cellStyle name="千位分隔[0] 3"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36213;&#22825;&#33021;\&#38215;&#31649;&#20648;&#22791;&#25945;&#24072;&#21517;&#21333;&#21450;&#39044;&#31639;&#28165;&#21333;2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幼儿园</v>
          </cell>
          <cell r="B1">
            <v>219421.12</v>
          </cell>
        </row>
        <row r="2">
          <cell r="A2" t="str">
            <v>小学</v>
          </cell>
          <cell r="B2">
            <v>241078.08</v>
          </cell>
        </row>
        <row r="3">
          <cell r="A3" t="str">
            <v>初中</v>
          </cell>
          <cell r="B3">
            <v>254613.68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4"/>
  <sheetViews>
    <sheetView tabSelected="1" topLeftCell="A7" workbookViewId="0">
      <selection activeCell="E22" sqref="E22"/>
    </sheetView>
  </sheetViews>
  <sheetFormatPr defaultColWidth="9" defaultRowHeight="13.5"/>
  <cols>
    <col min="1" max="1" width="5.625" style="8" customWidth="1"/>
    <col min="2" max="2" width="27.375" style="248" customWidth="1"/>
    <col min="3" max="5" width="20.625" style="8" customWidth="1"/>
    <col min="6" max="6" width="20.5" style="8" bestFit="1" customWidth="1"/>
    <col min="7" max="7" width="18.625" style="8" hidden="1" customWidth="1"/>
    <col min="8" max="8" width="18.375" style="8" bestFit="1" customWidth="1"/>
    <col min="9" max="9" width="14.375" style="8" hidden="1" customWidth="1"/>
    <col min="10" max="10" width="14.25" style="8" hidden="1" customWidth="1"/>
    <col min="11" max="254" width="9" style="8"/>
    <col min="255" max="255" width="6.625" style="8" customWidth="1"/>
    <col min="256" max="257" width="21.625" style="8" customWidth="1"/>
    <col min="258" max="258" width="16.125" style="8" bestFit="1" customWidth="1"/>
    <col min="259" max="259" width="13.875" style="8" bestFit="1" customWidth="1"/>
    <col min="260" max="260" width="17.25" style="8" bestFit="1" customWidth="1"/>
    <col min="261" max="262" width="20.5" style="8" bestFit="1" customWidth="1"/>
    <col min="263" max="263" width="0" style="8" hidden="1" customWidth="1"/>
    <col min="264" max="264" width="18.375" style="8" bestFit="1" customWidth="1"/>
    <col min="265" max="266" width="0" style="8" hidden="1" customWidth="1"/>
    <col min="267" max="510" width="9" style="8"/>
    <col min="511" max="511" width="6.625" style="8" customWidth="1"/>
    <col min="512" max="513" width="21.625" style="8" customWidth="1"/>
    <col min="514" max="514" width="16.125" style="8" bestFit="1" customWidth="1"/>
    <col min="515" max="515" width="13.875" style="8" bestFit="1" customWidth="1"/>
    <col min="516" max="516" width="17.25" style="8" bestFit="1" customWidth="1"/>
    <col min="517" max="518" width="20.5" style="8" bestFit="1" customWidth="1"/>
    <col min="519" max="519" width="0" style="8" hidden="1" customWidth="1"/>
    <col min="520" max="520" width="18.375" style="8" bestFit="1" customWidth="1"/>
    <col min="521" max="522" width="0" style="8" hidden="1" customWidth="1"/>
    <col min="523" max="766" width="9" style="8"/>
    <col min="767" max="767" width="6.625" style="8" customWidth="1"/>
    <col min="768" max="769" width="21.625" style="8" customWidth="1"/>
    <col min="770" max="770" width="16.125" style="8" bestFit="1" customWidth="1"/>
    <col min="771" max="771" width="13.875" style="8" bestFit="1" customWidth="1"/>
    <col min="772" max="772" width="17.25" style="8" bestFit="1" customWidth="1"/>
    <col min="773" max="774" width="20.5" style="8" bestFit="1" customWidth="1"/>
    <col min="775" max="775" width="0" style="8" hidden="1" customWidth="1"/>
    <col min="776" max="776" width="18.375" style="8" bestFit="1" customWidth="1"/>
    <col min="777" max="778" width="0" style="8" hidden="1" customWidth="1"/>
    <col min="779" max="1022" width="9" style="8"/>
    <col min="1023" max="1023" width="6.625" style="8" customWidth="1"/>
    <col min="1024" max="1025" width="21.625" style="8" customWidth="1"/>
    <col min="1026" max="1026" width="16.125" style="8" bestFit="1" customWidth="1"/>
    <col min="1027" max="1027" width="13.875" style="8" bestFit="1" customWidth="1"/>
    <col min="1028" max="1028" width="17.25" style="8" bestFit="1" customWidth="1"/>
    <col min="1029" max="1030" width="20.5" style="8" bestFit="1" customWidth="1"/>
    <col min="1031" max="1031" width="0" style="8" hidden="1" customWidth="1"/>
    <col min="1032" max="1032" width="18.375" style="8" bestFit="1" customWidth="1"/>
    <col min="1033" max="1034" width="0" style="8" hidden="1" customWidth="1"/>
    <col min="1035" max="1278" width="9" style="8"/>
    <col min="1279" max="1279" width="6.625" style="8" customWidth="1"/>
    <col min="1280" max="1281" width="21.625" style="8" customWidth="1"/>
    <col min="1282" max="1282" width="16.125" style="8" bestFit="1" customWidth="1"/>
    <col min="1283" max="1283" width="13.875" style="8" bestFit="1" customWidth="1"/>
    <col min="1284" max="1284" width="17.25" style="8" bestFit="1" customWidth="1"/>
    <col min="1285" max="1286" width="20.5" style="8" bestFit="1" customWidth="1"/>
    <col min="1287" max="1287" width="0" style="8" hidden="1" customWidth="1"/>
    <col min="1288" max="1288" width="18.375" style="8" bestFit="1" customWidth="1"/>
    <col min="1289" max="1290" width="0" style="8" hidden="1" customWidth="1"/>
    <col min="1291" max="1534" width="9" style="8"/>
    <col min="1535" max="1535" width="6.625" style="8" customWidth="1"/>
    <col min="1536" max="1537" width="21.625" style="8" customWidth="1"/>
    <col min="1538" max="1538" width="16.125" style="8" bestFit="1" customWidth="1"/>
    <col min="1539" max="1539" width="13.875" style="8" bestFit="1" customWidth="1"/>
    <col min="1540" max="1540" width="17.25" style="8" bestFit="1" customWidth="1"/>
    <col min="1541" max="1542" width="20.5" style="8" bestFit="1" customWidth="1"/>
    <col min="1543" max="1543" width="0" style="8" hidden="1" customWidth="1"/>
    <col min="1544" max="1544" width="18.375" style="8" bestFit="1" customWidth="1"/>
    <col min="1545" max="1546" width="0" style="8" hidden="1" customWidth="1"/>
    <col min="1547" max="1790" width="9" style="8"/>
    <col min="1791" max="1791" width="6.625" style="8" customWidth="1"/>
    <col min="1792" max="1793" width="21.625" style="8" customWidth="1"/>
    <col min="1794" max="1794" width="16.125" style="8" bestFit="1" customWidth="1"/>
    <col min="1795" max="1795" width="13.875" style="8" bestFit="1" customWidth="1"/>
    <col min="1796" max="1796" width="17.25" style="8" bestFit="1" customWidth="1"/>
    <col min="1797" max="1798" width="20.5" style="8" bestFit="1" customWidth="1"/>
    <col min="1799" max="1799" width="0" style="8" hidden="1" customWidth="1"/>
    <col min="1800" max="1800" width="18.375" style="8" bestFit="1" customWidth="1"/>
    <col min="1801" max="1802" width="0" style="8" hidden="1" customWidth="1"/>
    <col min="1803" max="2046" width="9" style="8"/>
    <col min="2047" max="2047" width="6.625" style="8" customWidth="1"/>
    <col min="2048" max="2049" width="21.625" style="8" customWidth="1"/>
    <col min="2050" max="2050" width="16.125" style="8" bestFit="1" customWidth="1"/>
    <col min="2051" max="2051" width="13.875" style="8" bestFit="1" customWidth="1"/>
    <col min="2052" max="2052" width="17.25" style="8" bestFit="1" customWidth="1"/>
    <col min="2053" max="2054" width="20.5" style="8" bestFit="1" customWidth="1"/>
    <col min="2055" max="2055" width="0" style="8" hidden="1" customWidth="1"/>
    <col min="2056" max="2056" width="18.375" style="8" bestFit="1" customWidth="1"/>
    <col min="2057" max="2058" width="0" style="8" hidden="1" customWidth="1"/>
    <col min="2059" max="2302" width="9" style="8"/>
    <col min="2303" max="2303" width="6.625" style="8" customWidth="1"/>
    <col min="2304" max="2305" width="21.625" style="8" customWidth="1"/>
    <col min="2306" max="2306" width="16.125" style="8" bestFit="1" customWidth="1"/>
    <col min="2307" max="2307" width="13.875" style="8" bestFit="1" customWidth="1"/>
    <col min="2308" max="2308" width="17.25" style="8" bestFit="1" customWidth="1"/>
    <col min="2309" max="2310" width="20.5" style="8" bestFit="1" customWidth="1"/>
    <col min="2311" max="2311" width="0" style="8" hidden="1" customWidth="1"/>
    <col min="2312" max="2312" width="18.375" style="8" bestFit="1" customWidth="1"/>
    <col min="2313" max="2314" width="0" style="8" hidden="1" customWidth="1"/>
    <col min="2315" max="2558" width="9" style="8"/>
    <col min="2559" max="2559" width="6.625" style="8" customWidth="1"/>
    <col min="2560" max="2561" width="21.625" style="8" customWidth="1"/>
    <col min="2562" max="2562" width="16.125" style="8" bestFit="1" customWidth="1"/>
    <col min="2563" max="2563" width="13.875" style="8" bestFit="1" customWidth="1"/>
    <col min="2564" max="2564" width="17.25" style="8" bestFit="1" customWidth="1"/>
    <col min="2565" max="2566" width="20.5" style="8" bestFit="1" customWidth="1"/>
    <col min="2567" max="2567" width="0" style="8" hidden="1" customWidth="1"/>
    <col min="2568" max="2568" width="18.375" style="8" bestFit="1" customWidth="1"/>
    <col min="2569" max="2570" width="0" style="8" hidden="1" customWidth="1"/>
    <col min="2571" max="2814" width="9" style="8"/>
    <col min="2815" max="2815" width="6.625" style="8" customWidth="1"/>
    <col min="2816" max="2817" width="21.625" style="8" customWidth="1"/>
    <col min="2818" max="2818" width="16.125" style="8" bestFit="1" customWidth="1"/>
    <col min="2819" max="2819" width="13.875" style="8" bestFit="1" customWidth="1"/>
    <col min="2820" max="2820" width="17.25" style="8" bestFit="1" customWidth="1"/>
    <col min="2821" max="2822" width="20.5" style="8" bestFit="1" customWidth="1"/>
    <col min="2823" max="2823" width="0" style="8" hidden="1" customWidth="1"/>
    <col min="2824" max="2824" width="18.375" style="8" bestFit="1" customWidth="1"/>
    <col min="2825" max="2826" width="0" style="8" hidden="1" customWidth="1"/>
    <col min="2827" max="3070" width="9" style="8"/>
    <col min="3071" max="3071" width="6.625" style="8" customWidth="1"/>
    <col min="3072" max="3073" width="21.625" style="8" customWidth="1"/>
    <col min="3074" max="3074" width="16.125" style="8" bestFit="1" customWidth="1"/>
    <col min="3075" max="3075" width="13.875" style="8" bestFit="1" customWidth="1"/>
    <col min="3076" max="3076" width="17.25" style="8" bestFit="1" customWidth="1"/>
    <col min="3077" max="3078" width="20.5" style="8" bestFit="1" customWidth="1"/>
    <col min="3079" max="3079" width="0" style="8" hidden="1" customWidth="1"/>
    <col min="3080" max="3080" width="18.375" style="8" bestFit="1" customWidth="1"/>
    <col min="3081" max="3082" width="0" style="8" hidden="1" customWidth="1"/>
    <col min="3083" max="3326" width="9" style="8"/>
    <col min="3327" max="3327" width="6.625" style="8" customWidth="1"/>
    <col min="3328" max="3329" width="21.625" style="8" customWidth="1"/>
    <col min="3330" max="3330" width="16.125" style="8" bestFit="1" customWidth="1"/>
    <col min="3331" max="3331" width="13.875" style="8" bestFit="1" customWidth="1"/>
    <col min="3332" max="3332" width="17.25" style="8" bestFit="1" customWidth="1"/>
    <col min="3333" max="3334" width="20.5" style="8" bestFit="1" customWidth="1"/>
    <col min="3335" max="3335" width="0" style="8" hidden="1" customWidth="1"/>
    <col min="3336" max="3336" width="18.375" style="8" bestFit="1" customWidth="1"/>
    <col min="3337" max="3338" width="0" style="8" hidden="1" customWidth="1"/>
    <col min="3339" max="3582" width="9" style="8"/>
    <col min="3583" max="3583" width="6.625" style="8" customWidth="1"/>
    <col min="3584" max="3585" width="21.625" style="8" customWidth="1"/>
    <col min="3586" max="3586" width="16.125" style="8" bestFit="1" customWidth="1"/>
    <col min="3587" max="3587" width="13.875" style="8" bestFit="1" customWidth="1"/>
    <col min="3588" max="3588" width="17.25" style="8" bestFit="1" customWidth="1"/>
    <col min="3589" max="3590" width="20.5" style="8" bestFit="1" customWidth="1"/>
    <col min="3591" max="3591" width="0" style="8" hidden="1" customWidth="1"/>
    <col min="3592" max="3592" width="18.375" style="8" bestFit="1" customWidth="1"/>
    <col min="3593" max="3594" width="0" style="8" hidden="1" customWidth="1"/>
    <col min="3595" max="3838" width="9" style="8"/>
    <col min="3839" max="3839" width="6.625" style="8" customWidth="1"/>
    <col min="3840" max="3841" width="21.625" style="8" customWidth="1"/>
    <col min="3842" max="3842" width="16.125" style="8" bestFit="1" customWidth="1"/>
    <col min="3843" max="3843" width="13.875" style="8" bestFit="1" customWidth="1"/>
    <col min="3844" max="3844" width="17.25" style="8" bestFit="1" customWidth="1"/>
    <col min="3845" max="3846" width="20.5" style="8" bestFit="1" customWidth="1"/>
    <col min="3847" max="3847" width="0" style="8" hidden="1" customWidth="1"/>
    <col min="3848" max="3848" width="18.375" style="8" bestFit="1" customWidth="1"/>
    <col min="3849" max="3850" width="0" style="8" hidden="1" customWidth="1"/>
    <col min="3851" max="4094" width="9" style="8"/>
    <col min="4095" max="4095" width="6.625" style="8" customWidth="1"/>
    <col min="4096" max="4097" width="21.625" style="8" customWidth="1"/>
    <col min="4098" max="4098" width="16.125" style="8" bestFit="1" customWidth="1"/>
    <col min="4099" max="4099" width="13.875" style="8" bestFit="1" customWidth="1"/>
    <col min="4100" max="4100" width="17.25" style="8" bestFit="1" customWidth="1"/>
    <col min="4101" max="4102" width="20.5" style="8" bestFit="1" customWidth="1"/>
    <col min="4103" max="4103" width="0" style="8" hidden="1" customWidth="1"/>
    <col min="4104" max="4104" width="18.375" style="8" bestFit="1" customWidth="1"/>
    <col min="4105" max="4106" width="0" style="8" hidden="1" customWidth="1"/>
    <col min="4107" max="4350" width="9" style="8"/>
    <col min="4351" max="4351" width="6.625" style="8" customWidth="1"/>
    <col min="4352" max="4353" width="21.625" style="8" customWidth="1"/>
    <col min="4354" max="4354" width="16.125" style="8" bestFit="1" customWidth="1"/>
    <col min="4355" max="4355" width="13.875" style="8" bestFit="1" customWidth="1"/>
    <col min="4356" max="4356" width="17.25" style="8" bestFit="1" customWidth="1"/>
    <col min="4357" max="4358" width="20.5" style="8" bestFit="1" customWidth="1"/>
    <col min="4359" max="4359" width="0" style="8" hidden="1" customWidth="1"/>
    <col min="4360" max="4360" width="18.375" style="8" bestFit="1" customWidth="1"/>
    <col min="4361" max="4362" width="0" style="8" hidden="1" customWidth="1"/>
    <col min="4363" max="4606" width="9" style="8"/>
    <col min="4607" max="4607" width="6.625" style="8" customWidth="1"/>
    <col min="4608" max="4609" width="21.625" style="8" customWidth="1"/>
    <col min="4610" max="4610" width="16.125" style="8" bestFit="1" customWidth="1"/>
    <col min="4611" max="4611" width="13.875" style="8" bestFit="1" customWidth="1"/>
    <col min="4612" max="4612" width="17.25" style="8" bestFit="1" customWidth="1"/>
    <col min="4613" max="4614" width="20.5" style="8" bestFit="1" customWidth="1"/>
    <col min="4615" max="4615" width="0" style="8" hidden="1" customWidth="1"/>
    <col min="4616" max="4616" width="18.375" style="8" bestFit="1" customWidth="1"/>
    <col min="4617" max="4618" width="0" style="8" hidden="1" customWidth="1"/>
    <col min="4619" max="4862" width="9" style="8"/>
    <col min="4863" max="4863" width="6.625" style="8" customWidth="1"/>
    <col min="4864" max="4865" width="21.625" style="8" customWidth="1"/>
    <col min="4866" max="4866" width="16.125" style="8" bestFit="1" customWidth="1"/>
    <col min="4867" max="4867" width="13.875" style="8" bestFit="1" customWidth="1"/>
    <col min="4868" max="4868" width="17.25" style="8" bestFit="1" customWidth="1"/>
    <col min="4869" max="4870" width="20.5" style="8" bestFit="1" customWidth="1"/>
    <col min="4871" max="4871" width="0" style="8" hidden="1" customWidth="1"/>
    <col min="4872" max="4872" width="18.375" style="8" bestFit="1" customWidth="1"/>
    <col min="4873" max="4874" width="0" style="8" hidden="1" customWidth="1"/>
    <col min="4875" max="5118" width="9" style="8"/>
    <col min="5119" max="5119" width="6.625" style="8" customWidth="1"/>
    <col min="5120" max="5121" width="21.625" style="8" customWidth="1"/>
    <col min="5122" max="5122" width="16.125" style="8" bestFit="1" customWidth="1"/>
    <col min="5123" max="5123" width="13.875" style="8" bestFit="1" customWidth="1"/>
    <col min="5124" max="5124" width="17.25" style="8" bestFit="1" customWidth="1"/>
    <col min="5125" max="5126" width="20.5" style="8" bestFit="1" customWidth="1"/>
    <col min="5127" max="5127" width="0" style="8" hidden="1" customWidth="1"/>
    <col min="5128" max="5128" width="18.375" style="8" bestFit="1" customWidth="1"/>
    <col min="5129" max="5130" width="0" style="8" hidden="1" customWidth="1"/>
    <col min="5131" max="5374" width="9" style="8"/>
    <col min="5375" max="5375" width="6.625" style="8" customWidth="1"/>
    <col min="5376" max="5377" width="21.625" style="8" customWidth="1"/>
    <col min="5378" max="5378" width="16.125" style="8" bestFit="1" customWidth="1"/>
    <col min="5379" max="5379" width="13.875" style="8" bestFit="1" customWidth="1"/>
    <col min="5380" max="5380" width="17.25" style="8" bestFit="1" customWidth="1"/>
    <col min="5381" max="5382" width="20.5" style="8" bestFit="1" customWidth="1"/>
    <col min="5383" max="5383" width="0" style="8" hidden="1" customWidth="1"/>
    <col min="5384" max="5384" width="18.375" style="8" bestFit="1" customWidth="1"/>
    <col min="5385" max="5386" width="0" style="8" hidden="1" customWidth="1"/>
    <col min="5387" max="5630" width="9" style="8"/>
    <col min="5631" max="5631" width="6.625" style="8" customWidth="1"/>
    <col min="5632" max="5633" width="21.625" style="8" customWidth="1"/>
    <col min="5634" max="5634" width="16.125" style="8" bestFit="1" customWidth="1"/>
    <col min="5635" max="5635" width="13.875" style="8" bestFit="1" customWidth="1"/>
    <col min="5636" max="5636" width="17.25" style="8" bestFit="1" customWidth="1"/>
    <col min="5637" max="5638" width="20.5" style="8" bestFit="1" customWidth="1"/>
    <col min="5639" max="5639" width="0" style="8" hidden="1" customWidth="1"/>
    <col min="5640" max="5640" width="18.375" style="8" bestFit="1" customWidth="1"/>
    <col min="5641" max="5642" width="0" style="8" hidden="1" customWidth="1"/>
    <col min="5643" max="5886" width="9" style="8"/>
    <col min="5887" max="5887" width="6.625" style="8" customWidth="1"/>
    <col min="5888" max="5889" width="21.625" style="8" customWidth="1"/>
    <col min="5890" max="5890" width="16.125" style="8" bestFit="1" customWidth="1"/>
    <col min="5891" max="5891" width="13.875" style="8" bestFit="1" customWidth="1"/>
    <col min="5892" max="5892" width="17.25" style="8" bestFit="1" customWidth="1"/>
    <col min="5893" max="5894" width="20.5" style="8" bestFit="1" customWidth="1"/>
    <col min="5895" max="5895" width="0" style="8" hidden="1" customWidth="1"/>
    <col min="5896" max="5896" width="18.375" style="8" bestFit="1" customWidth="1"/>
    <col min="5897" max="5898" width="0" style="8" hidden="1" customWidth="1"/>
    <col min="5899" max="6142" width="9" style="8"/>
    <col min="6143" max="6143" width="6.625" style="8" customWidth="1"/>
    <col min="6144" max="6145" width="21.625" style="8" customWidth="1"/>
    <col min="6146" max="6146" width="16.125" style="8" bestFit="1" customWidth="1"/>
    <col min="6147" max="6147" width="13.875" style="8" bestFit="1" customWidth="1"/>
    <col min="6148" max="6148" width="17.25" style="8" bestFit="1" customWidth="1"/>
    <col min="6149" max="6150" width="20.5" style="8" bestFit="1" customWidth="1"/>
    <col min="6151" max="6151" width="0" style="8" hidden="1" customWidth="1"/>
    <col min="6152" max="6152" width="18.375" style="8" bestFit="1" customWidth="1"/>
    <col min="6153" max="6154" width="0" style="8" hidden="1" customWidth="1"/>
    <col min="6155" max="6398" width="9" style="8"/>
    <col min="6399" max="6399" width="6.625" style="8" customWidth="1"/>
    <col min="6400" max="6401" width="21.625" style="8" customWidth="1"/>
    <col min="6402" max="6402" width="16.125" style="8" bestFit="1" customWidth="1"/>
    <col min="6403" max="6403" width="13.875" style="8" bestFit="1" customWidth="1"/>
    <col min="6404" max="6404" width="17.25" style="8" bestFit="1" customWidth="1"/>
    <col min="6405" max="6406" width="20.5" style="8" bestFit="1" customWidth="1"/>
    <col min="6407" max="6407" width="0" style="8" hidden="1" customWidth="1"/>
    <col min="6408" max="6408" width="18.375" style="8" bestFit="1" customWidth="1"/>
    <col min="6409" max="6410" width="0" style="8" hidden="1" customWidth="1"/>
    <col min="6411" max="6654" width="9" style="8"/>
    <col min="6655" max="6655" width="6.625" style="8" customWidth="1"/>
    <col min="6656" max="6657" width="21.625" style="8" customWidth="1"/>
    <col min="6658" max="6658" width="16.125" style="8" bestFit="1" customWidth="1"/>
    <col min="6659" max="6659" width="13.875" style="8" bestFit="1" customWidth="1"/>
    <col min="6660" max="6660" width="17.25" style="8" bestFit="1" customWidth="1"/>
    <col min="6661" max="6662" width="20.5" style="8" bestFit="1" customWidth="1"/>
    <col min="6663" max="6663" width="0" style="8" hidden="1" customWidth="1"/>
    <col min="6664" max="6664" width="18.375" style="8" bestFit="1" customWidth="1"/>
    <col min="6665" max="6666" width="0" style="8" hidden="1" customWidth="1"/>
    <col min="6667" max="6910" width="9" style="8"/>
    <col min="6911" max="6911" width="6.625" style="8" customWidth="1"/>
    <col min="6912" max="6913" width="21.625" style="8" customWidth="1"/>
    <col min="6914" max="6914" width="16.125" style="8" bestFit="1" customWidth="1"/>
    <col min="6915" max="6915" width="13.875" style="8" bestFit="1" customWidth="1"/>
    <col min="6916" max="6916" width="17.25" style="8" bestFit="1" customWidth="1"/>
    <col min="6917" max="6918" width="20.5" style="8" bestFit="1" customWidth="1"/>
    <col min="6919" max="6919" width="0" style="8" hidden="1" customWidth="1"/>
    <col min="6920" max="6920" width="18.375" style="8" bestFit="1" customWidth="1"/>
    <col min="6921" max="6922" width="0" style="8" hidden="1" customWidth="1"/>
    <col min="6923" max="7166" width="9" style="8"/>
    <col min="7167" max="7167" width="6.625" style="8" customWidth="1"/>
    <col min="7168" max="7169" width="21.625" style="8" customWidth="1"/>
    <col min="7170" max="7170" width="16.125" style="8" bestFit="1" customWidth="1"/>
    <col min="7171" max="7171" width="13.875" style="8" bestFit="1" customWidth="1"/>
    <col min="7172" max="7172" width="17.25" style="8" bestFit="1" customWidth="1"/>
    <col min="7173" max="7174" width="20.5" style="8" bestFit="1" customWidth="1"/>
    <col min="7175" max="7175" width="0" style="8" hidden="1" customWidth="1"/>
    <col min="7176" max="7176" width="18.375" style="8" bestFit="1" customWidth="1"/>
    <col min="7177" max="7178" width="0" style="8" hidden="1" customWidth="1"/>
    <col min="7179" max="7422" width="9" style="8"/>
    <col min="7423" max="7423" width="6.625" style="8" customWidth="1"/>
    <col min="7424" max="7425" width="21.625" style="8" customWidth="1"/>
    <col min="7426" max="7426" width="16.125" style="8" bestFit="1" customWidth="1"/>
    <col min="7427" max="7427" width="13.875" style="8" bestFit="1" customWidth="1"/>
    <col min="7428" max="7428" width="17.25" style="8" bestFit="1" customWidth="1"/>
    <col min="7429" max="7430" width="20.5" style="8" bestFit="1" customWidth="1"/>
    <col min="7431" max="7431" width="0" style="8" hidden="1" customWidth="1"/>
    <col min="7432" max="7432" width="18.375" style="8" bestFit="1" customWidth="1"/>
    <col min="7433" max="7434" width="0" style="8" hidden="1" customWidth="1"/>
    <col min="7435" max="7678" width="9" style="8"/>
    <col min="7679" max="7679" width="6.625" style="8" customWidth="1"/>
    <col min="7680" max="7681" width="21.625" style="8" customWidth="1"/>
    <col min="7682" max="7682" width="16.125" style="8" bestFit="1" customWidth="1"/>
    <col min="7683" max="7683" width="13.875" style="8" bestFit="1" customWidth="1"/>
    <col min="7684" max="7684" width="17.25" style="8" bestFit="1" customWidth="1"/>
    <col min="7685" max="7686" width="20.5" style="8" bestFit="1" customWidth="1"/>
    <col min="7687" max="7687" width="0" style="8" hidden="1" customWidth="1"/>
    <col min="7688" max="7688" width="18.375" style="8" bestFit="1" customWidth="1"/>
    <col min="7689" max="7690" width="0" style="8" hidden="1" customWidth="1"/>
    <col min="7691" max="7934" width="9" style="8"/>
    <col min="7935" max="7935" width="6.625" style="8" customWidth="1"/>
    <col min="7936" max="7937" width="21.625" style="8" customWidth="1"/>
    <col min="7938" max="7938" width="16.125" style="8" bestFit="1" customWidth="1"/>
    <col min="7939" max="7939" width="13.875" style="8" bestFit="1" customWidth="1"/>
    <col min="7940" max="7940" width="17.25" style="8" bestFit="1" customWidth="1"/>
    <col min="7941" max="7942" width="20.5" style="8" bestFit="1" customWidth="1"/>
    <col min="7943" max="7943" width="0" style="8" hidden="1" customWidth="1"/>
    <col min="7944" max="7944" width="18.375" style="8" bestFit="1" customWidth="1"/>
    <col min="7945" max="7946" width="0" style="8" hidden="1" customWidth="1"/>
    <col min="7947" max="8190" width="9" style="8"/>
    <col min="8191" max="8191" width="6.625" style="8" customWidth="1"/>
    <col min="8192" max="8193" width="21.625" style="8" customWidth="1"/>
    <col min="8194" max="8194" width="16.125" style="8" bestFit="1" customWidth="1"/>
    <col min="8195" max="8195" width="13.875" style="8" bestFit="1" customWidth="1"/>
    <col min="8196" max="8196" width="17.25" style="8" bestFit="1" customWidth="1"/>
    <col min="8197" max="8198" width="20.5" style="8" bestFit="1" customWidth="1"/>
    <col min="8199" max="8199" width="0" style="8" hidden="1" customWidth="1"/>
    <col min="8200" max="8200" width="18.375" style="8" bestFit="1" customWidth="1"/>
    <col min="8201" max="8202" width="0" style="8" hidden="1" customWidth="1"/>
    <col min="8203" max="8446" width="9" style="8"/>
    <col min="8447" max="8447" width="6.625" style="8" customWidth="1"/>
    <col min="8448" max="8449" width="21.625" style="8" customWidth="1"/>
    <col min="8450" max="8450" width="16.125" style="8" bestFit="1" customWidth="1"/>
    <col min="8451" max="8451" width="13.875" style="8" bestFit="1" customWidth="1"/>
    <col min="8452" max="8452" width="17.25" style="8" bestFit="1" customWidth="1"/>
    <col min="8453" max="8454" width="20.5" style="8" bestFit="1" customWidth="1"/>
    <col min="8455" max="8455" width="0" style="8" hidden="1" customWidth="1"/>
    <col min="8456" max="8456" width="18.375" style="8" bestFit="1" customWidth="1"/>
    <col min="8457" max="8458" width="0" style="8" hidden="1" customWidth="1"/>
    <col min="8459" max="8702" width="9" style="8"/>
    <col min="8703" max="8703" width="6.625" style="8" customWidth="1"/>
    <col min="8704" max="8705" width="21.625" style="8" customWidth="1"/>
    <col min="8706" max="8706" width="16.125" style="8" bestFit="1" customWidth="1"/>
    <col min="8707" max="8707" width="13.875" style="8" bestFit="1" customWidth="1"/>
    <col min="8708" max="8708" width="17.25" style="8" bestFit="1" customWidth="1"/>
    <col min="8709" max="8710" width="20.5" style="8" bestFit="1" customWidth="1"/>
    <col min="8711" max="8711" width="0" style="8" hidden="1" customWidth="1"/>
    <col min="8712" max="8712" width="18.375" style="8" bestFit="1" customWidth="1"/>
    <col min="8713" max="8714" width="0" style="8" hidden="1" customWidth="1"/>
    <col min="8715" max="8958" width="9" style="8"/>
    <col min="8959" max="8959" width="6.625" style="8" customWidth="1"/>
    <col min="8960" max="8961" width="21.625" style="8" customWidth="1"/>
    <col min="8962" max="8962" width="16.125" style="8" bestFit="1" customWidth="1"/>
    <col min="8963" max="8963" width="13.875" style="8" bestFit="1" customWidth="1"/>
    <col min="8964" max="8964" width="17.25" style="8" bestFit="1" customWidth="1"/>
    <col min="8965" max="8966" width="20.5" style="8" bestFit="1" customWidth="1"/>
    <col min="8967" max="8967" width="0" style="8" hidden="1" customWidth="1"/>
    <col min="8968" max="8968" width="18.375" style="8" bestFit="1" customWidth="1"/>
    <col min="8969" max="8970" width="0" style="8" hidden="1" customWidth="1"/>
    <col min="8971" max="9214" width="9" style="8"/>
    <col min="9215" max="9215" width="6.625" style="8" customWidth="1"/>
    <col min="9216" max="9217" width="21.625" style="8" customWidth="1"/>
    <col min="9218" max="9218" width="16.125" style="8" bestFit="1" customWidth="1"/>
    <col min="9219" max="9219" width="13.875" style="8" bestFit="1" customWidth="1"/>
    <col min="9220" max="9220" width="17.25" style="8" bestFit="1" customWidth="1"/>
    <col min="9221" max="9222" width="20.5" style="8" bestFit="1" customWidth="1"/>
    <col min="9223" max="9223" width="0" style="8" hidden="1" customWidth="1"/>
    <col min="9224" max="9224" width="18.375" style="8" bestFit="1" customWidth="1"/>
    <col min="9225" max="9226" width="0" style="8" hidden="1" customWidth="1"/>
    <col min="9227" max="9470" width="9" style="8"/>
    <col min="9471" max="9471" width="6.625" style="8" customWidth="1"/>
    <col min="9472" max="9473" width="21.625" style="8" customWidth="1"/>
    <col min="9474" max="9474" width="16.125" style="8" bestFit="1" customWidth="1"/>
    <col min="9475" max="9475" width="13.875" style="8" bestFit="1" customWidth="1"/>
    <col min="9476" max="9476" width="17.25" style="8" bestFit="1" customWidth="1"/>
    <col min="9477" max="9478" width="20.5" style="8" bestFit="1" customWidth="1"/>
    <col min="9479" max="9479" width="0" style="8" hidden="1" customWidth="1"/>
    <col min="9480" max="9480" width="18.375" style="8" bestFit="1" customWidth="1"/>
    <col min="9481" max="9482" width="0" style="8" hidden="1" customWidth="1"/>
    <col min="9483" max="9726" width="9" style="8"/>
    <col min="9727" max="9727" width="6.625" style="8" customWidth="1"/>
    <col min="9728" max="9729" width="21.625" style="8" customWidth="1"/>
    <col min="9730" max="9730" width="16.125" style="8" bestFit="1" customWidth="1"/>
    <col min="9731" max="9731" width="13.875" style="8" bestFit="1" customWidth="1"/>
    <col min="9732" max="9732" width="17.25" style="8" bestFit="1" customWidth="1"/>
    <col min="9733" max="9734" width="20.5" style="8" bestFit="1" customWidth="1"/>
    <col min="9735" max="9735" width="0" style="8" hidden="1" customWidth="1"/>
    <col min="9736" max="9736" width="18.375" style="8" bestFit="1" customWidth="1"/>
    <col min="9737" max="9738" width="0" style="8" hidden="1" customWidth="1"/>
    <col min="9739" max="9982" width="9" style="8"/>
    <col min="9983" max="9983" width="6.625" style="8" customWidth="1"/>
    <col min="9984" max="9985" width="21.625" style="8" customWidth="1"/>
    <col min="9986" max="9986" width="16.125" style="8" bestFit="1" customWidth="1"/>
    <col min="9987" max="9987" width="13.875" style="8" bestFit="1" customWidth="1"/>
    <col min="9988" max="9988" width="17.25" style="8" bestFit="1" customWidth="1"/>
    <col min="9989" max="9990" width="20.5" style="8" bestFit="1" customWidth="1"/>
    <col min="9991" max="9991" width="0" style="8" hidden="1" customWidth="1"/>
    <col min="9992" max="9992" width="18.375" style="8" bestFit="1" customWidth="1"/>
    <col min="9993" max="9994" width="0" style="8" hidden="1" customWidth="1"/>
    <col min="9995" max="10238" width="9" style="8"/>
    <col min="10239" max="10239" width="6.625" style="8" customWidth="1"/>
    <col min="10240" max="10241" width="21.625" style="8" customWidth="1"/>
    <col min="10242" max="10242" width="16.125" style="8" bestFit="1" customWidth="1"/>
    <col min="10243" max="10243" width="13.875" style="8" bestFit="1" customWidth="1"/>
    <col min="10244" max="10244" width="17.25" style="8" bestFit="1" customWidth="1"/>
    <col min="10245" max="10246" width="20.5" style="8" bestFit="1" customWidth="1"/>
    <col min="10247" max="10247" width="0" style="8" hidden="1" customWidth="1"/>
    <col min="10248" max="10248" width="18.375" style="8" bestFit="1" customWidth="1"/>
    <col min="10249" max="10250" width="0" style="8" hidden="1" customWidth="1"/>
    <col min="10251" max="10494" width="9" style="8"/>
    <col min="10495" max="10495" width="6.625" style="8" customWidth="1"/>
    <col min="10496" max="10497" width="21.625" style="8" customWidth="1"/>
    <col min="10498" max="10498" width="16.125" style="8" bestFit="1" customWidth="1"/>
    <col min="10499" max="10499" width="13.875" style="8" bestFit="1" customWidth="1"/>
    <col min="10500" max="10500" width="17.25" style="8" bestFit="1" customWidth="1"/>
    <col min="10501" max="10502" width="20.5" style="8" bestFit="1" customWidth="1"/>
    <col min="10503" max="10503" width="0" style="8" hidden="1" customWidth="1"/>
    <col min="10504" max="10504" width="18.375" style="8" bestFit="1" customWidth="1"/>
    <col min="10505" max="10506" width="0" style="8" hidden="1" customWidth="1"/>
    <col min="10507" max="10750" width="9" style="8"/>
    <col min="10751" max="10751" width="6.625" style="8" customWidth="1"/>
    <col min="10752" max="10753" width="21.625" style="8" customWidth="1"/>
    <col min="10754" max="10754" width="16.125" style="8" bestFit="1" customWidth="1"/>
    <col min="10755" max="10755" width="13.875" style="8" bestFit="1" customWidth="1"/>
    <col min="10756" max="10756" width="17.25" style="8" bestFit="1" customWidth="1"/>
    <col min="10757" max="10758" width="20.5" style="8" bestFit="1" customWidth="1"/>
    <col min="10759" max="10759" width="0" style="8" hidden="1" customWidth="1"/>
    <col min="10760" max="10760" width="18.375" style="8" bestFit="1" customWidth="1"/>
    <col min="10761" max="10762" width="0" style="8" hidden="1" customWidth="1"/>
    <col min="10763" max="11006" width="9" style="8"/>
    <col min="11007" max="11007" width="6.625" style="8" customWidth="1"/>
    <col min="11008" max="11009" width="21.625" style="8" customWidth="1"/>
    <col min="11010" max="11010" width="16.125" style="8" bestFit="1" customWidth="1"/>
    <col min="11011" max="11011" width="13.875" style="8" bestFit="1" customWidth="1"/>
    <col min="11012" max="11012" width="17.25" style="8" bestFit="1" customWidth="1"/>
    <col min="11013" max="11014" width="20.5" style="8" bestFit="1" customWidth="1"/>
    <col min="11015" max="11015" width="0" style="8" hidden="1" customWidth="1"/>
    <col min="11016" max="11016" width="18.375" style="8" bestFit="1" customWidth="1"/>
    <col min="11017" max="11018" width="0" style="8" hidden="1" customWidth="1"/>
    <col min="11019" max="11262" width="9" style="8"/>
    <col min="11263" max="11263" width="6.625" style="8" customWidth="1"/>
    <col min="11264" max="11265" width="21.625" style="8" customWidth="1"/>
    <col min="11266" max="11266" width="16.125" style="8" bestFit="1" customWidth="1"/>
    <col min="11267" max="11267" width="13.875" style="8" bestFit="1" customWidth="1"/>
    <col min="11268" max="11268" width="17.25" style="8" bestFit="1" customWidth="1"/>
    <col min="11269" max="11270" width="20.5" style="8" bestFit="1" customWidth="1"/>
    <col min="11271" max="11271" width="0" style="8" hidden="1" customWidth="1"/>
    <col min="11272" max="11272" width="18.375" style="8" bestFit="1" customWidth="1"/>
    <col min="11273" max="11274" width="0" style="8" hidden="1" customWidth="1"/>
    <col min="11275" max="11518" width="9" style="8"/>
    <col min="11519" max="11519" width="6.625" style="8" customWidth="1"/>
    <col min="11520" max="11521" width="21.625" style="8" customWidth="1"/>
    <col min="11522" max="11522" width="16.125" style="8" bestFit="1" customWidth="1"/>
    <col min="11523" max="11523" width="13.875" style="8" bestFit="1" customWidth="1"/>
    <col min="11524" max="11524" width="17.25" style="8" bestFit="1" customWidth="1"/>
    <col min="11525" max="11526" width="20.5" style="8" bestFit="1" customWidth="1"/>
    <col min="11527" max="11527" width="0" style="8" hidden="1" customWidth="1"/>
    <col min="11528" max="11528" width="18.375" style="8" bestFit="1" customWidth="1"/>
    <col min="11529" max="11530" width="0" style="8" hidden="1" customWidth="1"/>
    <col min="11531" max="11774" width="9" style="8"/>
    <col min="11775" max="11775" width="6.625" style="8" customWidth="1"/>
    <col min="11776" max="11777" width="21.625" style="8" customWidth="1"/>
    <col min="11778" max="11778" width="16.125" style="8" bestFit="1" customWidth="1"/>
    <col min="11779" max="11779" width="13.875" style="8" bestFit="1" customWidth="1"/>
    <col min="11780" max="11780" width="17.25" style="8" bestFit="1" customWidth="1"/>
    <col min="11781" max="11782" width="20.5" style="8" bestFit="1" customWidth="1"/>
    <col min="11783" max="11783" width="0" style="8" hidden="1" customWidth="1"/>
    <col min="11784" max="11784" width="18.375" style="8" bestFit="1" customWidth="1"/>
    <col min="11785" max="11786" width="0" style="8" hidden="1" customWidth="1"/>
    <col min="11787" max="12030" width="9" style="8"/>
    <col min="12031" max="12031" width="6.625" style="8" customWidth="1"/>
    <col min="12032" max="12033" width="21.625" style="8" customWidth="1"/>
    <col min="12034" max="12034" width="16.125" style="8" bestFit="1" customWidth="1"/>
    <col min="12035" max="12035" width="13.875" style="8" bestFit="1" customWidth="1"/>
    <col min="12036" max="12036" width="17.25" style="8" bestFit="1" customWidth="1"/>
    <col min="12037" max="12038" width="20.5" style="8" bestFit="1" customWidth="1"/>
    <col min="12039" max="12039" width="0" style="8" hidden="1" customWidth="1"/>
    <col min="12040" max="12040" width="18.375" style="8" bestFit="1" customWidth="1"/>
    <col min="12041" max="12042" width="0" style="8" hidden="1" customWidth="1"/>
    <col min="12043" max="12286" width="9" style="8"/>
    <col min="12287" max="12287" width="6.625" style="8" customWidth="1"/>
    <col min="12288" max="12289" width="21.625" style="8" customWidth="1"/>
    <col min="12290" max="12290" width="16.125" style="8" bestFit="1" customWidth="1"/>
    <col min="12291" max="12291" width="13.875" style="8" bestFit="1" customWidth="1"/>
    <col min="12292" max="12292" width="17.25" style="8" bestFit="1" customWidth="1"/>
    <col min="12293" max="12294" width="20.5" style="8" bestFit="1" customWidth="1"/>
    <col min="12295" max="12295" width="0" style="8" hidden="1" customWidth="1"/>
    <col min="12296" max="12296" width="18.375" style="8" bestFit="1" customWidth="1"/>
    <col min="12297" max="12298" width="0" style="8" hidden="1" customWidth="1"/>
    <col min="12299" max="12542" width="9" style="8"/>
    <col min="12543" max="12543" width="6.625" style="8" customWidth="1"/>
    <col min="12544" max="12545" width="21.625" style="8" customWidth="1"/>
    <col min="12546" max="12546" width="16.125" style="8" bestFit="1" customWidth="1"/>
    <col min="12547" max="12547" width="13.875" style="8" bestFit="1" customWidth="1"/>
    <col min="12548" max="12548" width="17.25" style="8" bestFit="1" customWidth="1"/>
    <col min="12549" max="12550" width="20.5" style="8" bestFit="1" customWidth="1"/>
    <col min="12551" max="12551" width="0" style="8" hidden="1" customWidth="1"/>
    <col min="12552" max="12552" width="18.375" style="8" bestFit="1" customWidth="1"/>
    <col min="12553" max="12554" width="0" style="8" hidden="1" customWidth="1"/>
    <col min="12555" max="12798" width="9" style="8"/>
    <col min="12799" max="12799" width="6.625" style="8" customWidth="1"/>
    <col min="12800" max="12801" width="21.625" style="8" customWidth="1"/>
    <col min="12802" max="12802" width="16.125" style="8" bestFit="1" customWidth="1"/>
    <col min="12803" max="12803" width="13.875" style="8" bestFit="1" customWidth="1"/>
    <col min="12804" max="12804" width="17.25" style="8" bestFit="1" customWidth="1"/>
    <col min="12805" max="12806" width="20.5" style="8" bestFit="1" customWidth="1"/>
    <col min="12807" max="12807" width="0" style="8" hidden="1" customWidth="1"/>
    <col min="12808" max="12808" width="18.375" style="8" bestFit="1" customWidth="1"/>
    <col min="12809" max="12810" width="0" style="8" hidden="1" customWidth="1"/>
    <col min="12811" max="13054" width="9" style="8"/>
    <col min="13055" max="13055" width="6.625" style="8" customWidth="1"/>
    <col min="13056" max="13057" width="21.625" style="8" customWidth="1"/>
    <col min="13058" max="13058" width="16.125" style="8" bestFit="1" customWidth="1"/>
    <col min="13059" max="13059" width="13.875" style="8" bestFit="1" customWidth="1"/>
    <col min="13060" max="13060" width="17.25" style="8" bestFit="1" customWidth="1"/>
    <col min="13061" max="13062" width="20.5" style="8" bestFit="1" customWidth="1"/>
    <col min="13063" max="13063" width="0" style="8" hidden="1" customWidth="1"/>
    <col min="13064" max="13064" width="18.375" style="8" bestFit="1" customWidth="1"/>
    <col min="13065" max="13066" width="0" style="8" hidden="1" customWidth="1"/>
    <col min="13067" max="13310" width="9" style="8"/>
    <col min="13311" max="13311" width="6.625" style="8" customWidth="1"/>
    <col min="13312" max="13313" width="21.625" style="8" customWidth="1"/>
    <col min="13314" max="13314" width="16.125" style="8" bestFit="1" customWidth="1"/>
    <col min="13315" max="13315" width="13.875" style="8" bestFit="1" customWidth="1"/>
    <col min="13316" max="13316" width="17.25" style="8" bestFit="1" customWidth="1"/>
    <col min="13317" max="13318" width="20.5" style="8" bestFit="1" customWidth="1"/>
    <col min="13319" max="13319" width="0" style="8" hidden="1" customWidth="1"/>
    <col min="13320" max="13320" width="18.375" style="8" bestFit="1" customWidth="1"/>
    <col min="13321" max="13322" width="0" style="8" hidden="1" customWidth="1"/>
    <col min="13323" max="13566" width="9" style="8"/>
    <col min="13567" max="13567" width="6.625" style="8" customWidth="1"/>
    <col min="13568" max="13569" width="21.625" style="8" customWidth="1"/>
    <col min="13570" max="13570" width="16.125" style="8" bestFit="1" customWidth="1"/>
    <col min="13571" max="13571" width="13.875" style="8" bestFit="1" customWidth="1"/>
    <col min="13572" max="13572" width="17.25" style="8" bestFit="1" customWidth="1"/>
    <col min="13573" max="13574" width="20.5" style="8" bestFit="1" customWidth="1"/>
    <col min="13575" max="13575" width="0" style="8" hidden="1" customWidth="1"/>
    <col min="13576" max="13576" width="18.375" style="8" bestFit="1" customWidth="1"/>
    <col min="13577" max="13578" width="0" style="8" hidden="1" customWidth="1"/>
    <col min="13579" max="13822" width="9" style="8"/>
    <col min="13823" max="13823" width="6.625" style="8" customWidth="1"/>
    <col min="13824" max="13825" width="21.625" style="8" customWidth="1"/>
    <col min="13826" max="13826" width="16.125" style="8" bestFit="1" customWidth="1"/>
    <col min="13827" max="13827" width="13.875" style="8" bestFit="1" customWidth="1"/>
    <col min="13828" max="13828" width="17.25" style="8" bestFit="1" customWidth="1"/>
    <col min="13829" max="13830" width="20.5" style="8" bestFit="1" customWidth="1"/>
    <col min="13831" max="13831" width="0" style="8" hidden="1" customWidth="1"/>
    <col min="13832" max="13832" width="18.375" style="8" bestFit="1" customWidth="1"/>
    <col min="13833" max="13834" width="0" style="8" hidden="1" customWidth="1"/>
    <col min="13835" max="14078" width="9" style="8"/>
    <col min="14079" max="14079" width="6.625" style="8" customWidth="1"/>
    <col min="14080" max="14081" width="21.625" style="8" customWidth="1"/>
    <col min="14082" max="14082" width="16.125" style="8" bestFit="1" customWidth="1"/>
    <col min="14083" max="14083" width="13.875" style="8" bestFit="1" customWidth="1"/>
    <col min="14084" max="14084" width="17.25" style="8" bestFit="1" customWidth="1"/>
    <col min="14085" max="14086" width="20.5" style="8" bestFit="1" customWidth="1"/>
    <col min="14087" max="14087" width="0" style="8" hidden="1" customWidth="1"/>
    <col min="14088" max="14088" width="18.375" style="8" bestFit="1" customWidth="1"/>
    <col min="14089" max="14090" width="0" style="8" hidden="1" customWidth="1"/>
    <col min="14091" max="14334" width="9" style="8"/>
    <col min="14335" max="14335" width="6.625" style="8" customWidth="1"/>
    <col min="14336" max="14337" width="21.625" style="8" customWidth="1"/>
    <col min="14338" max="14338" width="16.125" style="8" bestFit="1" customWidth="1"/>
    <col min="14339" max="14339" width="13.875" style="8" bestFit="1" customWidth="1"/>
    <col min="14340" max="14340" width="17.25" style="8" bestFit="1" customWidth="1"/>
    <col min="14341" max="14342" width="20.5" style="8" bestFit="1" customWidth="1"/>
    <col min="14343" max="14343" width="0" style="8" hidden="1" customWidth="1"/>
    <col min="14344" max="14344" width="18.375" style="8" bestFit="1" customWidth="1"/>
    <col min="14345" max="14346" width="0" style="8" hidden="1" customWidth="1"/>
    <col min="14347" max="14590" width="9" style="8"/>
    <col min="14591" max="14591" width="6.625" style="8" customWidth="1"/>
    <col min="14592" max="14593" width="21.625" style="8" customWidth="1"/>
    <col min="14594" max="14594" width="16.125" style="8" bestFit="1" customWidth="1"/>
    <col min="14595" max="14595" width="13.875" style="8" bestFit="1" customWidth="1"/>
    <col min="14596" max="14596" width="17.25" style="8" bestFit="1" customWidth="1"/>
    <col min="14597" max="14598" width="20.5" style="8" bestFit="1" customWidth="1"/>
    <col min="14599" max="14599" width="0" style="8" hidden="1" customWidth="1"/>
    <col min="14600" max="14600" width="18.375" style="8" bestFit="1" customWidth="1"/>
    <col min="14601" max="14602" width="0" style="8" hidden="1" customWidth="1"/>
    <col min="14603" max="14846" width="9" style="8"/>
    <col min="14847" max="14847" width="6.625" style="8" customWidth="1"/>
    <col min="14848" max="14849" width="21.625" style="8" customWidth="1"/>
    <col min="14850" max="14850" width="16.125" style="8" bestFit="1" customWidth="1"/>
    <col min="14851" max="14851" width="13.875" style="8" bestFit="1" customWidth="1"/>
    <col min="14852" max="14852" width="17.25" style="8" bestFit="1" customWidth="1"/>
    <col min="14853" max="14854" width="20.5" style="8" bestFit="1" customWidth="1"/>
    <col min="14855" max="14855" width="0" style="8" hidden="1" customWidth="1"/>
    <col min="14856" max="14856" width="18.375" style="8" bestFit="1" customWidth="1"/>
    <col min="14857" max="14858" width="0" style="8" hidden="1" customWidth="1"/>
    <col min="14859" max="15102" width="9" style="8"/>
    <col min="15103" max="15103" width="6.625" style="8" customWidth="1"/>
    <col min="15104" max="15105" width="21.625" style="8" customWidth="1"/>
    <col min="15106" max="15106" width="16.125" style="8" bestFit="1" customWidth="1"/>
    <col min="15107" max="15107" width="13.875" style="8" bestFit="1" customWidth="1"/>
    <col min="15108" max="15108" width="17.25" style="8" bestFit="1" customWidth="1"/>
    <col min="15109" max="15110" width="20.5" style="8" bestFit="1" customWidth="1"/>
    <col min="15111" max="15111" width="0" style="8" hidden="1" customWidth="1"/>
    <col min="15112" max="15112" width="18.375" style="8" bestFit="1" customWidth="1"/>
    <col min="15113" max="15114" width="0" style="8" hidden="1" customWidth="1"/>
    <col min="15115" max="15358" width="9" style="8"/>
    <col min="15359" max="15359" width="6.625" style="8" customWidth="1"/>
    <col min="15360" max="15361" width="21.625" style="8" customWidth="1"/>
    <col min="15362" max="15362" width="16.125" style="8" bestFit="1" customWidth="1"/>
    <col min="15363" max="15363" width="13.875" style="8" bestFit="1" customWidth="1"/>
    <col min="15364" max="15364" width="17.25" style="8" bestFit="1" customWidth="1"/>
    <col min="15365" max="15366" width="20.5" style="8" bestFit="1" customWidth="1"/>
    <col min="15367" max="15367" width="0" style="8" hidden="1" customWidth="1"/>
    <col min="15368" max="15368" width="18.375" style="8" bestFit="1" customWidth="1"/>
    <col min="15369" max="15370" width="0" style="8" hidden="1" customWidth="1"/>
    <col min="15371" max="15614" width="9" style="8"/>
    <col min="15615" max="15615" width="6.625" style="8" customWidth="1"/>
    <col min="15616" max="15617" width="21.625" style="8" customWidth="1"/>
    <col min="15618" max="15618" width="16.125" style="8" bestFit="1" customWidth="1"/>
    <col min="15619" max="15619" width="13.875" style="8" bestFit="1" customWidth="1"/>
    <col min="15620" max="15620" width="17.25" style="8" bestFit="1" customWidth="1"/>
    <col min="15621" max="15622" width="20.5" style="8" bestFit="1" customWidth="1"/>
    <col min="15623" max="15623" width="0" style="8" hidden="1" customWidth="1"/>
    <col min="15624" max="15624" width="18.375" style="8" bestFit="1" customWidth="1"/>
    <col min="15625" max="15626" width="0" style="8" hidden="1" customWidth="1"/>
    <col min="15627" max="15870" width="9" style="8"/>
    <col min="15871" max="15871" width="6.625" style="8" customWidth="1"/>
    <col min="15872" max="15873" width="21.625" style="8" customWidth="1"/>
    <col min="15874" max="15874" width="16.125" style="8" bestFit="1" customWidth="1"/>
    <col min="15875" max="15875" width="13.875" style="8" bestFit="1" customWidth="1"/>
    <col min="15876" max="15876" width="17.25" style="8" bestFit="1" customWidth="1"/>
    <col min="15877" max="15878" width="20.5" style="8" bestFit="1" customWidth="1"/>
    <col min="15879" max="15879" width="0" style="8" hidden="1" customWidth="1"/>
    <col min="15880" max="15880" width="18.375" style="8" bestFit="1" customWidth="1"/>
    <col min="15881" max="15882" width="0" style="8" hidden="1" customWidth="1"/>
    <col min="15883" max="16126" width="9" style="8"/>
    <col min="16127" max="16127" width="6.625" style="8" customWidth="1"/>
    <col min="16128" max="16129" width="21.625" style="8" customWidth="1"/>
    <col min="16130" max="16130" width="16.125" style="8" bestFit="1" customWidth="1"/>
    <col min="16131" max="16131" width="13.875" style="8" bestFit="1" customWidth="1"/>
    <col min="16132" max="16132" width="17.25" style="8" bestFit="1" customWidth="1"/>
    <col min="16133" max="16134" width="20.5" style="8" bestFit="1" customWidth="1"/>
    <col min="16135" max="16135" width="0" style="8" hidden="1" customWidth="1"/>
    <col min="16136" max="16136" width="18.375" style="8" bestFit="1" customWidth="1"/>
    <col min="16137" max="16138" width="0" style="8" hidden="1" customWidth="1"/>
    <col min="16139" max="16384" width="9" style="8"/>
  </cols>
  <sheetData>
    <row r="1" spans="1:5" ht="20.25">
      <c r="A1" s="256" t="s">
        <v>371</v>
      </c>
      <c r="B1" s="257"/>
      <c r="C1" s="257"/>
      <c r="D1" s="257"/>
      <c r="E1" s="257"/>
    </row>
    <row r="2" spans="1:5" ht="35.1" customHeight="1">
      <c r="A2" s="258" t="s">
        <v>372</v>
      </c>
      <c r="B2" s="259"/>
      <c r="E2" s="245" t="s">
        <v>373</v>
      </c>
    </row>
    <row r="3" spans="1:5" ht="30" customHeight="1">
      <c r="A3" s="246" t="s">
        <v>150</v>
      </c>
      <c r="B3" s="246" t="s">
        <v>374</v>
      </c>
      <c r="C3" s="247" t="s">
        <v>1</v>
      </c>
      <c r="D3" s="247" t="s">
        <v>2</v>
      </c>
      <c r="E3" s="247" t="s">
        <v>375</v>
      </c>
    </row>
    <row r="4" spans="1:5" ht="30" customHeight="1">
      <c r="A4" s="246">
        <v>1</v>
      </c>
      <c r="B4" s="246" t="s">
        <v>386</v>
      </c>
      <c r="C4" s="253">
        <f>学前科!I5</f>
        <v>349417.2</v>
      </c>
      <c r="D4" s="253"/>
      <c r="E4" s="253">
        <f>C4-D4</f>
        <v>349417.2</v>
      </c>
    </row>
    <row r="5" spans="1:5" ht="30" customHeight="1">
      <c r="A5" s="246">
        <v>2</v>
      </c>
      <c r="B5" s="246" t="s">
        <v>311</v>
      </c>
      <c r="C5" s="253">
        <f>科艺体德专项!G18</f>
        <v>4325000</v>
      </c>
      <c r="D5" s="253"/>
      <c r="E5" s="253">
        <f t="shared" ref="E5:E21" si="0">C5-D5</f>
        <v>4325000</v>
      </c>
    </row>
    <row r="6" spans="1:5" ht="30" customHeight="1">
      <c r="A6" s="246">
        <v>3</v>
      </c>
      <c r="B6" s="246" t="s">
        <v>388</v>
      </c>
      <c r="C6" s="253">
        <f>中小学教育教学!H20</f>
        <v>11596800</v>
      </c>
      <c r="D6" s="253"/>
      <c r="E6" s="253">
        <f t="shared" si="0"/>
        <v>11596800</v>
      </c>
    </row>
    <row r="7" spans="1:5" ht="30" customHeight="1">
      <c r="A7" s="246">
        <v>4</v>
      </c>
      <c r="B7" s="246" t="s">
        <v>275</v>
      </c>
      <c r="C7" s="253">
        <f>教育学院!G5</f>
        <v>40000</v>
      </c>
      <c r="D7" s="253"/>
      <c r="E7" s="253">
        <f t="shared" si="0"/>
        <v>40000</v>
      </c>
    </row>
    <row r="8" spans="1:5" ht="30" customHeight="1">
      <c r="A8" s="246">
        <v>5</v>
      </c>
      <c r="B8" s="246" t="s">
        <v>384</v>
      </c>
      <c r="C8" s="253">
        <f>考试中心!I4</f>
        <v>5000</v>
      </c>
      <c r="D8" s="253"/>
      <c r="E8" s="253">
        <f t="shared" si="0"/>
        <v>5000</v>
      </c>
    </row>
    <row r="9" spans="1:5" ht="30" customHeight="1">
      <c r="A9" s="246">
        <v>6</v>
      </c>
      <c r="B9" s="246" t="s">
        <v>376</v>
      </c>
      <c r="C9" s="253">
        <f>保安经费!I36</f>
        <v>15900000</v>
      </c>
      <c r="D9" s="253">
        <f>C9</f>
        <v>15900000</v>
      </c>
      <c r="E9" s="253">
        <f t="shared" si="0"/>
        <v>0</v>
      </c>
    </row>
    <row r="10" spans="1:5" ht="30" customHeight="1">
      <c r="A10" s="246">
        <v>7</v>
      </c>
      <c r="B10" s="246" t="s">
        <v>377</v>
      </c>
      <c r="C10" s="254">
        <f>视频联网!L30</f>
        <v>800028</v>
      </c>
      <c r="D10" s="253">
        <f t="shared" ref="D10:D11" si="1">C10</f>
        <v>800028</v>
      </c>
      <c r="E10" s="253">
        <f t="shared" si="0"/>
        <v>0</v>
      </c>
    </row>
    <row r="11" spans="1:5" ht="30" customHeight="1">
      <c r="A11" s="246">
        <v>8</v>
      </c>
      <c r="B11" s="246" t="s">
        <v>387</v>
      </c>
      <c r="C11" s="254">
        <f>未开办学校物业管理!N3</f>
        <v>1890427</v>
      </c>
      <c r="D11" s="253">
        <f t="shared" si="1"/>
        <v>1890427</v>
      </c>
      <c r="E11" s="253">
        <f t="shared" si="0"/>
        <v>0</v>
      </c>
    </row>
    <row r="12" spans="1:5" ht="30" customHeight="1">
      <c r="A12" s="246">
        <v>9</v>
      </c>
      <c r="B12" s="246" t="s">
        <v>389</v>
      </c>
      <c r="C12" s="254">
        <f>农民工学校生均补贴!I6</f>
        <v>18873750</v>
      </c>
      <c r="D12" s="253">
        <f>C12</f>
        <v>18873750</v>
      </c>
      <c r="E12" s="253">
        <f t="shared" si="0"/>
        <v>0</v>
      </c>
    </row>
    <row r="13" spans="1:5" ht="30" customHeight="1">
      <c r="A13" s="246">
        <v>10</v>
      </c>
      <c r="B13" s="246" t="s">
        <v>390</v>
      </c>
      <c r="C13" s="254">
        <f>农民工学校资助!L7</f>
        <v>175110</v>
      </c>
      <c r="D13" s="253">
        <f t="shared" ref="D13:D20" si="2">C13</f>
        <v>175110</v>
      </c>
      <c r="E13" s="253">
        <f t="shared" si="0"/>
        <v>0</v>
      </c>
    </row>
    <row r="14" spans="1:5" ht="30" customHeight="1">
      <c r="A14" s="246">
        <v>11</v>
      </c>
      <c r="B14" s="246" t="s">
        <v>391</v>
      </c>
      <c r="C14" s="254">
        <f>农民工学校减免书薄费!G6</f>
        <v>73338</v>
      </c>
      <c r="D14" s="253">
        <f t="shared" si="2"/>
        <v>73338</v>
      </c>
      <c r="E14" s="253">
        <f t="shared" si="0"/>
        <v>0</v>
      </c>
    </row>
    <row r="15" spans="1:5" ht="30" customHeight="1">
      <c r="A15" s="246">
        <v>12</v>
      </c>
      <c r="B15" s="246" t="s">
        <v>378</v>
      </c>
      <c r="C15" s="254">
        <f>小区生补贴!L5</f>
        <v>1617000</v>
      </c>
      <c r="D15" s="253">
        <f t="shared" si="2"/>
        <v>1617000</v>
      </c>
      <c r="E15" s="253">
        <f t="shared" si="0"/>
        <v>0</v>
      </c>
    </row>
    <row r="16" spans="1:5" ht="30" customHeight="1">
      <c r="A16" s="246">
        <v>13</v>
      </c>
      <c r="B16" s="246" t="s">
        <v>379</v>
      </c>
      <c r="C16" s="254">
        <f>民办学前资助!O8</f>
        <v>116566</v>
      </c>
      <c r="D16" s="253">
        <f t="shared" si="2"/>
        <v>116566</v>
      </c>
      <c r="E16" s="253">
        <f t="shared" si="0"/>
        <v>0</v>
      </c>
    </row>
    <row r="17" spans="1:5" ht="30" customHeight="1">
      <c r="A17" s="246">
        <v>14</v>
      </c>
      <c r="B17" s="246" t="s">
        <v>380</v>
      </c>
      <c r="C17" s="254">
        <f>民办学校补贴!R6</f>
        <v>5308280</v>
      </c>
      <c r="D17" s="253">
        <f t="shared" si="2"/>
        <v>5308280</v>
      </c>
      <c r="E17" s="253">
        <f t="shared" si="0"/>
        <v>0</v>
      </c>
    </row>
    <row r="18" spans="1:5" ht="30" customHeight="1">
      <c r="A18" s="246">
        <v>15</v>
      </c>
      <c r="B18" s="246" t="s">
        <v>381</v>
      </c>
      <c r="C18" s="254">
        <f>民办义务教育减免书薄费!I7</f>
        <v>79412</v>
      </c>
      <c r="D18" s="253">
        <f t="shared" si="2"/>
        <v>79412</v>
      </c>
      <c r="E18" s="253">
        <f t="shared" si="0"/>
        <v>0</v>
      </c>
    </row>
    <row r="19" spans="1:5" ht="30" customHeight="1">
      <c r="A19" s="246">
        <v>16</v>
      </c>
      <c r="B19" s="246" t="s">
        <v>382</v>
      </c>
      <c r="C19" s="254">
        <f>政府购买学位!O9</f>
        <v>52601501</v>
      </c>
      <c r="D19" s="253">
        <f t="shared" si="2"/>
        <v>52601501</v>
      </c>
      <c r="E19" s="253">
        <f t="shared" si="0"/>
        <v>0</v>
      </c>
    </row>
    <row r="20" spans="1:5" ht="30" customHeight="1">
      <c r="A20" s="246">
        <v>17</v>
      </c>
      <c r="B20" s="246" t="s">
        <v>383</v>
      </c>
      <c r="C20" s="254">
        <f>民办营养午餐!E6</f>
        <v>428640</v>
      </c>
      <c r="D20" s="253">
        <f t="shared" si="2"/>
        <v>428640</v>
      </c>
      <c r="E20" s="253">
        <f t="shared" si="0"/>
        <v>0</v>
      </c>
    </row>
    <row r="21" spans="1:5" ht="30" customHeight="1">
      <c r="A21" s="246">
        <v>18</v>
      </c>
      <c r="B21" s="246" t="s">
        <v>385</v>
      </c>
      <c r="C21" s="254">
        <f>储备教师!H35</f>
        <v>7682013.1199999973</v>
      </c>
      <c r="D21" s="253">
        <f>C21</f>
        <v>7682013.1199999973</v>
      </c>
      <c r="E21" s="253">
        <f t="shared" si="0"/>
        <v>0</v>
      </c>
    </row>
    <row r="22" spans="1:5" ht="30" customHeight="1">
      <c r="A22" s="246"/>
      <c r="B22" s="246" t="s">
        <v>139</v>
      </c>
      <c r="C22" s="255">
        <f>SUM(C4:C21)</f>
        <v>121862282.31999999</v>
      </c>
      <c r="D22" s="255">
        <f t="shared" ref="D22:E22" si="3">SUM(D4:D21)</f>
        <v>105546065.12</v>
      </c>
      <c r="E22" s="255">
        <f t="shared" si="3"/>
        <v>16316217.199999999</v>
      </c>
    </row>
    <row r="23" spans="1:5" ht="30" customHeight="1"/>
    <row r="24" spans="1:5" ht="30" customHeight="1"/>
  </sheetData>
  <mergeCells count="2">
    <mergeCell ref="A1:E1"/>
    <mergeCell ref="A2:B2"/>
  </mergeCells>
  <phoneticPr fontId="1" type="noConversion"/>
  <printOptions horizontalCentered="1"/>
  <pageMargins left="0.70866141732283472" right="0.70866141732283472" top="0.74803149606299213" bottom="0.74803149606299213" header="0.31496062992125984"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dimension ref="A1:I6"/>
  <sheetViews>
    <sheetView workbookViewId="0">
      <selection activeCell="A6" sqref="A6:XFD33"/>
    </sheetView>
  </sheetViews>
  <sheetFormatPr defaultRowHeight="13.5"/>
  <cols>
    <col min="1" max="1" width="5.125" style="102" customWidth="1"/>
    <col min="3" max="3" width="26.75" customWidth="1"/>
    <col min="5" max="5" width="11.25" customWidth="1"/>
    <col min="6" max="6" width="14.375" customWidth="1"/>
    <col min="7" max="7" width="18.25" customWidth="1"/>
    <col min="8" max="8" width="19.125" customWidth="1"/>
    <col min="9" max="9" width="20.625" style="7" customWidth="1"/>
  </cols>
  <sheetData>
    <row r="1" spans="1:9" ht="30" customHeight="1">
      <c r="A1" s="277" t="s">
        <v>171</v>
      </c>
      <c r="B1" s="277"/>
      <c r="C1" s="277"/>
      <c r="D1" s="277"/>
      <c r="E1" s="277"/>
      <c r="F1" s="277"/>
      <c r="G1" s="277"/>
      <c r="H1" s="277"/>
      <c r="I1" s="277"/>
    </row>
    <row r="2" spans="1:9" ht="20.100000000000001" customHeight="1">
      <c r="A2" s="278" t="s">
        <v>5</v>
      </c>
      <c r="B2" s="279" t="s">
        <v>97</v>
      </c>
      <c r="C2" s="279" t="s">
        <v>6</v>
      </c>
      <c r="D2" s="279" t="s">
        <v>368</v>
      </c>
      <c r="E2" s="280" t="s">
        <v>169</v>
      </c>
      <c r="F2" s="280" t="s">
        <v>170</v>
      </c>
      <c r="G2" s="280" t="s">
        <v>168</v>
      </c>
      <c r="H2" s="280" t="s">
        <v>168</v>
      </c>
      <c r="I2" s="282" t="s">
        <v>139</v>
      </c>
    </row>
    <row r="3" spans="1:9" ht="20.100000000000001" customHeight="1">
      <c r="A3" s="278"/>
      <c r="B3" s="279"/>
      <c r="C3" s="279" t="s">
        <v>6</v>
      </c>
      <c r="D3" s="279" t="s">
        <v>167</v>
      </c>
      <c r="E3" s="281"/>
      <c r="F3" s="281"/>
      <c r="G3" s="281"/>
      <c r="H3" s="281"/>
      <c r="I3" s="282"/>
    </row>
    <row r="4" spans="1:9" s="102" customFormat="1" ht="20.100000000000001" customHeight="1">
      <c r="A4" s="98">
        <v>1</v>
      </c>
      <c r="B4" s="99" t="s">
        <v>100</v>
      </c>
      <c r="C4" s="20" t="s">
        <v>47</v>
      </c>
      <c r="D4" s="100">
        <v>553</v>
      </c>
      <c r="E4" s="103">
        <v>8700</v>
      </c>
      <c r="F4" s="103">
        <f>D4*E4</f>
        <v>4811100</v>
      </c>
      <c r="G4" s="104">
        <v>50</v>
      </c>
      <c r="H4" s="104">
        <f>D4*G4</f>
        <v>27650</v>
      </c>
      <c r="I4" s="105">
        <f>F4+H4</f>
        <v>4838750</v>
      </c>
    </row>
    <row r="5" spans="1:9" s="102" customFormat="1" ht="20.100000000000001" customHeight="1">
      <c r="A5" s="98">
        <v>2</v>
      </c>
      <c r="B5" s="99" t="s">
        <v>100</v>
      </c>
      <c r="C5" s="20" t="s">
        <v>46</v>
      </c>
      <c r="D5" s="100">
        <v>1604</v>
      </c>
      <c r="E5" s="103">
        <v>8700</v>
      </c>
      <c r="F5" s="103">
        <f>D5*E5</f>
        <v>13954800</v>
      </c>
      <c r="G5" s="104">
        <v>50</v>
      </c>
      <c r="H5" s="104">
        <f>D5*G5</f>
        <v>80200</v>
      </c>
      <c r="I5" s="105">
        <f>F5+H5</f>
        <v>14035000</v>
      </c>
    </row>
    <row r="6" spans="1:9" s="102" customFormat="1" ht="20.100000000000001" customHeight="1">
      <c r="A6" s="101"/>
      <c r="B6" s="101"/>
      <c r="C6" s="101" t="s">
        <v>145</v>
      </c>
      <c r="D6" s="101">
        <f>SUM(D4:D5)</f>
        <v>2157</v>
      </c>
      <c r="E6" s="101"/>
      <c r="F6" s="101">
        <f>SUM(F4:F5)</f>
        <v>18765900</v>
      </c>
      <c r="G6" s="101"/>
      <c r="H6" s="101">
        <f>SUM(H4:H5)</f>
        <v>107850</v>
      </c>
      <c r="I6" s="101">
        <f>SUM(I4:I5)</f>
        <v>18873750</v>
      </c>
    </row>
  </sheetData>
  <mergeCells count="10">
    <mergeCell ref="A1:I1"/>
    <mergeCell ref="A2:A3"/>
    <mergeCell ref="B2:B3"/>
    <mergeCell ref="C2:C3"/>
    <mergeCell ref="E2:E3"/>
    <mergeCell ref="F2:F3"/>
    <mergeCell ref="G2:G3"/>
    <mergeCell ref="H2:H3"/>
    <mergeCell ref="I2:I3"/>
    <mergeCell ref="D2:D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dimension ref="A1:L7"/>
  <sheetViews>
    <sheetView workbookViewId="0">
      <selection activeCell="A6" sqref="A6:XFD33"/>
    </sheetView>
  </sheetViews>
  <sheetFormatPr defaultRowHeight="13.5"/>
  <cols>
    <col min="1" max="1" width="4.625" style="52" customWidth="1"/>
    <col min="2" max="2" width="10.875" style="6" customWidth="1"/>
    <col min="3" max="3" width="8.625" style="6" customWidth="1"/>
    <col min="4" max="5" width="10.625" style="5" customWidth="1"/>
    <col min="6" max="7" width="10.625" style="5" hidden="1" customWidth="1"/>
    <col min="8" max="8" width="10.625" style="5" customWidth="1"/>
    <col min="9" max="10" width="10.625" style="5" hidden="1" customWidth="1"/>
    <col min="11" max="12" width="10.625" style="5" customWidth="1"/>
    <col min="13" max="16384" width="9" style="5"/>
  </cols>
  <sheetData>
    <row r="1" spans="1:12" ht="28.5" customHeight="1">
      <c r="A1" s="283" t="s">
        <v>174</v>
      </c>
      <c r="B1" s="283"/>
      <c r="C1" s="283"/>
      <c r="D1" s="283"/>
      <c r="E1" s="283"/>
      <c r="F1" s="283"/>
      <c r="G1" s="283"/>
      <c r="H1" s="283"/>
      <c r="I1" s="283"/>
      <c r="J1" s="283"/>
      <c r="K1" s="283"/>
      <c r="L1" s="283"/>
    </row>
    <row r="2" spans="1:12" ht="13.5" customHeight="1">
      <c r="A2" s="284" t="s">
        <v>5</v>
      </c>
      <c r="B2" s="284" t="s">
        <v>102</v>
      </c>
      <c r="C2" s="284" t="s">
        <v>107</v>
      </c>
      <c r="D2" s="286" t="s">
        <v>108</v>
      </c>
      <c r="E2" s="286"/>
      <c r="F2" s="286"/>
      <c r="G2" s="286"/>
      <c r="H2" s="286"/>
      <c r="I2" s="286"/>
      <c r="J2" s="286"/>
      <c r="K2" s="286"/>
      <c r="L2" s="287" t="s">
        <v>109</v>
      </c>
    </row>
    <row r="3" spans="1:12" ht="13.5" customHeight="1">
      <c r="A3" s="284"/>
      <c r="B3" s="284"/>
      <c r="C3" s="284"/>
      <c r="D3" s="45" t="s">
        <v>110</v>
      </c>
      <c r="E3" s="45" t="s">
        <v>115</v>
      </c>
      <c r="F3" s="45" t="s">
        <v>116</v>
      </c>
      <c r="G3" s="45" t="s">
        <v>111</v>
      </c>
      <c r="H3" s="45" t="s">
        <v>117</v>
      </c>
      <c r="I3" s="45" t="s">
        <v>112</v>
      </c>
      <c r="J3" s="45" t="s">
        <v>113</v>
      </c>
      <c r="K3" s="46" t="s">
        <v>114</v>
      </c>
      <c r="L3" s="288"/>
    </row>
    <row r="4" spans="1:12">
      <c r="A4" s="285"/>
      <c r="B4" s="285"/>
      <c r="C4" s="285"/>
      <c r="D4" s="45" t="s">
        <v>118</v>
      </c>
      <c r="E4" s="45" t="s">
        <v>118</v>
      </c>
      <c r="F4" s="45" t="s">
        <v>118</v>
      </c>
      <c r="G4" s="45" t="s">
        <v>118</v>
      </c>
      <c r="H4" s="45" t="s">
        <v>118</v>
      </c>
      <c r="I4" s="45" t="s">
        <v>118</v>
      </c>
      <c r="J4" s="45" t="s">
        <v>118</v>
      </c>
      <c r="K4" s="45" t="s">
        <v>118</v>
      </c>
      <c r="L4" s="289" t="s">
        <v>118</v>
      </c>
    </row>
    <row r="5" spans="1:12" ht="20.100000000000001" customHeight="1">
      <c r="A5" s="47">
        <v>1</v>
      </c>
      <c r="B5" s="38" t="s">
        <v>172</v>
      </c>
      <c r="C5" s="38" t="s">
        <v>17</v>
      </c>
      <c r="D5" s="48">
        <v>28120</v>
      </c>
      <c r="E5" s="48">
        <v>1385</v>
      </c>
      <c r="F5" s="48"/>
      <c r="G5" s="48"/>
      <c r="H5" s="48"/>
      <c r="I5" s="48"/>
      <c r="J5" s="49"/>
      <c r="K5" s="50">
        <f t="shared" ref="K5:K6" si="0">D5+E5+F5+G5+H5+I5+J5</f>
        <v>29505</v>
      </c>
      <c r="L5" s="50">
        <f t="shared" ref="L5:L6" si="1">K5*2</f>
        <v>59010</v>
      </c>
    </row>
    <row r="6" spans="1:12" ht="20.100000000000001" customHeight="1">
      <c r="A6" s="47">
        <v>2</v>
      </c>
      <c r="B6" s="38" t="s">
        <v>173</v>
      </c>
      <c r="C6" s="38" t="s">
        <v>17</v>
      </c>
      <c r="D6" s="39">
        <v>50650</v>
      </c>
      <c r="E6" s="39">
        <v>5920</v>
      </c>
      <c r="F6" s="48"/>
      <c r="G6" s="48"/>
      <c r="H6" s="48">
        <v>1480</v>
      </c>
      <c r="I6" s="48"/>
      <c r="J6" s="49"/>
      <c r="K6" s="50">
        <f t="shared" si="0"/>
        <v>58050</v>
      </c>
      <c r="L6" s="50">
        <f t="shared" si="1"/>
        <v>116100</v>
      </c>
    </row>
    <row r="7" spans="1:12" ht="20.100000000000001" customHeight="1">
      <c r="A7" s="40"/>
      <c r="B7" s="41" t="s">
        <v>106</v>
      </c>
      <c r="C7" s="42"/>
      <c r="D7" s="51">
        <f t="shared" ref="D7:L7" si="2">SUM(D5:D6)</f>
        <v>78770</v>
      </c>
      <c r="E7" s="51">
        <f t="shared" si="2"/>
        <v>7305</v>
      </c>
      <c r="F7" s="51">
        <f t="shared" si="2"/>
        <v>0</v>
      </c>
      <c r="G7" s="51">
        <f t="shared" si="2"/>
        <v>0</v>
      </c>
      <c r="H7" s="51">
        <f t="shared" si="2"/>
        <v>1480</v>
      </c>
      <c r="I7" s="51">
        <f t="shared" si="2"/>
        <v>0</v>
      </c>
      <c r="J7" s="51">
        <f t="shared" si="2"/>
        <v>0</v>
      </c>
      <c r="K7" s="51">
        <f t="shared" si="2"/>
        <v>87555</v>
      </c>
      <c r="L7" s="51">
        <f t="shared" si="2"/>
        <v>175110</v>
      </c>
    </row>
  </sheetData>
  <mergeCells count="6">
    <mergeCell ref="A1:L1"/>
    <mergeCell ref="A2:A4"/>
    <mergeCell ref="B2:B4"/>
    <mergeCell ref="C2:C4"/>
    <mergeCell ref="D2:K2"/>
    <mergeCell ref="L2:L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12.xml><?xml version="1.0" encoding="utf-8"?>
<worksheet xmlns="http://schemas.openxmlformats.org/spreadsheetml/2006/main" xmlns:r="http://schemas.openxmlformats.org/officeDocument/2006/relationships">
  <dimension ref="A1:G6"/>
  <sheetViews>
    <sheetView workbookViewId="0">
      <selection activeCell="A6" sqref="A6:XFD33"/>
    </sheetView>
  </sheetViews>
  <sheetFormatPr defaultRowHeight="13.5"/>
  <cols>
    <col min="3" max="3" width="28.375" customWidth="1"/>
    <col min="4" max="4" width="17.25" customWidth="1"/>
    <col min="6" max="6" width="13.875" customWidth="1"/>
    <col min="7" max="7" width="17.5" customWidth="1"/>
  </cols>
  <sheetData>
    <row r="1" spans="1:7" ht="14.25">
      <c r="A1" s="291" t="s">
        <v>182</v>
      </c>
      <c r="B1" s="291"/>
      <c r="C1" s="291"/>
      <c r="D1" s="291"/>
      <c r="E1" s="291"/>
      <c r="F1" s="291"/>
      <c r="G1" s="291"/>
    </row>
    <row r="2" spans="1:7" ht="20.100000000000001" customHeight="1">
      <c r="A2" s="292" t="s">
        <v>5</v>
      </c>
      <c r="B2" s="293" t="s">
        <v>97</v>
      </c>
      <c r="C2" s="293" t="s">
        <v>6</v>
      </c>
      <c r="D2" s="294" t="s">
        <v>119</v>
      </c>
      <c r="E2" s="290" t="s">
        <v>191</v>
      </c>
      <c r="F2" s="290" t="s">
        <v>192</v>
      </c>
      <c r="G2" s="290" t="s">
        <v>185</v>
      </c>
    </row>
    <row r="3" spans="1:7" ht="20.100000000000001" customHeight="1">
      <c r="A3" s="292"/>
      <c r="B3" s="293"/>
      <c r="C3" s="293" t="s">
        <v>6</v>
      </c>
      <c r="D3" s="295"/>
      <c r="E3" s="290" t="s">
        <v>186</v>
      </c>
      <c r="F3" s="290"/>
      <c r="G3" s="290"/>
    </row>
    <row r="4" spans="1:7" ht="20.100000000000001" customHeight="1">
      <c r="A4" s="109">
        <v>1</v>
      </c>
      <c r="B4" s="20" t="s">
        <v>100</v>
      </c>
      <c r="C4" s="110" t="s">
        <v>47</v>
      </c>
      <c r="D4" s="110" t="s">
        <v>193</v>
      </c>
      <c r="E4" s="111">
        <v>553</v>
      </c>
      <c r="F4" s="103">
        <v>34</v>
      </c>
      <c r="G4" s="103">
        <f t="shared" ref="G4:G5" si="0">E4*F4</f>
        <v>18802</v>
      </c>
    </row>
    <row r="5" spans="1:7" ht="20.100000000000001" customHeight="1">
      <c r="A5" s="109">
        <v>2</v>
      </c>
      <c r="B5" s="20" t="s">
        <v>100</v>
      </c>
      <c r="C5" s="110" t="s">
        <v>46</v>
      </c>
      <c r="D5" s="110" t="s">
        <v>193</v>
      </c>
      <c r="E5" s="111">
        <v>1604</v>
      </c>
      <c r="F5" s="103">
        <v>34</v>
      </c>
      <c r="G5" s="103">
        <f t="shared" si="0"/>
        <v>54536</v>
      </c>
    </row>
    <row r="6" spans="1:7" ht="20.100000000000001" customHeight="1">
      <c r="A6" s="113"/>
      <c r="B6" s="113"/>
      <c r="C6" s="113" t="s">
        <v>145</v>
      </c>
      <c r="D6" s="113"/>
      <c r="E6" s="113">
        <f>SUM(E4:E5)</f>
        <v>2157</v>
      </c>
      <c r="F6" s="113"/>
      <c r="G6" s="113">
        <f>SUM(G4:G5)</f>
        <v>73338</v>
      </c>
    </row>
  </sheetData>
  <mergeCells count="8">
    <mergeCell ref="E2:E3"/>
    <mergeCell ref="A1:G1"/>
    <mergeCell ref="A2:A3"/>
    <mergeCell ref="B2:B3"/>
    <mergeCell ref="C2:C3"/>
    <mergeCell ref="D2:D3"/>
    <mergeCell ref="F2:F3"/>
    <mergeCell ref="G2:G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13.xml><?xml version="1.0" encoding="utf-8"?>
<worksheet xmlns="http://schemas.openxmlformats.org/spreadsheetml/2006/main" xmlns:r="http://schemas.openxmlformats.org/officeDocument/2006/relationships">
  <dimension ref="A1:L6"/>
  <sheetViews>
    <sheetView workbookViewId="0">
      <selection activeCell="L6" sqref="L6"/>
    </sheetView>
  </sheetViews>
  <sheetFormatPr defaultColWidth="20.625" defaultRowHeight="13.5"/>
  <cols>
    <col min="1" max="1" width="6.875" style="87" customWidth="1"/>
    <col min="2" max="2" width="8.125" style="87" customWidth="1"/>
    <col min="3" max="3" width="28.25" style="87" customWidth="1"/>
    <col min="4" max="4" width="9.625" style="87" customWidth="1"/>
    <col min="5" max="5" width="12.5" style="87" customWidth="1"/>
    <col min="6" max="6" width="13.5" style="87" customWidth="1"/>
    <col min="7" max="7" width="12.125" style="87" customWidth="1"/>
    <col min="8" max="8" width="11.75" style="87" customWidth="1"/>
    <col min="9" max="9" width="12.875" style="87" customWidth="1"/>
    <col min="10" max="10" width="13" style="87" customWidth="1"/>
    <col min="11" max="11" width="9.875" style="87" customWidth="1"/>
    <col min="12" max="12" width="12.125" style="87" customWidth="1"/>
    <col min="13" max="16384" width="20.625" style="87"/>
  </cols>
  <sheetData>
    <row r="1" spans="1:12" ht="20.25">
      <c r="A1" s="297" t="s">
        <v>149</v>
      </c>
      <c r="B1" s="297"/>
      <c r="C1" s="297"/>
      <c r="D1" s="297"/>
      <c r="E1" s="297"/>
      <c r="F1" s="297"/>
      <c r="G1" s="297"/>
      <c r="H1" s="297"/>
      <c r="I1" s="297"/>
      <c r="J1" s="297"/>
      <c r="K1" s="297"/>
    </row>
    <row r="2" spans="1:12">
      <c r="A2" s="298" t="s">
        <v>150</v>
      </c>
      <c r="B2" s="298" t="s">
        <v>151</v>
      </c>
      <c r="C2" s="298" t="s">
        <v>152</v>
      </c>
      <c r="D2" s="298"/>
      <c r="E2" s="299" t="s">
        <v>153</v>
      </c>
      <c r="F2" s="299" t="s">
        <v>154</v>
      </c>
      <c r="G2" s="299" t="s">
        <v>155</v>
      </c>
      <c r="H2" s="300">
        <v>45292</v>
      </c>
      <c r="I2" s="302" t="s">
        <v>159</v>
      </c>
      <c r="J2" s="302" t="s">
        <v>147</v>
      </c>
      <c r="K2" s="296" t="s">
        <v>156</v>
      </c>
      <c r="L2" s="296" t="s">
        <v>160</v>
      </c>
    </row>
    <row r="3" spans="1:12">
      <c r="A3" s="298"/>
      <c r="B3" s="298"/>
      <c r="C3" s="298"/>
      <c r="D3" s="298"/>
      <c r="E3" s="299"/>
      <c r="F3" s="299"/>
      <c r="G3" s="299"/>
      <c r="H3" s="301"/>
      <c r="I3" s="302"/>
      <c r="J3" s="302"/>
      <c r="K3" s="296"/>
      <c r="L3" s="296"/>
    </row>
    <row r="4" spans="1:12" s="88" customFormat="1" ht="16.5">
      <c r="A4" s="80">
        <v>1</v>
      </c>
      <c r="B4" s="81" t="s">
        <v>24</v>
      </c>
      <c r="C4" s="85" t="s">
        <v>158</v>
      </c>
      <c r="D4" s="86" t="s">
        <v>157</v>
      </c>
      <c r="E4" s="82">
        <v>330</v>
      </c>
      <c r="F4" s="83">
        <v>7000</v>
      </c>
      <c r="G4" s="84">
        <f>E4*F4</f>
        <v>2310000</v>
      </c>
      <c r="H4" s="84">
        <f>G4/10*1</f>
        <v>231000</v>
      </c>
      <c r="I4" s="185">
        <f t="shared" ref="I4" si="0">G4/10*5</f>
        <v>1155000</v>
      </c>
      <c r="J4" s="185">
        <f>G4/10*4</f>
        <v>924000</v>
      </c>
      <c r="K4" s="72">
        <f t="shared" ref="K4" si="1">SUM(H4:J4)</f>
        <v>2310000</v>
      </c>
      <c r="L4" s="39">
        <f t="shared" ref="L4" si="2">ROUND(K4*0.7,0)</f>
        <v>1617000</v>
      </c>
    </row>
    <row r="5" spans="1:12" s="88" customFormat="1" ht="14.25">
      <c r="A5" s="90"/>
      <c r="B5" s="91"/>
      <c r="C5" s="95" t="s">
        <v>145</v>
      </c>
      <c r="D5" s="92"/>
      <c r="E5" s="93">
        <f>SUM(E4)</f>
        <v>330</v>
      </c>
      <c r="F5" s="94"/>
      <c r="G5" s="93">
        <f t="shared" ref="G5:L5" si="3">SUM(G4)</f>
        <v>2310000</v>
      </c>
      <c r="H5" s="93">
        <f t="shared" si="3"/>
        <v>231000</v>
      </c>
      <c r="I5" s="93">
        <f t="shared" si="3"/>
        <v>1155000</v>
      </c>
      <c r="J5" s="93">
        <f t="shared" si="3"/>
        <v>924000</v>
      </c>
      <c r="K5" s="93">
        <f t="shared" si="3"/>
        <v>2310000</v>
      </c>
      <c r="L5" s="93">
        <f t="shared" si="3"/>
        <v>1617000</v>
      </c>
    </row>
    <row r="6" spans="1:12">
      <c r="L6" s="106"/>
    </row>
  </sheetData>
  <mergeCells count="13">
    <mergeCell ref="L2:L3"/>
    <mergeCell ref="A1:K1"/>
    <mergeCell ref="A2:A3"/>
    <mergeCell ref="B2:B3"/>
    <mergeCell ref="C2:C3"/>
    <mergeCell ref="D2:D3"/>
    <mergeCell ref="E2:E3"/>
    <mergeCell ref="F2:F3"/>
    <mergeCell ref="G2:G3"/>
    <mergeCell ref="H2:H3"/>
    <mergeCell ref="I2:I3"/>
    <mergeCell ref="J2:J3"/>
    <mergeCell ref="K2:K3"/>
  </mergeCells>
  <phoneticPr fontId="3"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14.xml><?xml version="1.0" encoding="utf-8"?>
<worksheet xmlns="http://schemas.openxmlformats.org/spreadsheetml/2006/main" xmlns:r="http://schemas.openxmlformats.org/officeDocument/2006/relationships">
  <dimension ref="A1:O8"/>
  <sheetViews>
    <sheetView workbookViewId="0">
      <selection activeCell="L6" sqref="L6"/>
    </sheetView>
  </sheetViews>
  <sheetFormatPr defaultColWidth="7" defaultRowHeight="13.5"/>
  <cols>
    <col min="1" max="1" width="27.25" style="4" bestFit="1" customWidth="1"/>
    <col min="2" max="2" width="13.125" style="4" bestFit="1" customWidth="1"/>
    <col min="3" max="3" width="6" style="4" bestFit="1" customWidth="1"/>
    <col min="4" max="7" width="10.625" style="4" customWidth="1"/>
    <col min="8" max="10" width="10.625" style="4" hidden="1" customWidth="1"/>
    <col min="11" max="12" width="10.625" style="4" customWidth="1"/>
    <col min="13" max="13" width="10.625" style="63" hidden="1" customWidth="1"/>
    <col min="14" max="15" width="10.625" style="4" customWidth="1"/>
    <col min="16" max="16384" width="7" style="4"/>
  </cols>
  <sheetData>
    <row r="1" spans="1:15" s="8" customFormat="1" ht="24.95" customHeight="1">
      <c r="A1" s="283" t="s">
        <v>369</v>
      </c>
      <c r="B1" s="283"/>
      <c r="C1" s="283"/>
      <c r="D1" s="283"/>
      <c r="E1" s="283"/>
      <c r="F1" s="283"/>
      <c r="G1" s="283"/>
      <c r="H1" s="283"/>
      <c r="I1" s="283"/>
      <c r="J1" s="283"/>
      <c r="K1" s="283"/>
      <c r="L1" s="283"/>
      <c r="M1" s="283"/>
      <c r="N1" s="283"/>
      <c r="O1" s="283"/>
    </row>
    <row r="2" spans="1:15" s="8" customFormat="1" ht="23.25" customHeight="1">
      <c r="A2" s="284" t="s">
        <v>5</v>
      </c>
      <c r="B2" s="284" t="s">
        <v>102</v>
      </c>
      <c r="C2" s="284" t="s">
        <v>119</v>
      </c>
      <c r="D2" s="286" t="s">
        <v>120</v>
      </c>
      <c r="E2" s="286"/>
      <c r="F2" s="286"/>
      <c r="G2" s="286"/>
      <c r="H2" s="286"/>
      <c r="I2" s="286"/>
      <c r="J2" s="286"/>
      <c r="K2" s="286"/>
      <c r="L2" s="286"/>
      <c r="M2" s="286"/>
      <c r="N2" s="286"/>
      <c r="O2" s="287" t="s">
        <v>114</v>
      </c>
    </row>
    <row r="3" spans="1:15" s="8" customFormat="1" ht="15.75" customHeight="1">
      <c r="A3" s="284"/>
      <c r="B3" s="284"/>
      <c r="C3" s="284"/>
      <c r="D3" s="46" t="s">
        <v>175</v>
      </c>
      <c r="E3" s="53" t="s">
        <v>121</v>
      </c>
      <c r="F3" s="53" t="s">
        <v>122</v>
      </c>
      <c r="G3" s="53" t="s">
        <v>123</v>
      </c>
      <c r="H3" s="53" t="s">
        <v>124</v>
      </c>
      <c r="I3" s="53" t="s">
        <v>125</v>
      </c>
      <c r="J3" s="53" t="s">
        <v>126</v>
      </c>
      <c r="K3" s="53" t="s">
        <v>127</v>
      </c>
      <c r="L3" s="53" t="s">
        <v>128</v>
      </c>
      <c r="M3" s="53" t="s">
        <v>129</v>
      </c>
      <c r="N3" s="46" t="s">
        <v>99</v>
      </c>
      <c r="O3" s="288"/>
    </row>
    <row r="4" spans="1:15" s="54" customFormat="1" ht="20.100000000000001" customHeight="1">
      <c r="A4" s="285"/>
      <c r="B4" s="285"/>
      <c r="C4" s="285"/>
      <c r="D4" s="45" t="s">
        <v>118</v>
      </c>
      <c r="E4" s="45" t="s">
        <v>118</v>
      </c>
      <c r="F4" s="45" t="s">
        <v>118</v>
      </c>
      <c r="G4" s="45" t="s">
        <v>118</v>
      </c>
      <c r="H4" s="45" t="s">
        <v>118</v>
      </c>
      <c r="I4" s="45" t="s">
        <v>118</v>
      </c>
      <c r="J4" s="45" t="s">
        <v>118</v>
      </c>
      <c r="K4" s="45" t="s">
        <v>118</v>
      </c>
      <c r="L4" s="45" t="s">
        <v>118</v>
      </c>
      <c r="M4" s="45" t="s">
        <v>118</v>
      </c>
      <c r="N4" s="45" t="s">
        <v>118</v>
      </c>
      <c r="O4" s="289"/>
    </row>
    <row r="5" spans="1:15" s="54" customFormat="1" ht="20.100000000000001" customHeight="1">
      <c r="A5" s="62" t="s">
        <v>176</v>
      </c>
      <c r="B5" s="56" t="s">
        <v>24</v>
      </c>
      <c r="C5" s="56" t="s">
        <v>21</v>
      </c>
      <c r="D5" s="57">
        <v>17500</v>
      </c>
      <c r="E5" s="57">
        <v>4800</v>
      </c>
      <c r="F5" s="57">
        <v>2400</v>
      </c>
      <c r="G5" s="57">
        <v>425</v>
      </c>
      <c r="H5" s="57">
        <v>0</v>
      </c>
      <c r="I5" s="57">
        <v>0</v>
      </c>
      <c r="J5" s="57">
        <v>0</v>
      </c>
      <c r="K5" s="57">
        <v>750</v>
      </c>
      <c r="L5" s="57">
        <v>1250</v>
      </c>
      <c r="M5" s="57">
        <v>0</v>
      </c>
      <c r="N5" s="58">
        <f>SUM(D5:M5)</f>
        <v>27125</v>
      </c>
      <c r="O5" s="107">
        <f t="shared" ref="O5:O7" si="0">N5*2</f>
        <v>54250</v>
      </c>
    </row>
    <row r="6" spans="1:15" s="54" customFormat="1" ht="20.100000000000001" customHeight="1">
      <c r="A6" s="55" t="s">
        <v>177</v>
      </c>
      <c r="B6" s="56" t="s">
        <v>24</v>
      </c>
      <c r="C6" s="56" t="s">
        <v>21</v>
      </c>
      <c r="D6" s="57">
        <v>14000</v>
      </c>
      <c r="E6" s="57">
        <v>3840</v>
      </c>
      <c r="F6" s="57">
        <v>1920</v>
      </c>
      <c r="G6" s="57">
        <v>240</v>
      </c>
      <c r="H6" s="57">
        <v>0</v>
      </c>
      <c r="I6" s="57">
        <v>0</v>
      </c>
      <c r="J6" s="57">
        <v>0</v>
      </c>
      <c r="K6" s="57">
        <v>560</v>
      </c>
      <c r="L6" s="57">
        <v>1000</v>
      </c>
      <c r="M6" s="57">
        <v>0</v>
      </c>
      <c r="N6" s="58">
        <f>SUM(D6:M6)</f>
        <v>21560</v>
      </c>
      <c r="O6" s="107">
        <f t="shared" si="0"/>
        <v>43120</v>
      </c>
    </row>
    <row r="7" spans="1:15" s="54" customFormat="1" ht="20.100000000000001" customHeight="1">
      <c r="A7" s="62" t="s">
        <v>178</v>
      </c>
      <c r="B7" s="56" t="s">
        <v>24</v>
      </c>
      <c r="C7" s="56" t="s">
        <v>21</v>
      </c>
      <c r="D7" s="57">
        <v>7000</v>
      </c>
      <c r="E7" s="57">
        <v>1552</v>
      </c>
      <c r="F7" s="57">
        <v>776</v>
      </c>
      <c r="G7" s="57">
        <v>70</v>
      </c>
      <c r="H7" s="57">
        <v>0</v>
      </c>
      <c r="I7" s="57">
        <v>0</v>
      </c>
      <c r="J7" s="57">
        <v>0</v>
      </c>
      <c r="K7" s="57">
        <v>200</v>
      </c>
      <c r="L7" s="57">
        <v>0</v>
      </c>
      <c r="M7" s="57">
        <v>0</v>
      </c>
      <c r="N7" s="58">
        <f>SUM(D7:M7)</f>
        <v>9598</v>
      </c>
      <c r="O7" s="107">
        <f t="shared" si="0"/>
        <v>19196</v>
      </c>
    </row>
    <row r="8" spans="1:15" s="54" customFormat="1" ht="20.100000000000001" customHeight="1">
      <c r="A8" s="59" t="s">
        <v>130</v>
      </c>
      <c r="B8" s="60"/>
      <c r="C8" s="60"/>
      <c r="D8" s="61">
        <f t="shared" ref="D8:O8" si="1">SUM(D5:D7)</f>
        <v>38500</v>
      </c>
      <c r="E8" s="61">
        <f t="shared" si="1"/>
        <v>10192</v>
      </c>
      <c r="F8" s="61">
        <f t="shared" si="1"/>
        <v>5096</v>
      </c>
      <c r="G8" s="61">
        <f t="shared" si="1"/>
        <v>735</v>
      </c>
      <c r="H8" s="61">
        <f t="shared" si="1"/>
        <v>0</v>
      </c>
      <c r="I8" s="61">
        <f t="shared" si="1"/>
        <v>0</v>
      </c>
      <c r="J8" s="61">
        <f t="shared" si="1"/>
        <v>0</v>
      </c>
      <c r="K8" s="61">
        <f t="shared" si="1"/>
        <v>1510</v>
      </c>
      <c r="L8" s="61">
        <f t="shared" si="1"/>
        <v>2250</v>
      </c>
      <c r="M8" s="61">
        <f t="shared" si="1"/>
        <v>0</v>
      </c>
      <c r="N8" s="61">
        <f t="shared" si="1"/>
        <v>58283</v>
      </c>
      <c r="O8" s="61">
        <f t="shared" si="1"/>
        <v>116566</v>
      </c>
    </row>
  </sheetData>
  <mergeCells count="6">
    <mergeCell ref="A1:O1"/>
    <mergeCell ref="A2:A4"/>
    <mergeCell ref="B2:B4"/>
    <mergeCell ref="C2:C4"/>
    <mergeCell ref="D2:N2"/>
    <mergeCell ref="O2:O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15.xml><?xml version="1.0" encoding="utf-8"?>
<worksheet xmlns="http://schemas.openxmlformats.org/spreadsheetml/2006/main" xmlns:r="http://schemas.openxmlformats.org/officeDocument/2006/relationships">
  <dimension ref="A1:R6"/>
  <sheetViews>
    <sheetView workbookViewId="0">
      <selection activeCell="L6" sqref="L6"/>
    </sheetView>
  </sheetViews>
  <sheetFormatPr defaultRowHeight="13.5"/>
  <cols>
    <col min="1" max="1" width="4.125" customWidth="1"/>
    <col min="2" max="2" width="5.625" customWidth="1"/>
    <col min="3" max="3" width="6.75" customWidth="1"/>
    <col min="4" max="4" width="20.125" customWidth="1"/>
    <col min="6" max="6" width="7.375" customWidth="1"/>
    <col min="8" max="9" width="7.5" customWidth="1"/>
    <col min="11" max="11" width="7.875" customWidth="1"/>
    <col min="15" max="15" width="6" customWidth="1"/>
    <col min="16" max="16" width="6.875" customWidth="1"/>
  </cols>
  <sheetData>
    <row r="1" spans="1:18" ht="20.25">
      <c r="A1" s="305" t="s">
        <v>161</v>
      </c>
      <c r="B1" s="305"/>
      <c r="C1" s="305"/>
      <c r="D1" s="305"/>
      <c r="E1" s="305"/>
      <c r="F1" s="305"/>
      <c r="G1" s="305"/>
      <c r="H1" s="305"/>
      <c r="I1" s="305"/>
      <c r="J1" s="305"/>
      <c r="K1" s="305"/>
      <c r="L1" s="305"/>
      <c r="M1" s="305"/>
      <c r="N1" s="305"/>
      <c r="O1" s="305"/>
      <c r="P1" s="305"/>
      <c r="Q1" s="305"/>
      <c r="R1" s="305"/>
    </row>
    <row r="2" spans="1:18" ht="20.100000000000001" customHeight="1">
      <c r="A2" s="306" t="s">
        <v>5</v>
      </c>
      <c r="B2" s="306" t="s">
        <v>132</v>
      </c>
      <c r="C2" s="306" t="s">
        <v>133</v>
      </c>
      <c r="D2" s="306" t="s">
        <v>134</v>
      </c>
      <c r="E2" s="307" t="s">
        <v>162</v>
      </c>
      <c r="F2" s="307"/>
      <c r="G2" s="307"/>
      <c r="H2" s="307" t="s">
        <v>163</v>
      </c>
      <c r="I2" s="307"/>
      <c r="J2" s="307"/>
      <c r="K2" s="307" t="s">
        <v>164</v>
      </c>
      <c r="L2" s="307"/>
      <c r="M2" s="307"/>
      <c r="N2" s="303" t="s">
        <v>137</v>
      </c>
      <c r="O2" s="308" t="s">
        <v>165</v>
      </c>
      <c r="P2" s="309"/>
      <c r="Q2" s="310"/>
      <c r="R2" s="303" t="s">
        <v>139</v>
      </c>
    </row>
    <row r="3" spans="1:18" ht="20.100000000000001" customHeight="1">
      <c r="A3" s="306"/>
      <c r="B3" s="306"/>
      <c r="C3" s="306"/>
      <c r="D3" s="306"/>
      <c r="E3" s="69" t="s">
        <v>140</v>
      </c>
      <c r="F3" s="69" t="s">
        <v>141</v>
      </c>
      <c r="G3" s="69" t="s">
        <v>118</v>
      </c>
      <c r="H3" s="69" t="s">
        <v>140</v>
      </c>
      <c r="I3" s="69" t="s">
        <v>141</v>
      </c>
      <c r="J3" s="69" t="s">
        <v>118</v>
      </c>
      <c r="K3" s="69" t="s">
        <v>140</v>
      </c>
      <c r="L3" s="69" t="s">
        <v>141</v>
      </c>
      <c r="M3" s="69" t="s">
        <v>118</v>
      </c>
      <c r="N3" s="304"/>
      <c r="O3" s="69" t="s">
        <v>140</v>
      </c>
      <c r="P3" s="69" t="s">
        <v>141</v>
      </c>
      <c r="Q3" s="69" t="s">
        <v>118</v>
      </c>
      <c r="R3" s="304"/>
    </row>
    <row r="4" spans="1:18" s="67" customFormat="1" ht="20.100000000000001" customHeight="1">
      <c r="A4" s="64">
        <v>1</v>
      </c>
      <c r="B4" s="65" t="s">
        <v>100</v>
      </c>
      <c r="C4" s="65" t="s">
        <v>18</v>
      </c>
      <c r="D4" s="66" t="s">
        <v>142</v>
      </c>
      <c r="E4" s="80">
        <v>1046</v>
      </c>
      <c r="F4" s="96">
        <v>2320</v>
      </c>
      <c r="G4" s="96">
        <f>E4*F4</f>
        <v>2426720</v>
      </c>
      <c r="H4" s="80">
        <v>372</v>
      </c>
      <c r="I4" s="96">
        <v>2740</v>
      </c>
      <c r="J4" s="96">
        <f>H4*I4</f>
        <v>1019280</v>
      </c>
      <c r="K4" s="80">
        <v>32</v>
      </c>
      <c r="L4" s="69">
        <v>300</v>
      </c>
      <c r="M4" s="69">
        <f>K4*L4</f>
        <v>9600</v>
      </c>
      <c r="N4" s="97">
        <f>G4+J4+M4</f>
        <v>3455600</v>
      </c>
      <c r="O4" s="80">
        <v>0</v>
      </c>
      <c r="P4" s="69">
        <v>1300</v>
      </c>
      <c r="Q4" s="69">
        <f>O4*P4</f>
        <v>0</v>
      </c>
      <c r="R4" s="97">
        <f t="shared" ref="R4:R5" si="0">N4+Q4</f>
        <v>3455600</v>
      </c>
    </row>
    <row r="5" spans="1:18" s="67" customFormat="1" ht="20.100000000000001" customHeight="1">
      <c r="A5" s="64">
        <v>2</v>
      </c>
      <c r="B5" s="65" t="s">
        <v>100</v>
      </c>
      <c r="C5" s="65" t="s">
        <v>18</v>
      </c>
      <c r="D5" s="66" t="s">
        <v>166</v>
      </c>
      <c r="E5" s="80"/>
      <c r="F5" s="96">
        <v>2320</v>
      </c>
      <c r="G5" s="96">
        <f>E5*F5</f>
        <v>0</v>
      </c>
      <c r="H5" s="80">
        <v>672</v>
      </c>
      <c r="I5" s="96">
        <v>2740</v>
      </c>
      <c r="J5" s="96">
        <f>H5*I5</f>
        <v>1841280</v>
      </c>
      <c r="K5" s="80">
        <v>38</v>
      </c>
      <c r="L5" s="69">
        <v>300</v>
      </c>
      <c r="M5" s="69">
        <f>K5*L5</f>
        <v>11400</v>
      </c>
      <c r="N5" s="97">
        <f>G5+J5+M5</f>
        <v>1852680</v>
      </c>
      <c r="O5" s="80">
        <v>0</v>
      </c>
      <c r="P5" s="69">
        <v>1300</v>
      </c>
      <c r="Q5" s="69">
        <f>O5*P5</f>
        <v>0</v>
      </c>
      <c r="R5" s="97">
        <f t="shared" si="0"/>
        <v>1852680</v>
      </c>
    </row>
    <row r="6" spans="1:18" s="67" customFormat="1" ht="20.100000000000001" customHeight="1">
      <c r="A6" s="64"/>
      <c r="B6" s="65"/>
      <c r="C6" s="65"/>
      <c r="D6" s="89" t="s">
        <v>145</v>
      </c>
      <c r="E6" s="80">
        <f>SUM(E4:E5)</f>
        <v>1046</v>
      </c>
      <c r="F6" s="96"/>
      <c r="G6" s="80">
        <f>SUM(G4:G5)</f>
        <v>2426720</v>
      </c>
      <c r="H6" s="80">
        <f>SUM(H4:H5)</f>
        <v>1044</v>
      </c>
      <c r="I6" s="96"/>
      <c r="J6" s="80">
        <f>SUM(J4:J5)</f>
        <v>2860560</v>
      </c>
      <c r="K6" s="80">
        <f>SUM(K4:K5)</f>
        <v>70</v>
      </c>
      <c r="L6" s="69"/>
      <c r="M6" s="80">
        <f t="shared" ref="M6:R6" si="1">SUM(M4:M5)</f>
        <v>21000</v>
      </c>
      <c r="N6" s="80">
        <f t="shared" si="1"/>
        <v>5308280</v>
      </c>
      <c r="O6" s="80">
        <f t="shared" si="1"/>
        <v>0</v>
      </c>
      <c r="P6" s="80">
        <f t="shared" si="1"/>
        <v>2600</v>
      </c>
      <c r="Q6" s="80">
        <f t="shared" si="1"/>
        <v>0</v>
      </c>
      <c r="R6" s="80">
        <f t="shared" si="1"/>
        <v>5308280</v>
      </c>
    </row>
  </sheetData>
  <mergeCells count="11">
    <mergeCell ref="R2:R3"/>
    <mergeCell ref="A1:R1"/>
    <mergeCell ref="A2:A3"/>
    <mergeCell ref="B2:B3"/>
    <mergeCell ref="C2:C3"/>
    <mergeCell ref="D2:D3"/>
    <mergeCell ref="E2:G2"/>
    <mergeCell ref="H2:J2"/>
    <mergeCell ref="K2:M2"/>
    <mergeCell ref="N2:N3"/>
    <mergeCell ref="O2:Q2"/>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16.xml><?xml version="1.0" encoding="utf-8"?>
<worksheet xmlns="http://schemas.openxmlformats.org/spreadsheetml/2006/main" xmlns:r="http://schemas.openxmlformats.org/officeDocument/2006/relationships">
  <dimension ref="A1:I7"/>
  <sheetViews>
    <sheetView workbookViewId="0">
      <selection activeCell="L6" sqref="L6"/>
    </sheetView>
  </sheetViews>
  <sheetFormatPr defaultRowHeight="13.5"/>
  <cols>
    <col min="3" max="3" width="29.75" customWidth="1"/>
    <col min="4" max="4" width="17.125" customWidth="1"/>
    <col min="5" max="5" width="12.5" customWidth="1"/>
    <col min="6" max="6" width="12.25" customWidth="1"/>
    <col min="7" max="7" width="11.75" customWidth="1"/>
    <col min="8" max="8" width="11.625" customWidth="1"/>
    <col min="9" max="9" width="23" customWidth="1"/>
  </cols>
  <sheetData>
    <row r="1" spans="1:9" ht="23.25" customHeight="1">
      <c r="A1" s="291" t="s">
        <v>182</v>
      </c>
      <c r="B1" s="291"/>
      <c r="C1" s="291"/>
      <c r="D1" s="291"/>
      <c r="E1" s="291"/>
      <c r="F1" s="291"/>
      <c r="G1" s="291"/>
      <c r="H1" s="291"/>
      <c r="I1" s="291"/>
    </row>
    <row r="2" spans="1:9">
      <c r="A2" s="292" t="s">
        <v>5</v>
      </c>
      <c r="B2" s="293" t="s">
        <v>97</v>
      </c>
      <c r="C2" s="293" t="s">
        <v>6</v>
      </c>
      <c r="D2" s="294" t="s">
        <v>119</v>
      </c>
      <c r="E2" s="311" t="s">
        <v>194</v>
      </c>
      <c r="F2" s="311"/>
      <c r="G2" s="290" t="s">
        <v>183</v>
      </c>
      <c r="H2" s="290" t="s">
        <v>184</v>
      </c>
      <c r="I2" s="290" t="s">
        <v>185</v>
      </c>
    </row>
    <row r="3" spans="1:9">
      <c r="A3" s="292"/>
      <c r="B3" s="293"/>
      <c r="C3" s="293" t="s">
        <v>6</v>
      </c>
      <c r="D3" s="295"/>
      <c r="E3" s="108" t="s">
        <v>186</v>
      </c>
      <c r="F3" s="108" t="s">
        <v>187</v>
      </c>
      <c r="G3" s="290"/>
      <c r="H3" s="290"/>
      <c r="I3" s="290"/>
    </row>
    <row r="4" spans="1:9">
      <c r="A4" s="109">
        <v>1</v>
      </c>
      <c r="B4" s="20" t="s">
        <v>100</v>
      </c>
      <c r="C4" s="110" t="s">
        <v>181</v>
      </c>
      <c r="D4" s="111" t="s">
        <v>188</v>
      </c>
      <c r="E4" s="111"/>
      <c r="F4" s="111">
        <v>672</v>
      </c>
      <c r="G4" s="103">
        <v>34</v>
      </c>
      <c r="H4" s="103">
        <v>42</v>
      </c>
      <c r="I4" s="103">
        <f>E4*G4+F4*H4</f>
        <v>28224</v>
      </c>
    </row>
    <row r="5" spans="1:9">
      <c r="A5" s="109">
        <v>2</v>
      </c>
      <c r="B5" s="20" t="s">
        <v>100</v>
      </c>
      <c r="C5" s="110" t="s">
        <v>190</v>
      </c>
      <c r="D5" s="111" t="s">
        <v>188</v>
      </c>
      <c r="E5" s="111"/>
      <c r="F5" s="111">
        <v>372</v>
      </c>
      <c r="G5" s="103">
        <v>34</v>
      </c>
      <c r="H5" s="103">
        <v>42</v>
      </c>
      <c r="I5" s="103">
        <f>E5*G5+F5*H5</f>
        <v>15624</v>
      </c>
    </row>
    <row r="6" spans="1:9">
      <c r="A6" s="109"/>
      <c r="B6" s="20" t="s">
        <v>100</v>
      </c>
      <c r="C6" s="110" t="s">
        <v>190</v>
      </c>
      <c r="D6" s="110" t="s">
        <v>189</v>
      </c>
      <c r="E6" s="111">
        <v>1046</v>
      </c>
      <c r="F6" s="112"/>
      <c r="G6" s="103">
        <v>34</v>
      </c>
      <c r="H6" s="103">
        <v>42</v>
      </c>
      <c r="I6" s="103">
        <f>E6*G6+F6*H6</f>
        <v>35564</v>
      </c>
    </row>
    <row r="7" spans="1:9">
      <c r="A7" s="113"/>
      <c r="B7" s="113"/>
      <c r="C7" s="113" t="s">
        <v>145</v>
      </c>
      <c r="D7" s="113"/>
      <c r="E7" s="113">
        <f>SUM(E4:E6)</f>
        <v>1046</v>
      </c>
      <c r="F7" s="113">
        <f>SUM(F4:F6)</f>
        <v>1044</v>
      </c>
      <c r="G7" s="113"/>
      <c r="H7" s="113"/>
      <c r="I7" s="113">
        <f>SUM(I4:I6)</f>
        <v>79412</v>
      </c>
    </row>
  </sheetData>
  <mergeCells count="9">
    <mergeCell ref="A1:I1"/>
    <mergeCell ref="A2:A3"/>
    <mergeCell ref="B2:B3"/>
    <mergeCell ref="C2:C3"/>
    <mergeCell ref="D2:D3"/>
    <mergeCell ref="E2:F2"/>
    <mergeCell ref="G2:G3"/>
    <mergeCell ref="H2:H3"/>
    <mergeCell ref="I2:I3"/>
  </mergeCells>
  <phoneticPr fontId="1" type="noConversion"/>
  <printOptions horizontalCentered="1"/>
  <pageMargins left="0.70866141732283472" right="0.70866141732283472" top="0.55118110236220474" bottom="0.55118110236220474" header="0.31496062992125984" footer="0.31496062992125984"/>
  <pageSetup paperSize="9" scale="95" orientation="landscape" r:id="rId1"/>
  <headerFooter>
    <oddFooter>第 &amp;P 页，共 &amp;N 页</oddFooter>
  </headerFooter>
</worksheet>
</file>

<file path=xl/worksheets/sheet17.xml><?xml version="1.0" encoding="utf-8"?>
<worksheet xmlns="http://schemas.openxmlformats.org/spreadsheetml/2006/main" xmlns:r="http://schemas.openxmlformats.org/officeDocument/2006/relationships">
  <dimension ref="A1:O9"/>
  <sheetViews>
    <sheetView workbookViewId="0">
      <selection activeCell="L6" sqref="L6"/>
    </sheetView>
  </sheetViews>
  <sheetFormatPr defaultColWidth="9" defaultRowHeight="13.5"/>
  <cols>
    <col min="1" max="1" width="5.125" style="9" customWidth="1"/>
    <col min="2" max="2" width="7.875" style="9" customWidth="1"/>
    <col min="3" max="3" width="26.25" style="9" customWidth="1"/>
    <col min="4" max="4" width="10.5" style="9" customWidth="1"/>
    <col min="5" max="5" width="9.75" style="9" customWidth="1"/>
    <col min="6" max="6" width="10.875" style="9" customWidth="1"/>
    <col min="7" max="7" width="9" style="9" customWidth="1"/>
    <col min="8" max="8" width="9.625" style="9" customWidth="1"/>
    <col min="9" max="9" width="12.625" style="9"/>
    <col min="10" max="10" width="15.75" style="9" customWidth="1"/>
    <col min="11" max="12" width="15.75" style="9" hidden="1" customWidth="1"/>
    <col min="13" max="13" width="15.75" style="9" customWidth="1"/>
    <col min="14" max="16" width="12.625" style="9"/>
    <col min="17" max="16384" width="9" style="9"/>
  </cols>
  <sheetData>
    <row r="1" spans="1:15" ht="20.25">
      <c r="A1" s="318" t="s">
        <v>131</v>
      </c>
      <c r="B1" s="318"/>
      <c r="C1" s="318"/>
      <c r="D1" s="318"/>
      <c r="E1" s="318"/>
      <c r="F1" s="318"/>
      <c r="G1" s="318"/>
      <c r="H1" s="318"/>
      <c r="I1" s="318"/>
      <c r="J1" s="318"/>
      <c r="K1" s="318"/>
      <c r="L1" s="318"/>
      <c r="M1" s="318"/>
      <c r="N1" s="318"/>
      <c r="O1" s="68"/>
    </row>
    <row r="2" spans="1:15" s="78" customFormat="1" ht="20.100000000000001" customHeight="1">
      <c r="A2" s="319" t="s">
        <v>5</v>
      </c>
      <c r="B2" s="319" t="s">
        <v>132</v>
      </c>
      <c r="C2" s="319" t="s">
        <v>134</v>
      </c>
      <c r="D2" s="320" t="s">
        <v>135</v>
      </c>
      <c r="E2" s="320"/>
      <c r="F2" s="320"/>
      <c r="G2" s="320" t="s">
        <v>136</v>
      </c>
      <c r="H2" s="320"/>
      <c r="I2" s="320"/>
      <c r="J2" s="320" t="s">
        <v>137</v>
      </c>
      <c r="K2" s="321" t="s">
        <v>138</v>
      </c>
      <c r="L2" s="321">
        <v>45352</v>
      </c>
      <c r="M2" s="317" t="s">
        <v>146</v>
      </c>
      <c r="N2" s="317" t="s">
        <v>147</v>
      </c>
      <c r="O2" s="317" t="s">
        <v>139</v>
      </c>
    </row>
    <row r="3" spans="1:15" s="78" customFormat="1" ht="20.100000000000001" customHeight="1">
      <c r="A3" s="319"/>
      <c r="B3" s="319"/>
      <c r="C3" s="319"/>
      <c r="D3" s="79" t="s">
        <v>140</v>
      </c>
      <c r="E3" s="79" t="s">
        <v>141</v>
      </c>
      <c r="F3" s="79" t="s">
        <v>118</v>
      </c>
      <c r="G3" s="79" t="s">
        <v>140</v>
      </c>
      <c r="H3" s="79" t="s">
        <v>141</v>
      </c>
      <c r="I3" s="79" t="s">
        <v>118</v>
      </c>
      <c r="J3" s="320"/>
      <c r="K3" s="322"/>
      <c r="L3" s="321"/>
      <c r="M3" s="317"/>
      <c r="N3" s="317"/>
      <c r="O3" s="317" t="s">
        <v>139</v>
      </c>
    </row>
    <row r="4" spans="1:15" s="76" customFormat="1" ht="20.100000000000001" customHeight="1">
      <c r="A4" s="70">
        <v>1</v>
      </c>
      <c r="B4" s="71" t="s">
        <v>100</v>
      </c>
      <c r="C4" s="71" t="s">
        <v>142</v>
      </c>
      <c r="D4" s="73">
        <v>1046</v>
      </c>
      <c r="E4" s="74">
        <v>28500</v>
      </c>
      <c r="F4" s="74">
        <f>D4*E4</f>
        <v>29811000</v>
      </c>
      <c r="G4" s="73">
        <v>372</v>
      </c>
      <c r="H4" s="74">
        <v>38500</v>
      </c>
      <c r="I4" s="74">
        <f>G4*H4</f>
        <v>14322000</v>
      </c>
      <c r="J4" s="75">
        <f>F4+I4</f>
        <v>44133000</v>
      </c>
      <c r="K4" s="75">
        <f>ROUND(J4/12*2,0)</f>
        <v>7355500</v>
      </c>
      <c r="L4" s="75">
        <f>ROUND(J4/12*1,0)</f>
        <v>3677750</v>
      </c>
      <c r="M4" s="75">
        <f>ROUND(J4/12*5,0)</f>
        <v>18388750</v>
      </c>
      <c r="N4" s="75">
        <f>ROUND(J4/12*4,0)</f>
        <v>14711000</v>
      </c>
      <c r="O4" s="72">
        <f t="shared" ref="O4:O8" si="0">M4+N4</f>
        <v>33099750</v>
      </c>
    </row>
    <row r="5" spans="1:15" s="76" customFormat="1" ht="20.100000000000001" customHeight="1">
      <c r="A5" s="314">
        <v>2</v>
      </c>
      <c r="B5" s="315" t="s">
        <v>100</v>
      </c>
      <c r="C5" s="316" t="s">
        <v>143</v>
      </c>
      <c r="D5" s="73">
        <v>0</v>
      </c>
      <c r="E5" s="74">
        <v>0</v>
      </c>
      <c r="F5" s="74">
        <f>D5*E5</f>
        <v>0</v>
      </c>
      <c r="G5" s="73">
        <v>178</v>
      </c>
      <c r="H5" s="74">
        <v>38500</v>
      </c>
      <c r="I5" s="74">
        <f>G5*H5</f>
        <v>6853000</v>
      </c>
      <c r="J5" s="75">
        <f>F5+I5</f>
        <v>6853000</v>
      </c>
      <c r="K5" s="75">
        <f>ROUND(J5/12*2,0)</f>
        <v>1142167</v>
      </c>
      <c r="L5" s="75">
        <f>ROUND(J5/12*1,0)</f>
        <v>571083</v>
      </c>
      <c r="M5" s="75">
        <f>ROUND(J5/12*5,0)</f>
        <v>2855417</v>
      </c>
      <c r="N5" s="75"/>
      <c r="O5" s="72">
        <f t="shared" si="0"/>
        <v>2855417</v>
      </c>
    </row>
    <row r="6" spans="1:15" s="76" customFormat="1" ht="20.100000000000001" customHeight="1">
      <c r="A6" s="314"/>
      <c r="B6" s="315"/>
      <c r="C6" s="316"/>
      <c r="D6" s="73">
        <v>0</v>
      </c>
      <c r="E6" s="74">
        <v>0</v>
      </c>
      <c r="F6" s="74">
        <f>D6*E6</f>
        <v>0</v>
      </c>
      <c r="G6" s="73">
        <v>494</v>
      </c>
      <c r="H6" s="74">
        <v>38000</v>
      </c>
      <c r="I6" s="74">
        <f>G6*H6</f>
        <v>18772000</v>
      </c>
      <c r="J6" s="75">
        <f>F6+I6</f>
        <v>18772000</v>
      </c>
      <c r="K6" s="75">
        <f>ROUND(J6/12*2,0)</f>
        <v>3128667</v>
      </c>
      <c r="L6" s="75">
        <f>ROUND(J6/12*1,0)</f>
        <v>1564333</v>
      </c>
      <c r="M6" s="75">
        <f>ROUND(J6/12*5,0)</f>
        <v>7821667</v>
      </c>
      <c r="N6" s="75"/>
      <c r="O6" s="72">
        <f t="shared" si="0"/>
        <v>7821667</v>
      </c>
    </row>
    <row r="7" spans="1:15" s="76" customFormat="1" ht="20.100000000000001" customHeight="1">
      <c r="A7" s="314"/>
      <c r="B7" s="315"/>
      <c r="C7" s="316" t="s">
        <v>144</v>
      </c>
      <c r="D7" s="73">
        <v>0</v>
      </c>
      <c r="E7" s="74">
        <v>0</v>
      </c>
      <c r="F7" s="74">
        <f>D7*E7</f>
        <v>0</v>
      </c>
      <c r="G7" s="73">
        <v>356</v>
      </c>
      <c r="H7" s="74">
        <v>38500</v>
      </c>
      <c r="I7" s="74">
        <f>G7*H7</f>
        <v>13706000</v>
      </c>
      <c r="J7" s="75">
        <f>F7+I7</f>
        <v>13706000</v>
      </c>
      <c r="K7" s="75"/>
      <c r="L7" s="75"/>
      <c r="M7" s="75"/>
      <c r="N7" s="75">
        <f>ROUND(J7/12*4,0)</f>
        <v>4568667</v>
      </c>
      <c r="O7" s="72">
        <f t="shared" si="0"/>
        <v>4568667</v>
      </c>
    </row>
    <row r="8" spans="1:15" s="76" customFormat="1" ht="20.100000000000001" customHeight="1">
      <c r="A8" s="314"/>
      <c r="B8" s="315"/>
      <c r="C8" s="316"/>
      <c r="D8" s="73">
        <v>0</v>
      </c>
      <c r="E8" s="74">
        <v>0</v>
      </c>
      <c r="F8" s="74">
        <f>D8*E8</f>
        <v>0</v>
      </c>
      <c r="G8" s="73">
        <v>336</v>
      </c>
      <c r="H8" s="74">
        <v>38000</v>
      </c>
      <c r="I8" s="74">
        <f>G8*H8</f>
        <v>12768000</v>
      </c>
      <c r="J8" s="75">
        <f>F8+I8</f>
        <v>12768000</v>
      </c>
      <c r="K8" s="75"/>
      <c r="L8" s="75"/>
      <c r="M8" s="75"/>
      <c r="N8" s="75">
        <f>ROUND(J8/12*4,0)</f>
        <v>4256000</v>
      </c>
      <c r="O8" s="72">
        <f t="shared" si="0"/>
        <v>4256000</v>
      </c>
    </row>
    <row r="9" spans="1:15" s="78" customFormat="1" ht="20.100000000000001" customHeight="1">
      <c r="A9" s="79"/>
      <c r="B9" s="312" t="s">
        <v>148</v>
      </c>
      <c r="C9" s="313"/>
      <c r="D9" s="79"/>
      <c r="E9" s="79"/>
      <c r="F9" s="79"/>
      <c r="G9" s="79"/>
      <c r="H9" s="79"/>
      <c r="I9" s="79"/>
      <c r="J9" s="79"/>
      <c r="K9" s="79"/>
      <c r="L9" s="79"/>
      <c r="M9" s="77">
        <f>SUM(M4:M8)</f>
        <v>29065834</v>
      </c>
      <c r="N9" s="77">
        <f>SUM(N4:N8)</f>
        <v>23535667</v>
      </c>
      <c r="O9" s="77">
        <f>SUM(O4:O8)</f>
        <v>52601501</v>
      </c>
    </row>
  </sheetData>
  <mergeCells count="17">
    <mergeCell ref="O2:O3"/>
    <mergeCell ref="A1:N1"/>
    <mergeCell ref="A2:A3"/>
    <mergeCell ref="B2:B3"/>
    <mergeCell ref="C2:C3"/>
    <mergeCell ref="D2:F2"/>
    <mergeCell ref="G2:I2"/>
    <mergeCell ref="J2:J3"/>
    <mergeCell ref="K2:K3"/>
    <mergeCell ref="L2:L3"/>
    <mergeCell ref="M2:M3"/>
    <mergeCell ref="N2:N3"/>
    <mergeCell ref="B9:C9"/>
    <mergeCell ref="A5:A8"/>
    <mergeCell ref="B5:B8"/>
    <mergeCell ref="C5:C6"/>
    <mergeCell ref="C7:C8"/>
  </mergeCells>
  <phoneticPr fontId="3" type="noConversion"/>
  <printOptions horizontalCentered="1"/>
  <pageMargins left="0.70866141732283472" right="0.70866141732283472" top="0.74803149606299213" bottom="0.74803149606299213" header="0.31496062992125984" footer="0.31496062992125984"/>
  <pageSetup paperSize="9" scale="80" orientation="landscape" r:id="rId1"/>
  <headerFooter>
    <oddFooter>第 &amp;P 页，共 &amp;N 页</oddFooter>
  </headerFooter>
</worksheet>
</file>

<file path=xl/worksheets/sheet18.xml><?xml version="1.0" encoding="utf-8"?>
<worksheet xmlns="http://schemas.openxmlformats.org/spreadsheetml/2006/main" xmlns:r="http://schemas.openxmlformats.org/officeDocument/2006/relationships">
  <dimension ref="A1:E6"/>
  <sheetViews>
    <sheetView workbookViewId="0">
      <selection activeCell="L6" sqref="L6"/>
    </sheetView>
  </sheetViews>
  <sheetFormatPr defaultRowHeight="13.5"/>
  <cols>
    <col min="1" max="1" width="11.625" style="34" customWidth="1"/>
    <col min="2" max="2" width="40.625" style="34" customWidth="1"/>
    <col min="3" max="3" width="20.5" style="34" customWidth="1"/>
    <col min="4" max="4" width="26.125" style="34" customWidth="1"/>
    <col min="5" max="5" width="27.875" style="34" customWidth="1"/>
    <col min="6" max="16384" width="9" style="34"/>
  </cols>
  <sheetData>
    <row r="1" spans="1:5" ht="18.75">
      <c r="A1" s="323" t="s">
        <v>370</v>
      </c>
      <c r="B1" s="323"/>
      <c r="C1" s="323"/>
      <c r="D1" s="323"/>
      <c r="E1" s="324"/>
    </row>
    <row r="2" spans="1:5">
      <c r="A2" s="35" t="s">
        <v>5</v>
      </c>
      <c r="B2" s="35" t="s">
        <v>102</v>
      </c>
      <c r="C2" s="35" t="s">
        <v>103</v>
      </c>
      <c r="D2" s="36" t="s">
        <v>104</v>
      </c>
      <c r="E2" s="35" t="s">
        <v>99</v>
      </c>
    </row>
    <row r="3" spans="1:5">
      <c r="A3" s="37">
        <v>1</v>
      </c>
      <c r="B3" s="44" t="s">
        <v>179</v>
      </c>
      <c r="C3" s="38" t="s">
        <v>105</v>
      </c>
      <c r="D3" s="39">
        <v>27075</v>
      </c>
      <c r="E3" s="243">
        <f t="shared" ref="E3:E5" si="0">D3*2</f>
        <v>54150</v>
      </c>
    </row>
    <row r="4" spans="1:5">
      <c r="A4" s="37"/>
      <c r="B4" s="44" t="s">
        <v>180</v>
      </c>
      <c r="C4" s="38" t="s">
        <v>105</v>
      </c>
      <c r="D4" s="39">
        <v>151620</v>
      </c>
      <c r="E4" s="243">
        <f t="shared" si="0"/>
        <v>303240</v>
      </c>
    </row>
    <row r="5" spans="1:5">
      <c r="A5" s="37">
        <v>2</v>
      </c>
      <c r="B5" s="44" t="s">
        <v>181</v>
      </c>
      <c r="C5" s="43" t="s">
        <v>98</v>
      </c>
      <c r="D5" s="39">
        <v>35625</v>
      </c>
      <c r="E5" s="243">
        <f t="shared" si="0"/>
        <v>71250</v>
      </c>
    </row>
    <row r="6" spans="1:5">
      <c r="A6" s="40"/>
      <c r="B6" s="41" t="s">
        <v>106</v>
      </c>
      <c r="C6" s="42"/>
      <c r="D6" s="244">
        <f>SUM(D3:D5)</f>
        <v>214320</v>
      </c>
      <c r="E6" s="244">
        <f>SUM(E3:E5)</f>
        <v>428640</v>
      </c>
    </row>
  </sheetData>
  <mergeCells count="1">
    <mergeCell ref="A1:E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19.xml><?xml version="1.0" encoding="utf-8"?>
<worksheet xmlns="http://schemas.openxmlformats.org/spreadsheetml/2006/main" xmlns:r="http://schemas.openxmlformats.org/officeDocument/2006/relationships">
  <dimension ref="A1:H35"/>
  <sheetViews>
    <sheetView workbookViewId="0">
      <selection activeCell="L6" sqref="L6"/>
    </sheetView>
  </sheetViews>
  <sheetFormatPr defaultRowHeight="13.5" outlineLevelRow="2"/>
  <cols>
    <col min="2" max="2" width="10" bestFit="1" customWidth="1"/>
    <col min="3" max="3" width="35.875" bestFit="1" customWidth="1"/>
    <col min="4" max="5" width="10" bestFit="1" customWidth="1"/>
    <col min="6" max="7" width="14" bestFit="1" customWidth="1"/>
    <col min="8" max="8" width="12.875" customWidth="1"/>
  </cols>
  <sheetData>
    <row r="1" spans="1:8" ht="34.5" customHeight="1">
      <c r="A1" s="325" t="s">
        <v>260</v>
      </c>
      <c r="B1" s="326"/>
      <c r="C1" s="326"/>
      <c r="D1" s="326"/>
      <c r="E1" s="326"/>
      <c r="F1" s="326"/>
      <c r="G1" s="326"/>
      <c r="H1" s="326"/>
    </row>
    <row r="2" spans="1:8" ht="34.15" customHeight="1">
      <c r="A2" s="139" t="s">
        <v>5</v>
      </c>
      <c r="B2" s="139" t="s">
        <v>216</v>
      </c>
      <c r="C2" s="139" t="s">
        <v>217</v>
      </c>
      <c r="D2" s="139" t="s">
        <v>218</v>
      </c>
      <c r="E2" s="139" t="s">
        <v>219</v>
      </c>
      <c r="F2" s="139" t="s">
        <v>220</v>
      </c>
      <c r="G2" s="139" t="s">
        <v>221</v>
      </c>
      <c r="H2" s="140" t="s">
        <v>222</v>
      </c>
    </row>
    <row r="3" spans="1:8" outlineLevel="2">
      <c r="A3" s="139">
        <v>1</v>
      </c>
      <c r="B3" s="139" t="s">
        <v>224</v>
      </c>
      <c r="C3" s="139" t="s">
        <v>36</v>
      </c>
      <c r="D3" s="139" t="s">
        <v>18</v>
      </c>
      <c r="E3" s="139" t="s">
        <v>225</v>
      </c>
      <c r="F3" s="139" t="s">
        <v>223</v>
      </c>
      <c r="G3" s="139" t="s">
        <v>21</v>
      </c>
      <c r="H3" s="139">
        <f>VLOOKUP(G3,[1]Sheet2!A:B,2,FALSE)</f>
        <v>219421.12</v>
      </c>
    </row>
    <row r="4" spans="1:8" outlineLevel="2">
      <c r="A4" s="139">
        <v>2</v>
      </c>
      <c r="B4" s="139" t="s">
        <v>226</v>
      </c>
      <c r="C4" s="139" t="s">
        <v>36</v>
      </c>
      <c r="D4" s="139" t="s">
        <v>18</v>
      </c>
      <c r="E4" s="139" t="s">
        <v>225</v>
      </c>
      <c r="F4" s="139" t="s">
        <v>223</v>
      </c>
      <c r="G4" s="139" t="s">
        <v>21</v>
      </c>
      <c r="H4" s="139">
        <f>VLOOKUP(G4,[1]Sheet2!A:B,2,FALSE)</f>
        <v>219421.12</v>
      </c>
    </row>
    <row r="5" spans="1:8" outlineLevel="2">
      <c r="A5" s="139">
        <v>3</v>
      </c>
      <c r="B5" s="139" t="s">
        <v>227</v>
      </c>
      <c r="C5" s="139" t="s">
        <v>41</v>
      </c>
      <c r="D5" s="139" t="s">
        <v>18</v>
      </c>
      <c r="E5" s="139" t="s">
        <v>225</v>
      </c>
      <c r="F5" s="139" t="s">
        <v>223</v>
      </c>
      <c r="G5" s="139" t="s">
        <v>21</v>
      </c>
      <c r="H5" s="139">
        <f>VLOOKUP(G5,[1]Sheet2!A:B,2,FALSE)</f>
        <v>219421.12</v>
      </c>
    </row>
    <row r="6" spans="1:8" outlineLevel="2">
      <c r="A6" s="139">
        <v>4</v>
      </c>
      <c r="B6" s="139" t="s">
        <v>228</v>
      </c>
      <c r="C6" s="139" t="s">
        <v>45</v>
      </c>
      <c r="D6" s="139" t="s">
        <v>18</v>
      </c>
      <c r="E6" s="139" t="s">
        <v>225</v>
      </c>
      <c r="F6" s="139" t="s">
        <v>223</v>
      </c>
      <c r="G6" s="139" t="s">
        <v>21</v>
      </c>
      <c r="H6" s="139">
        <f>VLOOKUP(G6,[1]Sheet2!A:B,2,FALSE)</f>
        <v>219421.12</v>
      </c>
    </row>
    <row r="7" spans="1:8" outlineLevel="2">
      <c r="A7" s="139">
        <v>5</v>
      </c>
      <c r="B7" s="139" t="s">
        <v>229</v>
      </c>
      <c r="C7" s="139" t="s">
        <v>45</v>
      </c>
      <c r="D7" s="139" t="s">
        <v>18</v>
      </c>
      <c r="E7" s="139" t="s">
        <v>225</v>
      </c>
      <c r="F7" s="139" t="s">
        <v>223</v>
      </c>
      <c r="G7" s="139" t="s">
        <v>21</v>
      </c>
      <c r="H7" s="139">
        <f>VLOOKUP(G7,[1]Sheet2!A:B,2,FALSE)</f>
        <v>219421.12</v>
      </c>
    </row>
    <row r="8" spans="1:8" outlineLevel="2">
      <c r="A8" s="139">
        <v>6</v>
      </c>
      <c r="B8" s="139" t="s">
        <v>230</v>
      </c>
      <c r="C8" s="139" t="s">
        <v>45</v>
      </c>
      <c r="D8" s="139" t="s">
        <v>18</v>
      </c>
      <c r="E8" s="139" t="s">
        <v>225</v>
      </c>
      <c r="F8" s="139" t="s">
        <v>223</v>
      </c>
      <c r="G8" s="139" t="s">
        <v>21</v>
      </c>
      <c r="H8" s="139">
        <f>VLOOKUP(G8,[1]Sheet2!A:B,2,FALSE)</f>
        <v>219421.12</v>
      </c>
    </row>
    <row r="9" spans="1:8" outlineLevel="2">
      <c r="A9" s="139">
        <v>7</v>
      </c>
      <c r="B9" s="139" t="s">
        <v>231</v>
      </c>
      <c r="C9" s="139" t="s">
        <v>38</v>
      </c>
      <c r="D9" s="139" t="s">
        <v>18</v>
      </c>
      <c r="E9" s="139" t="s">
        <v>225</v>
      </c>
      <c r="F9" s="139" t="s">
        <v>223</v>
      </c>
      <c r="G9" s="139" t="s">
        <v>21</v>
      </c>
      <c r="H9" s="139">
        <f>VLOOKUP(G9,[1]Sheet2!A:B,2,FALSE)</f>
        <v>219421.12</v>
      </c>
    </row>
    <row r="10" spans="1:8" outlineLevel="2">
      <c r="A10" s="139">
        <v>8</v>
      </c>
      <c r="B10" s="139" t="s">
        <v>232</v>
      </c>
      <c r="C10" s="139" t="s">
        <v>38</v>
      </c>
      <c r="D10" s="139" t="s">
        <v>18</v>
      </c>
      <c r="E10" s="139" t="s">
        <v>225</v>
      </c>
      <c r="F10" s="139" t="s">
        <v>223</v>
      </c>
      <c r="G10" s="139" t="s">
        <v>21</v>
      </c>
      <c r="H10" s="139">
        <f>VLOOKUP(G10,[1]Sheet2!A:B,2,FALSE)</f>
        <v>219421.12</v>
      </c>
    </row>
    <row r="11" spans="1:8" outlineLevel="2">
      <c r="A11" s="139">
        <v>9</v>
      </c>
      <c r="B11" s="139" t="s">
        <v>233</v>
      </c>
      <c r="C11" s="139" t="s">
        <v>234</v>
      </c>
      <c r="D11" s="139" t="s">
        <v>18</v>
      </c>
      <c r="E11" s="139" t="s">
        <v>225</v>
      </c>
      <c r="F11" s="139" t="s">
        <v>223</v>
      </c>
      <c r="G11" s="139" t="s">
        <v>21</v>
      </c>
      <c r="H11" s="139">
        <f>VLOOKUP(G11,[1]Sheet2!A:B,2,FALSE)</f>
        <v>219421.12</v>
      </c>
    </row>
    <row r="12" spans="1:8" outlineLevel="2">
      <c r="A12" s="139">
        <v>10</v>
      </c>
      <c r="B12" s="139" t="s">
        <v>235</v>
      </c>
      <c r="C12" s="139" t="s">
        <v>31</v>
      </c>
      <c r="D12" s="139" t="s">
        <v>18</v>
      </c>
      <c r="E12" s="139" t="s">
        <v>225</v>
      </c>
      <c r="F12" s="139" t="s">
        <v>223</v>
      </c>
      <c r="G12" s="139" t="s">
        <v>17</v>
      </c>
      <c r="H12" s="139">
        <f>VLOOKUP(G12,[1]Sheet2!A:B,2,FALSE)</f>
        <v>241078.08</v>
      </c>
    </row>
    <row r="13" spans="1:8" outlineLevel="2">
      <c r="A13" s="139">
        <v>11</v>
      </c>
      <c r="B13" s="139" t="s">
        <v>236</v>
      </c>
      <c r="C13" s="139" t="s">
        <v>31</v>
      </c>
      <c r="D13" s="139" t="s">
        <v>18</v>
      </c>
      <c r="E13" s="139" t="s">
        <v>225</v>
      </c>
      <c r="F13" s="139" t="s">
        <v>223</v>
      </c>
      <c r="G13" s="139" t="s">
        <v>17</v>
      </c>
      <c r="H13" s="139">
        <f>VLOOKUP(G13,[1]Sheet2!A:B,2,FALSE)</f>
        <v>241078.08</v>
      </c>
    </row>
    <row r="14" spans="1:8" outlineLevel="2">
      <c r="A14" s="139">
        <v>12</v>
      </c>
      <c r="B14" s="139" t="s">
        <v>237</v>
      </c>
      <c r="C14" s="139" t="s">
        <v>31</v>
      </c>
      <c r="D14" s="139" t="s">
        <v>18</v>
      </c>
      <c r="E14" s="139" t="s">
        <v>225</v>
      </c>
      <c r="F14" s="139" t="s">
        <v>223</v>
      </c>
      <c r="G14" s="139" t="s">
        <v>17</v>
      </c>
      <c r="H14" s="139">
        <f>VLOOKUP(G14,[1]Sheet2!A:B,2,FALSE)</f>
        <v>241078.08</v>
      </c>
    </row>
    <row r="15" spans="1:8" outlineLevel="2">
      <c r="A15" s="139">
        <v>13</v>
      </c>
      <c r="B15" s="139" t="s">
        <v>238</v>
      </c>
      <c r="C15" s="139" t="s">
        <v>31</v>
      </c>
      <c r="D15" s="139" t="s">
        <v>18</v>
      </c>
      <c r="E15" s="139" t="s">
        <v>225</v>
      </c>
      <c r="F15" s="139" t="s">
        <v>223</v>
      </c>
      <c r="G15" s="139" t="s">
        <v>17</v>
      </c>
      <c r="H15" s="139">
        <f>VLOOKUP(G15,[1]Sheet2!A:B,2,FALSE)</f>
        <v>241078.08</v>
      </c>
    </row>
    <row r="16" spans="1:8" outlineLevel="2">
      <c r="A16" s="139">
        <v>14</v>
      </c>
      <c r="B16" s="139" t="s">
        <v>239</v>
      </c>
      <c r="C16" s="139" t="s">
        <v>31</v>
      </c>
      <c r="D16" s="139" t="s">
        <v>18</v>
      </c>
      <c r="E16" s="139" t="s">
        <v>225</v>
      </c>
      <c r="F16" s="139" t="s">
        <v>223</v>
      </c>
      <c r="G16" s="139" t="s">
        <v>17</v>
      </c>
      <c r="H16" s="139">
        <f>VLOOKUP(G16,[1]Sheet2!A:B,2,FALSE)</f>
        <v>241078.08</v>
      </c>
    </row>
    <row r="17" spans="1:8" outlineLevel="2">
      <c r="A17" s="139">
        <v>15</v>
      </c>
      <c r="B17" s="139" t="s">
        <v>240</v>
      </c>
      <c r="C17" s="139" t="s">
        <v>25</v>
      </c>
      <c r="D17" s="139" t="s">
        <v>18</v>
      </c>
      <c r="E17" s="139" t="s">
        <v>225</v>
      </c>
      <c r="F17" s="139" t="s">
        <v>223</v>
      </c>
      <c r="G17" s="139" t="s">
        <v>17</v>
      </c>
      <c r="H17" s="139">
        <f>VLOOKUP(G17,[1]Sheet2!A:B,2,FALSE)</f>
        <v>241078.08</v>
      </c>
    </row>
    <row r="18" spans="1:8" outlineLevel="2">
      <c r="A18" s="139">
        <v>16</v>
      </c>
      <c r="B18" s="139" t="s">
        <v>241</v>
      </c>
      <c r="C18" s="139" t="s">
        <v>25</v>
      </c>
      <c r="D18" s="139" t="s">
        <v>18</v>
      </c>
      <c r="E18" s="139" t="s">
        <v>225</v>
      </c>
      <c r="F18" s="139" t="s">
        <v>223</v>
      </c>
      <c r="G18" s="139" t="s">
        <v>17</v>
      </c>
      <c r="H18" s="139">
        <f>VLOOKUP(G18,[1]Sheet2!A:B,2,FALSE)</f>
        <v>241078.08</v>
      </c>
    </row>
    <row r="19" spans="1:8" outlineLevel="2">
      <c r="A19" s="139">
        <v>17</v>
      </c>
      <c r="B19" s="139" t="s">
        <v>242</v>
      </c>
      <c r="C19" s="139" t="s">
        <v>243</v>
      </c>
      <c r="D19" s="139" t="s">
        <v>18</v>
      </c>
      <c r="E19" s="139" t="s">
        <v>225</v>
      </c>
      <c r="F19" s="139" t="s">
        <v>223</v>
      </c>
      <c r="G19" s="139" t="s">
        <v>17</v>
      </c>
      <c r="H19" s="139">
        <f>VLOOKUP(G19,[1]Sheet2!A:B,2,FALSE)</f>
        <v>241078.08</v>
      </c>
    </row>
    <row r="20" spans="1:8" outlineLevel="2">
      <c r="A20" s="139">
        <v>18</v>
      </c>
      <c r="B20" s="139" t="s">
        <v>244</v>
      </c>
      <c r="C20" s="139" t="s">
        <v>243</v>
      </c>
      <c r="D20" s="139" t="s">
        <v>18</v>
      </c>
      <c r="E20" s="139" t="s">
        <v>225</v>
      </c>
      <c r="F20" s="139" t="s">
        <v>223</v>
      </c>
      <c r="G20" s="139" t="s">
        <v>17</v>
      </c>
      <c r="H20" s="139">
        <f>VLOOKUP(G20,[1]Sheet2!A:B,2,FALSE)</f>
        <v>241078.08</v>
      </c>
    </row>
    <row r="21" spans="1:8" outlineLevel="2">
      <c r="A21" s="139">
        <v>19</v>
      </c>
      <c r="B21" s="139" t="s">
        <v>245</v>
      </c>
      <c r="C21" s="139" t="s">
        <v>29</v>
      </c>
      <c r="D21" s="139" t="s">
        <v>18</v>
      </c>
      <c r="E21" s="139" t="s">
        <v>225</v>
      </c>
      <c r="F21" s="139" t="s">
        <v>223</v>
      </c>
      <c r="G21" s="139" t="s">
        <v>17</v>
      </c>
      <c r="H21" s="139">
        <f>VLOOKUP(G21,[1]Sheet2!A:B,2,FALSE)</f>
        <v>241078.08</v>
      </c>
    </row>
    <row r="22" spans="1:8" outlineLevel="2">
      <c r="A22" s="139">
        <v>20</v>
      </c>
      <c r="B22" s="139" t="s">
        <v>246</v>
      </c>
      <c r="C22" s="139" t="s">
        <v>26</v>
      </c>
      <c r="D22" s="139" t="s">
        <v>18</v>
      </c>
      <c r="E22" s="139" t="s">
        <v>225</v>
      </c>
      <c r="F22" s="139" t="s">
        <v>223</v>
      </c>
      <c r="G22" s="139" t="s">
        <v>17</v>
      </c>
      <c r="H22" s="139">
        <f>VLOOKUP(G22,[1]Sheet2!A:B,2,FALSE)</f>
        <v>241078.08</v>
      </c>
    </row>
    <row r="23" spans="1:8" outlineLevel="2">
      <c r="A23" s="139">
        <v>21</v>
      </c>
      <c r="B23" s="139" t="s">
        <v>247</v>
      </c>
      <c r="C23" s="139" t="s">
        <v>50</v>
      </c>
      <c r="D23" s="139" t="s">
        <v>18</v>
      </c>
      <c r="E23" s="139" t="s">
        <v>225</v>
      </c>
      <c r="F23" s="139" t="s">
        <v>223</v>
      </c>
      <c r="G23" s="139" t="s">
        <v>98</v>
      </c>
      <c r="H23" s="139">
        <f>VLOOKUP(G23,[1]Sheet2!A:B,2,FALSE)</f>
        <v>254613.68</v>
      </c>
    </row>
    <row r="24" spans="1:8" outlineLevel="2">
      <c r="A24" s="139">
        <v>22</v>
      </c>
      <c r="B24" s="139" t="s">
        <v>248</v>
      </c>
      <c r="C24" s="139" t="s">
        <v>50</v>
      </c>
      <c r="D24" s="139" t="s">
        <v>18</v>
      </c>
      <c r="E24" s="139" t="s">
        <v>225</v>
      </c>
      <c r="F24" s="139" t="s">
        <v>223</v>
      </c>
      <c r="G24" s="139" t="s">
        <v>98</v>
      </c>
      <c r="H24" s="139">
        <f>VLOOKUP(G24,[1]Sheet2!A:B,2,FALSE)</f>
        <v>254613.68</v>
      </c>
    </row>
    <row r="25" spans="1:8" outlineLevel="2">
      <c r="A25" s="139">
        <v>23</v>
      </c>
      <c r="B25" s="139" t="s">
        <v>249</v>
      </c>
      <c r="C25" s="139" t="s">
        <v>50</v>
      </c>
      <c r="D25" s="139" t="s">
        <v>18</v>
      </c>
      <c r="E25" s="139" t="s">
        <v>225</v>
      </c>
      <c r="F25" s="139" t="s">
        <v>223</v>
      </c>
      <c r="G25" s="139" t="s">
        <v>98</v>
      </c>
      <c r="H25" s="139">
        <f>VLOOKUP(G25,[1]Sheet2!A:B,2,FALSE)</f>
        <v>254613.68</v>
      </c>
    </row>
    <row r="26" spans="1:8" outlineLevel="2">
      <c r="A26" s="139">
        <v>24</v>
      </c>
      <c r="B26" s="139" t="s">
        <v>250</v>
      </c>
      <c r="C26" s="139" t="s">
        <v>50</v>
      </c>
      <c r="D26" s="139" t="s">
        <v>18</v>
      </c>
      <c r="E26" s="139" t="s">
        <v>225</v>
      </c>
      <c r="F26" s="139" t="s">
        <v>223</v>
      </c>
      <c r="G26" s="139" t="s">
        <v>98</v>
      </c>
      <c r="H26" s="139">
        <f>VLOOKUP(G26,[1]Sheet2!A:B,2,FALSE)</f>
        <v>254613.68</v>
      </c>
    </row>
    <row r="27" spans="1:8" outlineLevel="2">
      <c r="A27" s="139">
        <v>25</v>
      </c>
      <c r="B27" s="139" t="s">
        <v>251</v>
      </c>
      <c r="C27" s="139" t="s">
        <v>50</v>
      </c>
      <c r="D27" s="139" t="s">
        <v>18</v>
      </c>
      <c r="E27" s="139" t="s">
        <v>225</v>
      </c>
      <c r="F27" s="139" t="s">
        <v>223</v>
      </c>
      <c r="G27" s="139" t="s">
        <v>98</v>
      </c>
      <c r="H27" s="139">
        <f>VLOOKUP(G27,[1]Sheet2!A:B,2,FALSE)</f>
        <v>254613.68</v>
      </c>
    </row>
    <row r="28" spans="1:8" outlineLevel="2">
      <c r="A28" s="139">
        <v>26</v>
      </c>
      <c r="B28" s="139" t="s">
        <v>252</v>
      </c>
      <c r="C28" s="139" t="s">
        <v>50</v>
      </c>
      <c r="D28" s="139" t="s">
        <v>18</v>
      </c>
      <c r="E28" s="139" t="s">
        <v>225</v>
      </c>
      <c r="F28" s="139" t="s">
        <v>223</v>
      </c>
      <c r="G28" s="139" t="s">
        <v>98</v>
      </c>
      <c r="H28" s="139">
        <f>VLOOKUP(G28,[1]Sheet2!A:B,2,FALSE)</f>
        <v>254613.68</v>
      </c>
    </row>
    <row r="29" spans="1:8" outlineLevel="2">
      <c r="A29" s="139">
        <v>27</v>
      </c>
      <c r="B29" s="139" t="s">
        <v>253</v>
      </c>
      <c r="C29" s="139" t="s">
        <v>50</v>
      </c>
      <c r="D29" s="139" t="s">
        <v>18</v>
      </c>
      <c r="E29" s="139" t="s">
        <v>225</v>
      </c>
      <c r="F29" s="139" t="s">
        <v>223</v>
      </c>
      <c r="G29" s="139" t="s">
        <v>98</v>
      </c>
      <c r="H29" s="139">
        <f>VLOOKUP(G29,[1]Sheet2!A:B,2,FALSE)</f>
        <v>254613.68</v>
      </c>
    </row>
    <row r="30" spans="1:8" outlineLevel="2">
      <c r="A30" s="139">
        <v>28</v>
      </c>
      <c r="B30" s="139" t="s">
        <v>254</v>
      </c>
      <c r="C30" s="139" t="s">
        <v>50</v>
      </c>
      <c r="D30" s="139" t="s">
        <v>18</v>
      </c>
      <c r="E30" s="139" t="s">
        <v>225</v>
      </c>
      <c r="F30" s="139" t="s">
        <v>223</v>
      </c>
      <c r="G30" s="139" t="s">
        <v>98</v>
      </c>
      <c r="H30" s="139">
        <f>VLOOKUP(G30,[1]Sheet2!A:B,2,FALSE)</f>
        <v>254613.68</v>
      </c>
    </row>
    <row r="31" spans="1:8" outlineLevel="2">
      <c r="A31" s="139">
        <v>29</v>
      </c>
      <c r="B31" s="139" t="s">
        <v>255</v>
      </c>
      <c r="C31" s="139" t="s">
        <v>256</v>
      </c>
      <c r="D31" s="139" t="s">
        <v>18</v>
      </c>
      <c r="E31" s="139" t="s">
        <v>225</v>
      </c>
      <c r="F31" s="139" t="s">
        <v>223</v>
      </c>
      <c r="G31" s="139" t="s">
        <v>98</v>
      </c>
      <c r="H31" s="139">
        <f>VLOOKUP(G31,[1]Sheet2!A:B,2,FALSE)</f>
        <v>254613.68</v>
      </c>
    </row>
    <row r="32" spans="1:8" outlineLevel="2">
      <c r="A32" s="139">
        <v>30</v>
      </c>
      <c r="B32" s="139" t="s">
        <v>257</v>
      </c>
      <c r="C32" s="139" t="s">
        <v>30</v>
      </c>
      <c r="D32" s="139" t="s">
        <v>18</v>
      </c>
      <c r="E32" s="139" t="s">
        <v>225</v>
      </c>
      <c r="F32" s="139" t="s">
        <v>223</v>
      </c>
      <c r="G32" s="139" t="s">
        <v>98</v>
      </c>
      <c r="H32" s="139">
        <f>VLOOKUP(G32,[1]Sheet2!A:B,2,FALSE)</f>
        <v>254613.68</v>
      </c>
    </row>
    <row r="33" spans="1:8" outlineLevel="2">
      <c r="A33" s="139">
        <v>31</v>
      </c>
      <c r="B33" s="139" t="s">
        <v>258</v>
      </c>
      <c r="C33" s="139" t="s">
        <v>30</v>
      </c>
      <c r="D33" s="139" t="s">
        <v>18</v>
      </c>
      <c r="E33" s="139" t="s">
        <v>225</v>
      </c>
      <c r="F33" s="139" t="s">
        <v>223</v>
      </c>
      <c r="G33" s="139" t="s">
        <v>98</v>
      </c>
      <c r="H33" s="139">
        <f>VLOOKUP(G33,[1]Sheet2!A:B,2,FALSE)</f>
        <v>254613.68</v>
      </c>
    </row>
    <row r="34" spans="1:8" outlineLevel="2">
      <c r="A34" s="139">
        <v>32</v>
      </c>
      <c r="B34" s="139" t="s">
        <v>259</v>
      </c>
      <c r="C34" s="139" t="s">
        <v>30</v>
      </c>
      <c r="D34" s="139" t="s">
        <v>18</v>
      </c>
      <c r="E34" s="139" t="s">
        <v>225</v>
      </c>
      <c r="F34" s="139" t="s">
        <v>223</v>
      </c>
      <c r="G34" s="139" t="s">
        <v>98</v>
      </c>
      <c r="H34" s="139">
        <f>VLOOKUP(G34,[1]Sheet2!A:B,2,FALSE)</f>
        <v>254613.68</v>
      </c>
    </row>
    <row r="35" spans="1:8" outlineLevel="1">
      <c r="A35" s="139"/>
      <c r="B35" s="139"/>
      <c r="C35" s="139"/>
      <c r="D35" s="139"/>
      <c r="E35" s="141" t="s">
        <v>51</v>
      </c>
      <c r="F35" s="139"/>
      <c r="G35" s="139"/>
      <c r="H35" s="139">
        <f>SUBTOTAL(9,H3:H34)</f>
        <v>7682013.1199999973</v>
      </c>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J5"/>
  <sheetViews>
    <sheetView workbookViewId="0">
      <selection activeCell="A6" sqref="A6:XFD33"/>
    </sheetView>
  </sheetViews>
  <sheetFormatPr defaultRowHeight="13.5" outlineLevelRow="2"/>
  <cols>
    <col min="1" max="1" width="10.25" style="154" customWidth="1"/>
    <col min="2" max="2" width="24.125" style="154" customWidth="1"/>
    <col min="3" max="3" width="9.5" style="154" customWidth="1"/>
    <col min="4" max="4" width="22.875" style="152" customWidth="1"/>
    <col min="5" max="5" width="23.375" style="152" customWidth="1"/>
    <col min="6" max="6" width="28.5" style="152" customWidth="1"/>
    <col min="7" max="7" width="8.125" style="152" customWidth="1"/>
    <col min="8" max="8" width="11.375" style="152" customWidth="1"/>
    <col min="9" max="9" width="10.125" style="152" customWidth="1"/>
    <col min="10" max="10" width="9" style="144"/>
    <col min="11" max="16384" width="9" style="152"/>
  </cols>
  <sheetData>
    <row r="1" spans="1:10" s="154" customFormat="1" ht="22.5">
      <c r="A1" s="260" t="s">
        <v>265</v>
      </c>
      <c r="B1" s="261"/>
      <c r="C1" s="261"/>
      <c r="D1" s="261"/>
      <c r="E1" s="261"/>
      <c r="F1" s="261"/>
      <c r="G1" s="261"/>
      <c r="H1" s="261"/>
      <c r="I1" s="261"/>
    </row>
    <row r="2" spans="1:10" s="153" customFormat="1" ht="11.25">
      <c r="A2" s="142" t="s">
        <v>0</v>
      </c>
      <c r="B2" s="142" t="s">
        <v>134</v>
      </c>
      <c r="C2" s="142" t="s">
        <v>261</v>
      </c>
      <c r="D2" s="143" t="s">
        <v>205</v>
      </c>
      <c r="E2" s="143" t="s">
        <v>206</v>
      </c>
      <c r="F2" s="143" t="s">
        <v>207</v>
      </c>
      <c r="G2" s="142" t="s">
        <v>208</v>
      </c>
      <c r="H2" s="142" t="s">
        <v>209</v>
      </c>
      <c r="I2" s="142" t="s">
        <v>118</v>
      </c>
    </row>
    <row r="3" spans="1:10" outlineLevel="2">
      <c r="A3" s="147" t="s">
        <v>3</v>
      </c>
      <c r="B3" s="148" t="s">
        <v>263</v>
      </c>
      <c r="C3" s="145" t="s">
        <v>266</v>
      </c>
      <c r="D3" s="146" t="s">
        <v>262</v>
      </c>
      <c r="E3" s="146" t="s">
        <v>262</v>
      </c>
      <c r="F3" s="146" t="s">
        <v>262</v>
      </c>
      <c r="G3" s="147">
        <v>1</v>
      </c>
      <c r="H3" s="150">
        <v>22760</v>
      </c>
      <c r="I3" s="151">
        <f t="shared" ref="I3:I4" si="0">G3*H3</f>
        <v>22760</v>
      </c>
      <c r="J3" s="152"/>
    </row>
    <row r="4" spans="1:10" outlineLevel="2">
      <c r="A4" s="147" t="s">
        <v>3</v>
      </c>
      <c r="B4" s="148" t="s">
        <v>264</v>
      </c>
      <c r="C4" s="145" t="s">
        <v>266</v>
      </c>
      <c r="D4" s="146" t="s">
        <v>262</v>
      </c>
      <c r="E4" s="146" t="s">
        <v>262</v>
      </c>
      <c r="F4" s="146" t="s">
        <v>262</v>
      </c>
      <c r="G4" s="147">
        <v>1</v>
      </c>
      <c r="H4" s="150">
        <v>326657.2</v>
      </c>
      <c r="I4" s="151">
        <f t="shared" si="0"/>
        <v>326657.2</v>
      </c>
      <c r="J4" s="152"/>
    </row>
    <row r="5" spans="1:10" outlineLevel="1">
      <c r="A5" s="149" t="s">
        <v>101</v>
      </c>
      <c r="B5" s="148"/>
      <c r="C5" s="145"/>
      <c r="D5" s="146"/>
      <c r="E5" s="146"/>
      <c r="F5" s="146"/>
      <c r="G5" s="147"/>
      <c r="H5" s="150"/>
      <c r="I5" s="151">
        <f>SUBTOTAL(9,I3:I4)</f>
        <v>349417.2</v>
      </c>
      <c r="J5" s="152"/>
    </row>
  </sheetData>
  <autoFilter ref="A2:J5"/>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scale="90" orientation="landscape" verticalDpi="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H18"/>
  <sheetViews>
    <sheetView workbookViewId="0">
      <selection activeCell="A6" sqref="A6:XFD33"/>
    </sheetView>
  </sheetViews>
  <sheetFormatPr defaultColWidth="9" defaultRowHeight="13.5" outlineLevelRow="2"/>
  <cols>
    <col min="1" max="1" width="9.625" style="202" customWidth="1"/>
    <col min="2" max="2" width="28.5" style="201" customWidth="1"/>
    <col min="3" max="3" width="12.375" style="187" customWidth="1"/>
    <col min="4" max="4" width="32.875" style="187" customWidth="1"/>
    <col min="5" max="5" width="8.625" style="187" customWidth="1"/>
    <col min="6" max="6" width="8.875" style="187" customWidth="1"/>
    <col min="7" max="7" width="19.125" style="187" customWidth="1"/>
    <col min="8" max="8" width="10.875" style="203" customWidth="1"/>
    <col min="9" max="16384" width="9" style="187"/>
  </cols>
  <sheetData>
    <row r="1" spans="1:8" ht="22.5">
      <c r="A1" s="262" t="s">
        <v>312</v>
      </c>
      <c r="B1" s="263"/>
      <c r="C1" s="262"/>
      <c r="D1" s="262"/>
      <c r="E1" s="262"/>
      <c r="F1" s="262"/>
      <c r="G1" s="262"/>
      <c r="H1" s="262"/>
    </row>
    <row r="2" spans="1:8" ht="20.100000000000001" customHeight="1">
      <c r="A2" s="188" t="s">
        <v>97</v>
      </c>
      <c r="B2" s="189" t="s">
        <v>313</v>
      </c>
      <c r="C2" s="190" t="s">
        <v>206</v>
      </c>
      <c r="D2" s="190" t="s">
        <v>207</v>
      </c>
      <c r="E2" s="190" t="s">
        <v>208</v>
      </c>
      <c r="F2" s="190" t="s">
        <v>209</v>
      </c>
      <c r="G2" s="190" t="s">
        <v>118</v>
      </c>
      <c r="H2" s="191" t="s">
        <v>314</v>
      </c>
    </row>
    <row r="3" spans="1:8" ht="20.100000000000001" customHeight="1" outlineLevel="2">
      <c r="A3" s="198" t="s">
        <v>100</v>
      </c>
      <c r="B3" s="196" t="s">
        <v>25</v>
      </c>
      <c r="C3" s="195" t="s">
        <v>315</v>
      </c>
      <c r="D3" s="195" t="s">
        <v>316</v>
      </c>
      <c r="E3" s="195">
        <v>1</v>
      </c>
      <c r="F3" s="195">
        <v>50000</v>
      </c>
      <c r="G3" s="186">
        <f>E3*F3</f>
        <v>50000</v>
      </c>
      <c r="H3" s="186"/>
    </row>
    <row r="4" spans="1:8" ht="20.100000000000001" customHeight="1" outlineLevel="2">
      <c r="A4" s="192" t="s">
        <v>100</v>
      </c>
      <c r="B4" s="189" t="s">
        <v>25</v>
      </c>
      <c r="C4" s="199" t="s">
        <v>323</v>
      </c>
      <c r="D4" s="199" t="s">
        <v>324</v>
      </c>
      <c r="E4" s="199">
        <v>1</v>
      </c>
      <c r="F4" s="199">
        <v>100000</v>
      </c>
      <c r="G4" s="186">
        <f>E4*F4</f>
        <v>100000</v>
      </c>
      <c r="H4" s="186"/>
    </row>
    <row r="5" spans="1:8" ht="20.100000000000001" customHeight="1" outlineLevel="2">
      <c r="A5" s="186" t="s">
        <v>100</v>
      </c>
      <c r="B5" s="194" t="s">
        <v>30</v>
      </c>
      <c r="C5" s="195" t="s">
        <v>315</v>
      </c>
      <c r="D5" s="195" t="s">
        <v>316</v>
      </c>
      <c r="E5" s="195">
        <v>1</v>
      </c>
      <c r="F5" s="195">
        <v>50000</v>
      </c>
      <c r="G5" s="186">
        <f>E5*F5</f>
        <v>50000</v>
      </c>
      <c r="H5" s="186"/>
    </row>
    <row r="6" spans="1:8" ht="20.100000000000001" customHeight="1" outlineLevel="2">
      <c r="A6" s="193" t="s">
        <v>100</v>
      </c>
      <c r="B6" s="196" t="s">
        <v>26</v>
      </c>
      <c r="C6" s="200" t="s">
        <v>325</v>
      </c>
      <c r="D6" s="200" t="s">
        <v>326</v>
      </c>
      <c r="E6" s="200">
        <v>1</v>
      </c>
      <c r="F6" s="200">
        <v>45000</v>
      </c>
      <c r="G6" s="186">
        <f>E6*F6</f>
        <v>45000</v>
      </c>
      <c r="H6" s="186"/>
    </row>
    <row r="7" spans="1:8" ht="20.100000000000001" customHeight="1" outlineLevel="2">
      <c r="A7" s="193" t="s">
        <v>100</v>
      </c>
      <c r="B7" s="196" t="s">
        <v>26</v>
      </c>
      <c r="C7" s="199" t="s">
        <v>317</v>
      </c>
      <c r="D7" s="199" t="s">
        <v>318</v>
      </c>
      <c r="E7" s="199">
        <v>1</v>
      </c>
      <c r="F7" s="199">
        <v>80000</v>
      </c>
      <c r="G7" s="186">
        <f>E7*F7</f>
        <v>80000</v>
      </c>
      <c r="H7" s="186"/>
    </row>
    <row r="8" spans="1:8" ht="20.100000000000001" customHeight="1" outlineLevel="2">
      <c r="A8" s="193" t="s">
        <v>100</v>
      </c>
      <c r="B8" s="197" t="s">
        <v>30</v>
      </c>
      <c r="C8" s="192" t="s">
        <v>319</v>
      </c>
      <c r="D8" s="192" t="s">
        <v>320</v>
      </c>
      <c r="E8" s="192">
        <v>1</v>
      </c>
      <c r="F8" s="192">
        <v>400000</v>
      </c>
      <c r="G8" s="186">
        <v>400000</v>
      </c>
      <c r="H8" s="186"/>
    </row>
    <row r="9" spans="1:8" ht="20.100000000000001" customHeight="1" outlineLevel="2">
      <c r="A9" s="193" t="s">
        <v>100</v>
      </c>
      <c r="B9" s="197" t="s">
        <v>30</v>
      </c>
      <c r="C9" s="192" t="s">
        <v>321</v>
      </c>
      <c r="D9" s="192" t="s">
        <v>322</v>
      </c>
      <c r="E9" s="192">
        <v>1</v>
      </c>
      <c r="F9" s="192">
        <v>400000</v>
      </c>
      <c r="G9" s="186">
        <v>400000</v>
      </c>
      <c r="H9" s="186"/>
    </row>
    <row r="10" spans="1:8" ht="20.100000000000001" customHeight="1" outlineLevel="2">
      <c r="A10" s="193" t="s">
        <v>100</v>
      </c>
      <c r="B10" s="197" t="s">
        <v>23</v>
      </c>
      <c r="C10" s="192" t="s">
        <v>319</v>
      </c>
      <c r="D10" s="192" t="s">
        <v>320</v>
      </c>
      <c r="E10" s="192">
        <v>1</v>
      </c>
      <c r="F10" s="192">
        <v>400000</v>
      </c>
      <c r="G10" s="186">
        <v>400000</v>
      </c>
      <c r="H10" s="186"/>
    </row>
    <row r="11" spans="1:8" ht="20.100000000000001" customHeight="1" outlineLevel="2">
      <c r="A11" s="193" t="s">
        <v>100</v>
      </c>
      <c r="B11" s="197" t="s">
        <v>23</v>
      </c>
      <c r="C11" s="192" t="s">
        <v>321</v>
      </c>
      <c r="D11" s="192" t="s">
        <v>322</v>
      </c>
      <c r="E11" s="192">
        <v>1</v>
      </c>
      <c r="F11" s="192">
        <v>400000</v>
      </c>
      <c r="G11" s="186">
        <v>400000</v>
      </c>
      <c r="H11" s="186"/>
    </row>
    <row r="12" spans="1:8" ht="20.100000000000001" customHeight="1" outlineLevel="2">
      <c r="A12" s="193" t="s">
        <v>100</v>
      </c>
      <c r="B12" s="197" t="s">
        <v>256</v>
      </c>
      <c r="C12" s="192" t="s">
        <v>319</v>
      </c>
      <c r="D12" s="192" t="s">
        <v>320</v>
      </c>
      <c r="E12" s="192">
        <v>1</v>
      </c>
      <c r="F12" s="192">
        <v>400000</v>
      </c>
      <c r="G12" s="186">
        <v>400000</v>
      </c>
      <c r="H12" s="186"/>
    </row>
    <row r="13" spans="1:8" ht="20.100000000000001" customHeight="1" outlineLevel="2">
      <c r="A13" s="193" t="s">
        <v>100</v>
      </c>
      <c r="B13" s="197" t="s">
        <v>256</v>
      </c>
      <c r="C13" s="192" t="s">
        <v>321</v>
      </c>
      <c r="D13" s="192" t="s">
        <v>322</v>
      </c>
      <c r="E13" s="192">
        <v>1</v>
      </c>
      <c r="F13" s="192">
        <v>400000</v>
      </c>
      <c r="G13" s="186">
        <v>400000</v>
      </c>
      <c r="H13" s="186"/>
    </row>
    <row r="14" spans="1:8" ht="20.100000000000001" customHeight="1" outlineLevel="2">
      <c r="A14" s="193" t="s">
        <v>100</v>
      </c>
      <c r="B14" s="197" t="s">
        <v>327</v>
      </c>
      <c r="C14" s="192" t="s">
        <v>319</v>
      </c>
      <c r="D14" s="192" t="s">
        <v>320</v>
      </c>
      <c r="E14" s="192">
        <v>1</v>
      </c>
      <c r="F14" s="192">
        <v>400000</v>
      </c>
      <c r="G14" s="186">
        <v>400000</v>
      </c>
      <c r="H14" s="186"/>
    </row>
    <row r="15" spans="1:8" ht="20.100000000000001" customHeight="1" outlineLevel="2">
      <c r="A15" s="193" t="s">
        <v>100</v>
      </c>
      <c r="B15" s="197" t="s">
        <v>327</v>
      </c>
      <c r="C15" s="192" t="s">
        <v>321</v>
      </c>
      <c r="D15" s="192" t="s">
        <v>322</v>
      </c>
      <c r="E15" s="192">
        <v>1</v>
      </c>
      <c r="F15" s="192">
        <v>400000</v>
      </c>
      <c r="G15" s="186">
        <v>400000</v>
      </c>
      <c r="H15" s="186"/>
    </row>
    <row r="16" spans="1:8" ht="20.100000000000001" customHeight="1" outlineLevel="2">
      <c r="A16" s="193" t="s">
        <v>100</v>
      </c>
      <c r="B16" s="197" t="s">
        <v>50</v>
      </c>
      <c r="C16" s="192" t="s">
        <v>319</v>
      </c>
      <c r="D16" s="192" t="s">
        <v>320</v>
      </c>
      <c r="E16" s="192">
        <v>1</v>
      </c>
      <c r="F16" s="192">
        <v>400000</v>
      </c>
      <c r="G16" s="186">
        <v>400000</v>
      </c>
      <c r="H16" s="186"/>
    </row>
    <row r="17" spans="1:8" ht="20.100000000000001" customHeight="1" outlineLevel="2">
      <c r="A17" s="193" t="s">
        <v>100</v>
      </c>
      <c r="B17" s="197" t="s">
        <v>50</v>
      </c>
      <c r="C17" s="192" t="s">
        <v>321</v>
      </c>
      <c r="D17" s="192" t="s">
        <v>322</v>
      </c>
      <c r="E17" s="192">
        <v>1</v>
      </c>
      <c r="F17" s="192">
        <v>400000</v>
      </c>
      <c r="G17" s="186">
        <v>400000</v>
      </c>
      <c r="H17" s="186"/>
    </row>
    <row r="18" spans="1:8" ht="20.100000000000001" customHeight="1" outlineLevel="1">
      <c r="A18" s="249" t="s">
        <v>101</v>
      </c>
      <c r="B18" s="250"/>
      <c r="C18" s="251"/>
      <c r="D18" s="251"/>
      <c r="E18" s="251"/>
      <c r="F18" s="251"/>
      <c r="G18" s="252">
        <f>SUBTOTAL(9,G3:G17)</f>
        <v>4325000</v>
      </c>
      <c r="H18" s="252"/>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dimension ref="A1:J53"/>
  <sheetViews>
    <sheetView workbookViewId="0">
      <selection activeCell="A6" sqref="A6:XFD33"/>
    </sheetView>
  </sheetViews>
  <sheetFormatPr defaultRowHeight="15"/>
  <cols>
    <col min="1" max="1" width="8.875" style="208" customWidth="1"/>
    <col min="2" max="2" width="28" style="208" customWidth="1"/>
    <col min="3" max="3" width="30.5" style="208" customWidth="1"/>
    <col min="4" max="4" width="38.625" style="208" customWidth="1"/>
    <col min="5" max="5" width="20.625" style="208" customWidth="1"/>
    <col min="6" max="6" width="7.375" style="208" customWidth="1"/>
    <col min="7" max="7" width="13" style="209" customWidth="1"/>
    <col min="8" max="8" width="15.5" style="209" customWidth="1"/>
    <col min="9" max="10" width="9" style="204"/>
    <col min="11" max="16384" width="9" style="205"/>
  </cols>
  <sheetData>
    <row r="1" spans="1:10" ht="20.25">
      <c r="A1" s="264" t="s">
        <v>328</v>
      </c>
      <c r="B1" s="264"/>
      <c r="C1" s="264"/>
      <c r="D1" s="264"/>
      <c r="E1" s="264"/>
      <c r="F1" s="264"/>
      <c r="G1" s="264"/>
      <c r="H1" s="264"/>
    </row>
    <row r="2" spans="1:10" s="213" customFormat="1" ht="20.100000000000001" customHeight="1">
      <c r="A2" s="210" t="s">
        <v>366</v>
      </c>
      <c r="B2" s="210" t="s">
        <v>134</v>
      </c>
      <c r="C2" s="210" t="s">
        <v>205</v>
      </c>
      <c r="D2" s="210" t="s">
        <v>206</v>
      </c>
      <c r="E2" s="210" t="s">
        <v>207</v>
      </c>
      <c r="F2" s="210" t="s">
        <v>208</v>
      </c>
      <c r="G2" s="210" t="s">
        <v>209</v>
      </c>
      <c r="H2" s="210" t="s">
        <v>329</v>
      </c>
      <c r="I2" s="211"/>
      <c r="J2" s="212"/>
    </row>
    <row r="3" spans="1:10" s="213" customFormat="1" ht="20.100000000000001" customHeight="1">
      <c r="A3" s="220" t="s">
        <v>100</v>
      </c>
      <c r="B3" s="227" t="s">
        <v>345</v>
      </c>
      <c r="C3" s="227" t="s">
        <v>335</v>
      </c>
      <c r="D3" s="227" t="s">
        <v>346</v>
      </c>
      <c r="E3" s="219" t="s">
        <v>347</v>
      </c>
      <c r="F3" s="220">
        <v>1</v>
      </c>
      <c r="G3" s="221">
        <v>3000000</v>
      </c>
      <c r="H3" s="221">
        <v>3000000</v>
      </c>
      <c r="I3" s="228" t="s">
        <v>348</v>
      </c>
      <c r="J3" s="212"/>
    </row>
    <row r="4" spans="1:10" s="213" customFormat="1" ht="20.100000000000001" customHeight="1">
      <c r="A4" s="214" t="s">
        <v>100</v>
      </c>
      <c r="B4" s="215" t="s">
        <v>345</v>
      </c>
      <c r="C4" s="218" t="s">
        <v>335</v>
      </c>
      <c r="D4" s="218" t="s">
        <v>349</v>
      </c>
      <c r="E4" s="218" t="s">
        <v>350</v>
      </c>
      <c r="F4" s="229">
        <v>1</v>
      </c>
      <c r="G4" s="216">
        <v>4000000</v>
      </c>
      <c r="H4" s="216">
        <f>F4*G4</f>
        <v>4000000</v>
      </c>
      <c r="I4" s="222" t="s">
        <v>351</v>
      </c>
      <c r="J4" s="212"/>
    </row>
    <row r="5" spans="1:10" s="213" customFormat="1" ht="20.100000000000001" customHeight="1">
      <c r="A5" s="214" t="s">
        <v>100</v>
      </c>
      <c r="B5" s="227" t="s">
        <v>345</v>
      </c>
      <c r="C5" s="218" t="s">
        <v>335</v>
      </c>
      <c r="D5" s="227" t="s">
        <v>346</v>
      </c>
      <c r="E5" s="219" t="s">
        <v>352</v>
      </c>
      <c r="F5" s="220">
        <v>1</v>
      </c>
      <c r="G5" s="221">
        <v>196800</v>
      </c>
      <c r="H5" s="221">
        <v>196800</v>
      </c>
      <c r="I5" s="228"/>
      <c r="J5" s="212"/>
    </row>
    <row r="6" spans="1:10" s="213" customFormat="1" ht="20.100000000000001" customHeight="1">
      <c r="A6" s="220" t="s">
        <v>100</v>
      </c>
      <c r="B6" s="219" t="s">
        <v>345</v>
      </c>
      <c r="C6" s="219" t="s">
        <v>335</v>
      </c>
      <c r="D6" s="219" t="s">
        <v>353</v>
      </c>
      <c r="E6" s="219" t="s">
        <v>354</v>
      </c>
      <c r="F6" s="220">
        <v>1</v>
      </c>
      <c r="G6" s="221">
        <v>600000</v>
      </c>
      <c r="H6" s="221">
        <v>600000</v>
      </c>
      <c r="I6" s="222" t="s">
        <v>343</v>
      </c>
      <c r="J6" s="212"/>
    </row>
    <row r="7" spans="1:10" s="213" customFormat="1" ht="20.100000000000001" customHeight="1">
      <c r="A7" s="220" t="s">
        <v>100</v>
      </c>
      <c r="B7" s="227" t="s">
        <v>345</v>
      </c>
      <c r="C7" s="227" t="s">
        <v>335</v>
      </c>
      <c r="D7" s="227" t="s">
        <v>355</v>
      </c>
      <c r="E7" s="219" t="s">
        <v>356</v>
      </c>
      <c r="F7" s="220">
        <v>1</v>
      </c>
      <c r="G7" s="221">
        <v>400000</v>
      </c>
      <c r="H7" s="221">
        <v>400000</v>
      </c>
      <c r="I7" s="222" t="s">
        <v>343</v>
      </c>
      <c r="J7" s="212"/>
    </row>
    <row r="8" spans="1:10" s="213" customFormat="1" ht="20.100000000000001" customHeight="1">
      <c r="A8" s="220" t="s">
        <v>100</v>
      </c>
      <c r="B8" s="227" t="s">
        <v>345</v>
      </c>
      <c r="C8" s="227" t="s">
        <v>335</v>
      </c>
      <c r="D8" s="227" t="s">
        <v>355</v>
      </c>
      <c r="E8" s="219" t="s">
        <v>357</v>
      </c>
      <c r="F8" s="220">
        <v>1</v>
      </c>
      <c r="G8" s="221">
        <v>600000</v>
      </c>
      <c r="H8" s="221">
        <v>600000</v>
      </c>
      <c r="I8" s="222" t="s">
        <v>343</v>
      </c>
      <c r="J8" s="212"/>
    </row>
    <row r="9" spans="1:10" s="213" customFormat="1" ht="20.100000000000001" customHeight="1">
      <c r="A9" s="214" t="s">
        <v>100</v>
      </c>
      <c r="B9" s="226" t="s">
        <v>345</v>
      </c>
      <c r="C9" s="215" t="s">
        <v>330</v>
      </c>
      <c r="D9" s="215" t="s">
        <v>358</v>
      </c>
      <c r="E9" s="215" t="s">
        <v>359</v>
      </c>
      <c r="F9" s="214">
        <v>1</v>
      </c>
      <c r="G9" s="216">
        <v>170000</v>
      </c>
      <c r="H9" s="265">
        <f>G9+G10+G11+G12</f>
        <v>1000000</v>
      </c>
      <c r="I9" s="217" t="s">
        <v>331</v>
      </c>
      <c r="J9" s="212"/>
    </row>
    <row r="10" spans="1:10" s="213" customFormat="1" ht="20.100000000000001" customHeight="1">
      <c r="A10" s="214" t="s">
        <v>100</v>
      </c>
      <c r="B10" s="226" t="s">
        <v>345</v>
      </c>
      <c r="C10" s="215" t="s">
        <v>330</v>
      </c>
      <c r="D10" s="215" t="s">
        <v>360</v>
      </c>
      <c r="E10" s="215" t="s">
        <v>361</v>
      </c>
      <c r="F10" s="214">
        <v>1</v>
      </c>
      <c r="G10" s="216">
        <v>330000</v>
      </c>
      <c r="H10" s="266"/>
      <c r="I10" s="230"/>
      <c r="J10" s="212"/>
    </row>
    <row r="11" spans="1:10" s="213" customFormat="1" ht="20.100000000000001" customHeight="1">
      <c r="A11" s="214" t="s">
        <v>100</v>
      </c>
      <c r="B11" s="226" t="s">
        <v>345</v>
      </c>
      <c r="C11" s="215" t="s">
        <v>330</v>
      </c>
      <c r="D11" s="215" t="s">
        <v>362</v>
      </c>
      <c r="E11" s="215" t="s">
        <v>363</v>
      </c>
      <c r="F11" s="214">
        <v>1</v>
      </c>
      <c r="G11" s="216">
        <v>250000</v>
      </c>
      <c r="H11" s="266"/>
      <c r="I11" s="230"/>
      <c r="J11" s="212"/>
    </row>
    <row r="12" spans="1:10" s="213" customFormat="1" ht="20.100000000000001" customHeight="1">
      <c r="A12" s="214" t="s">
        <v>100</v>
      </c>
      <c r="B12" s="226" t="s">
        <v>345</v>
      </c>
      <c r="C12" s="215" t="s">
        <v>330</v>
      </c>
      <c r="D12" s="215" t="s">
        <v>364</v>
      </c>
      <c r="E12" s="215" t="s">
        <v>365</v>
      </c>
      <c r="F12" s="214">
        <v>1</v>
      </c>
      <c r="G12" s="216">
        <v>250000</v>
      </c>
      <c r="H12" s="266"/>
      <c r="I12" s="230"/>
      <c r="J12" s="212"/>
    </row>
    <row r="13" spans="1:10" s="213" customFormat="1" ht="20.100000000000001" customHeight="1">
      <c r="A13" s="220" t="s">
        <v>100</v>
      </c>
      <c r="B13" s="226" t="s">
        <v>345</v>
      </c>
      <c r="C13" s="215" t="s">
        <v>330</v>
      </c>
      <c r="D13" s="218" t="s">
        <v>344</v>
      </c>
      <c r="E13" s="218" t="s">
        <v>332</v>
      </c>
      <c r="F13" s="214">
        <v>1</v>
      </c>
      <c r="G13" s="216">
        <v>500000</v>
      </c>
      <c r="H13" s="216">
        <v>500000</v>
      </c>
      <c r="I13" s="224" t="s">
        <v>333</v>
      </c>
      <c r="J13" s="225" t="s">
        <v>334</v>
      </c>
    </row>
    <row r="14" spans="1:10" s="213" customFormat="1" ht="20.100000000000001" customHeight="1">
      <c r="A14" s="220" t="s">
        <v>100</v>
      </c>
      <c r="B14" s="206" t="s">
        <v>30</v>
      </c>
      <c r="C14" s="215" t="s">
        <v>336</v>
      </c>
      <c r="D14" s="215" t="s">
        <v>337</v>
      </c>
      <c r="E14" s="215" t="s">
        <v>338</v>
      </c>
      <c r="F14" s="214">
        <v>1</v>
      </c>
      <c r="G14" s="216">
        <v>200000</v>
      </c>
      <c r="H14" s="216">
        <f>F14*G14</f>
        <v>200000</v>
      </c>
      <c r="I14" s="224"/>
      <c r="J14" s="217"/>
    </row>
    <row r="15" spans="1:10" s="213" customFormat="1" ht="20.100000000000001" customHeight="1">
      <c r="A15" s="220" t="s">
        <v>100</v>
      </c>
      <c r="B15" s="206" t="s">
        <v>23</v>
      </c>
      <c r="C15" s="215" t="s">
        <v>336</v>
      </c>
      <c r="D15" s="215" t="s">
        <v>337</v>
      </c>
      <c r="E15" s="215" t="s">
        <v>338</v>
      </c>
      <c r="F15" s="214">
        <v>1</v>
      </c>
      <c r="G15" s="216">
        <v>200000</v>
      </c>
      <c r="H15" s="216">
        <f>F15*G15</f>
        <v>200000</v>
      </c>
      <c r="I15" s="224"/>
      <c r="J15" s="217"/>
    </row>
    <row r="16" spans="1:10" s="213" customFormat="1" ht="20.100000000000001" customHeight="1">
      <c r="A16" s="220" t="s">
        <v>100</v>
      </c>
      <c r="B16" s="206" t="s">
        <v>256</v>
      </c>
      <c r="C16" s="215" t="s">
        <v>336</v>
      </c>
      <c r="D16" s="215" t="s">
        <v>337</v>
      </c>
      <c r="E16" s="215" t="s">
        <v>338</v>
      </c>
      <c r="F16" s="214">
        <v>1</v>
      </c>
      <c r="G16" s="216">
        <v>200000</v>
      </c>
      <c r="H16" s="216">
        <f>F16*G16</f>
        <v>200000</v>
      </c>
      <c r="I16" s="224"/>
      <c r="J16" s="217"/>
    </row>
    <row r="17" spans="1:10" s="213" customFormat="1" ht="20.100000000000001" customHeight="1">
      <c r="A17" s="220" t="s">
        <v>100</v>
      </c>
      <c r="B17" s="207" t="s">
        <v>327</v>
      </c>
      <c r="C17" s="215" t="s">
        <v>336</v>
      </c>
      <c r="D17" s="215" t="s">
        <v>337</v>
      </c>
      <c r="E17" s="215" t="s">
        <v>338</v>
      </c>
      <c r="F17" s="214">
        <v>1</v>
      </c>
      <c r="G17" s="216">
        <v>200000</v>
      </c>
      <c r="H17" s="216">
        <f>F17*G17</f>
        <v>200000</v>
      </c>
      <c r="I17" s="224"/>
      <c r="J17" s="217"/>
    </row>
    <row r="18" spans="1:10" s="213" customFormat="1" ht="20.100000000000001" customHeight="1">
      <c r="A18" s="220" t="s">
        <v>100</v>
      </c>
      <c r="B18" s="207" t="s">
        <v>50</v>
      </c>
      <c r="C18" s="215" t="s">
        <v>336</v>
      </c>
      <c r="D18" s="215" t="s">
        <v>337</v>
      </c>
      <c r="E18" s="215" t="s">
        <v>338</v>
      </c>
      <c r="F18" s="214">
        <v>1</v>
      </c>
      <c r="G18" s="216">
        <v>200000</v>
      </c>
      <c r="H18" s="216">
        <f>F18*G18</f>
        <v>200000</v>
      </c>
      <c r="I18" s="224"/>
      <c r="J18" s="217"/>
    </row>
    <row r="19" spans="1:10" s="213" customFormat="1" ht="20.100000000000001" customHeight="1">
      <c r="A19" s="214" t="s">
        <v>100</v>
      </c>
      <c r="B19" s="215" t="s">
        <v>30</v>
      </c>
      <c r="C19" s="215" t="s">
        <v>339</v>
      </c>
      <c r="D19" s="215" t="s">
        <v>340</v>
      </c>
      <c r="E19" s="215" t="s">
        <v>341</v>
      </c>
      <c r="F19" s="214">
        <v>1</v>
      </c>
      <c r="G19" s="216">
        <v>300000</v>
      </c>
      <c r="H19" s="216">
        <v>300000</v>
      </c>
      <c r="I19" s="230" t="s">
        <v>342</v>
      </c>
      <c r="J19" s="212"/>
    </row>
    <row r="20" spans="1:10" s="213" customFormat="1" ht="20.100000000000001" customHeight="1">
      <c r="A20" s="223" t="s">
        <v>101</v>
      </c>
      <c r="B20" s="215"/>
      <c r="C20" s="215"/>
      <c r="D20" s="215"/>
      <c r="E20" s="215"/>
      <c r="F20" s="214"/>
      <c r="G20" s="216"/>
      <c r="H20" s="216">
        <f>SUBTOTAL(9,H3:H19)</f>
        <v>11596800</v>
      </c>
      <c r="I20" s="230"/>
      <c r="J20" s="212"/>
    </row>
    <row r="21" spans="1:10" s="213" customFormat="1" ht="20.100000000000001" customHeight="1">
      <c r="A21" s="231"/>
      <c r="B21" s="231"/>
      <c r="C21" s="231"/>
      <c r="D21" s="231"/>
      <c r="E21" s="231"/>
      <c r="F21" s="231"/>
      <c r="G21" s="232"/>
      <c r="H21" s="232"/>
      <c r="I21" s="212"/>
      <c r="J21" s="212"/>
    </row>
    <row r="22" spans="1:10" s="213" customFormat="1" ht="20.100000000000001" customHeight="1">
      <c r="A22" s="231"/>
      <c r="B22" s="231"/>
      <c r="C22" s="231"/>
      <c r="D22" s="231"/>
      <c r="E22" s="231"/>
      <c r="F22" s="231"/>
      <c r="G22" s="232"/>
      <c r="H22" s="232"/>
      <c r="I22" s="212"/>
      <c r="J22" s="212"/>
    </row>
    <row r="23" spans="1:10" s="213" customFormat="1" ht="20.100000000000001" customHeight="1">
      <c r="A23" s="231"/>
      <c r="B23" s="231"/>
      <c r="C23" s="231"/>
      <c r="D23" s="231"/>
      <c r="E23" s="231"/>
      <c r="F23" s="231"/>
      <c r="G23" s="232"/>
      <c r="H23" s="232"/>
      <c r="I23" s="212"/>
      <c r="J23" s="212"/>
    </row>
    <row r="24" spans="1:10" s="213" customFormat="1" ht="20.100000000000001" customHeight="1">
      <c r="A24" s="231"/>
      <c r="B24" s="231"/>
      <c r="C24" s="231"/>
      <c r="D24" s="231"/>
      <c r="E24" s="231"/>
      <c r="F24" s="231"/>
      <c r="G24" s="232"/>
      <c r="H24" s="232"/>
      <c r="I24" s="212"/>
      <c r="J24" s="212"/>
    </row>
    <row r="25" spans="1:10" s="213" customFormat="1" ht="20.100000000000001" customHeight="1">
      <c r="A25" s="231"/>
      <c r="B25" s="231"/>
      <c r="C25" s="231"/>
      <c r="D25" s="231"/>
      <c r="E25" s="231"/>
      <c r="F25" s="231"/>
      <c r="G25" s="232"/>
      <c r="H25" s="232"/>
      <c r="I25" s="212"/>
      <c r="J25" s="212"/>
    </row>
    <row r="26" spans="1:10" s="213" customFormat="1" ht="20.100000000000001" customHeight="1">
      <c r="A26" s="231"/>
      <c r="B26" s="231"/>
      <c r="C26" s="231"/>
      <c r="D26" s="231"/>
      <c r="E26" s="231"/>
      <c r="F26" s="231"/>
      <c r="G26" s="232"/>
      <c r="H26" s="232"/>
      <c r="I26" s="212"/>
      <c r="J26" s="212"/>
    </row>
    <row r="27" spans="1:10" s="213" customFormat="1" ht="20.100000000000001" customHeight="1">
      <c r="A27" s="231"/>
      <c r="B27" s="231"/>
      <c r="C27" s="231"/>
      <c r="D27" s="231"/>
      <c r="E27" s="231"/>
      <c r="F27" s="231"/>
      <c r="G27" s="232"/>
      <c r="H27" s="232"/>
      <c r="I27" s="212"/>
      <c r="J27" s="212"/>
    </row>
    <row r="28" spans="1:10" s="213" customFormat="1" ht="20.100000000000001" customHeight="1">
      <c r="A28" s="231"/>
      <c r="B28" s="231"/>
      <c r="C28" s="231"/>
      <c r="D28" s="231"/>
      <c r="E28" s="231"/>
      <c r="F28" s="231"/>
      <c r="G28" s="232"/>
      <c r="H28" s="232"/>
      <c r="I28" s="212"/>
      <c r="J28" s="212"/>
    </row>
    <row r="29" spans="1:10" s="213" customFormat="1" ht="20.100000000000001" customHeight="1">
      <c r="A29" s="231"/>
      <c r="B29" s="231"/>
      <c r="C29" s="231"/>
      <c r="D29" s="231"/>
      <c r="E29" s="231"/>
      <c r="F29" s="231"/>
      <c r="G29" s="232"/>
      <c r="H29" s="232"/>
      <c r="I29" s="212"/>
      <c r="J29" s="212"/>
    </row>
    <row r="30" spans="1:10" s="213" customFormat="1" ht="20.100000000000001" customHeight="1">
      <c r="A30" s="231"/>
      <c r="B30" s="231"/>
      <c r="C30" s="231"/>
      <c r="D30" s="231"/>
      <c r="E30" s="231"/>
      <c r="F30" s="231"/>
      <c r="G30" s="232"/>
      <c r="H30" s="232"/>
      <c r="I30" s="212"/>
      <c r="J30" s="212"/>
    </row>
    <row r="31" spans="1:10" s="213" customFormat="1" ht="20.100000000000001" customHeight="1">
      <c r="A31" s="231"/>
      <c r="B31" s="231"/>
      <c r="C31" s="231"/>
      <c r="D31" s="231"/>
      <c r="E31" s="231"/>
      <c r="F31" s="231"/>
      <c r="G31" s="232"/>
      <c r="H31" s="232"/>
      <c r="I31" s="212"/>
      <c r="J31" s="212"/>
    </row>
    <row r="32" spans="1:10" s="213" customFormat="1" ht="20.100000000000001" customHeight="1">
      <c r="A32" s="231"/>
      <c r="B32" s="231"/>
      <c r="C32" s="231"/>
      <c r="D32" s="231"/>
      <c r="E32" s="231"/>
      <c r="F32" s="231"/>
      <c r="G32" s="232"/>
      <c r="H32" s="232"/>
      <c r="I32" s="212"/>
      <c r="J32" s="212"/>
    </row>
    <row r="33" spans="1:10" s="213" customFormat="1" ht="20.100000000000001" customHeight="1">
      <c r="A33" s="231"/>
      <c r="B33" s="231"/>
      <c r="C33" s="231"/>
      <c r="D33" s="231"/>
      <c r="E33" s="231"/>
      <c r="F33" s="231"/>
      <c r="G33" s="232"/>
      <c r="H33" s="232"/>
      <c r="I33" s="212"/>
      <c r="J33" s="212"/>
    </row>
    <row r="34" spans="1:10" s="213" customFormat="1" ht="20.100000000000001" customHeight="1">
      <c r="A34" s="231"/>
      <c r="B34" s="231"/>
      <c r="C34" s="231"/>
      <c r="D34" s="231"/>
      <c r="E34" s="231"/>
      <c r="F34" s="231"/>
      <c r="G34" s="232"/>
      <c r="H34" s="232"/>
      <c r="I34" s="212"/>
      <c r="J34" s="212"/>
    </row>
    <row r="35" spans="1:10" s="213" customFormat="1" ht="20.100000000000001" customHeight="1">
      <c r="A35" s="231"/>
      <c r="B35" s="231"/>
      <c r="C35" s="231"/>
      <c r="D35" s="231"/>
      <c r="E35" s="231"/>
      <c r="F35" s="231"/>
      <c r="G35" s="232"/>
      <c r="H35" s="232"/>
      <c r="I35" s="212"/>
      <c r="J35" s="212"/>
    </row>
    <row r="36" spans="1:10" s="213" customFormat="1" ht="20.100000000000001" customHeight="1">
      <c r="A36" s="231"/>
      <c r="B36" s="231"/>
      <c r="C36" s="231"/>
      <c r="D36" s="231"/>
      <c r="E36" s="231"/>
      <c r="F36" s="231"/>
      <c r="G36" s="232"/>
      <c r="H36" s="232"/>
      <c r="I36" s="212"/>
      <c r="J36" s="212"/>
    </row>
    <row r="37" spans="1:10" s="213" customFormat="1" ht="20.100000000000001" customHeight="1">
      <c r="A37" s="231"/>
      <c r="B37" s="231"/>
      <c r="C37" s="231"/>
      <c r="D37" s="231"/>
      <c r="E37" s="231"/>
      <c r="F37" s="231"/>
      <c r="G37" s="232"/>
      <c r="H37" s="232"/>
      <c r="I37" s="212"/>
      <c r="J37" s="212"/>
    </row>
    <row r="38" spans="1:10" s="213" customFormat="1" ht="20.100000000000001" customHeight="1">
      <c r="A38" s="231"/>
      <c r="B38" s="231"/>
      <c r="C38" s="231"/>
      <c r="D38" s="231"/>
      <c r="E38" s="231"/>
      <c r="F38" s="231"/>
      <c r="G38" s="232"/>
      <c r="H38" s="232"/>
      <c r="I38" s="212"/>
      <c r="J38" s="212"/>
    </row>
    <row r="39" spans="1:10" s="213" customFormat="1" ht="20.100000000000001" customHeight="1">
      <c r="A39" s="231"/>
      <c r="B39" s="231"/>
      <c r="C39" s="231"/>
      <c r="D39" s="231"/>
      <c r="E39" s="231"/>
      <c r="F39" s="231"/>
      <c r="G39" s="232"/>
      <c r="H39" s="232"/>
      <c r="I39" s="212"/>
      <c r="J39" s="212"/>
    </row>
    <row r="40" spans="1:10" s="213" customFormat="1" ht="20.100000000000001" customHeight="1">
      <c r="A40" s="231"/>
      <c r="B40" s="231"/>
      <c r="C40" s="231"/>
      <c r="D40" s="231"/>
      <c r="E40" s="231"/>
      <c r="F40" s="231"/>
      <c r="G40" s="232"/>
      <c r="H40" s="232"/>
      <c r="I40" s="212"/>
      <c r="J40" s="212"/>
    </row>
    <row r="41" spans="1:10" s="213" customFormat="1" ht="20.100000000000001" customHeight="1">
      <c r="A41" s="231"/>
      <c r="B41" s="231"/>
      <c r="C41" s="231"/>
      <c r="D41" s="231"/>
      <c r="E41" s="231"/>
      <c r="F41" s="231"/>
      <c r="G41" s="232"/>
      <c r="H41" s="232"/>
      <c r="I41" s="212"/>
      <c r="J41" s="212"/>
    </row>
    <row r="42" spans="1:10" s="213" customFormat="1" ht="20.100000000000001" customHeight="1">
      <c r="A42" s="231"/>
      <c r="B42" s="231"/>
      <c r="C42" s="231"/>
      <c r="D42" s="231"/>
      <c r="E42" s="231"/>
      <c r="F42" s="231"/>
      <c r="G42" s="232"/>
      <c r="H42" s="232"/>
      <c r="I42" s="212"/>
      <c r="J42" s="212"/>
    </row>
    <row r="43" spans="1:10" s="213" customFormat="1" ht="20.100000000000001" customHeight="1">
      <c r="A43" s="231"/>
      <c r="B43" s="231"/>
      <c r="C43" s="231"/>
      <c r="D43" s="231"/>
      <c r="E43" s="231"/>
      <c r="F43" s="231"/>
      <c r="G43" s="232"/>
      <c r="H43" s="232"/>
      <c r="I43" s="212"/>
      <c r="J43" s="212"/>
    </row>
    <row r="44" spans="1:10" s="213" customFormat="1" ht="20.100000000000001" customHeight="1">
      <c r="A44" s="231"/>
      <c r="B44" s="231"/>
      <c r="C44" s="231"/>
      <c r="D44" s="231"/>
      <c r="E44" s="231"/>
      <c r="F44" s="231"/>
      <c r="G44" s="232"/>
      <c r="H44" s="232"/>
      <c r="I44" s="212"/>
      <c r="J44" s="212"/>
    </row>
    <row r="45" spans="1:10" s="213" customFormat="1" ht="20.100000000000001" customHeight="1">
      <c r="A45" s="231"/>
      <c r="B45" s="231"/>
      <c r="C45" s="231"/>
      <c r="D45" s="231"/>
      <c r="E45" s="231"/>
      <c r="F45" s="231"/>
      <c r="G45" s="232"/>
      <c r="H45" s="232"/>
      <c r="I45" s="212"/>
      <c r="J45" s="212"/>
    </row>
    <row r="46" spans="1:10" s="213" customFormat="1" ht="20.100000000000001" customHeight="1">
      <c r="A46" s="231"/>
      <c r="B46" s="231"/>
      <c r="C46" s="231"/>
      <c r="D46" s="231"/>
      <c r="E46" s="231"/>
      <c r="F46" s="231"/>
      <c r="G46" s="232"/>
      <c r="H46" s="232"/>
      <c r="I46" s="212"/>
      <c r="J46" s="212"/>
    </row>
    <row r="47" spans="1:10" s="213" customFormat="1" ht="20.100000000000001" customHeight="1">
      <c r="A47" s="231"/>
      <c r="B47" s="231"/>
      <c r="C47" s="231"/>
      <c r="D47" s="231"/>
      <c r="E47" s="231"/>
      <c r="F47" s="231"/>
      <c r="G47" s="232"/>
      <c r="H47" s="232"/>
      <c r="I47" s="212"/>
      <c r="J47" s="212"/>
    </row>
    <row r="48" spans="1:10" s="213" customFormat="1" ht="20.100000000000001" customHeight="1">
      <c r="A48" s="231"/>
      <c r="B48" s="231"/>
      <c r="C48" s="231"/>
      <c r="D48" s="231"/>
      <c r="E48" s="231"/>
      <c r="F48" s="231"/>
      <c r="G48" s="232"/>
      <c r="H48" s="232"/>
      <c r="I48" s="212"/>
      <c r="J48" s="212"/>
    </row>
    <row r="49" spans="1:10" s="213" customFormat="1" ht="20.100000000000001" customHeight="1">
      <c r="A49" s="231"/>
      <c r="B49" s="231"/>
      <c r="C49" s="231"/>
      <c r="D49" s="231"/>
      <c r="E49" s="231"/>
      <c r="F49" s="231"/>
      <c r="G49" s="232"/>
      <c r="H49" s="232"/>
      <c r="I49" s="212"/>
      <c r="J49" s="212"/>
    </row>
    <row r="50" spans="1:10" s="213" customFormat="1" ht="20.100000000000001" customHeight="1">
      <c r="A50" s="231"/>
      <c r="B50" s="231"/>
      <c r="C50" s="231"/>
      <c r="D50" s="231"/>
      <c r="E50" s="231"/>
      <c r="F50" s="231"/>
      <c r="G50" s="232"/>
      <c r="H50" s="232"/>
      <c r="I50" s="212"/>
      <c r="J50" s="212"/>
    </row>
    <row r="51" spans="1:10" s="213" customFormat="1" ht="20.100000000000001" customHeight="1">
      <c r="A51" s="231"/>
      <c r="B51" s="231"/>
      <c r="C51" s="231"/>
      <c r="D51" s="231"/>
      <c r="E51" s="231"/>
      <c r="F51" s="231"/>
      <c r="G51" s="232"/>
      <c r="H51" s="232"/>
      <c r="I51" s="212"/>
      <c r="J51" s="212"/>
    </row>
    <row r="52" spans="1:10" s="213" customFormat="1" ht="20.100000000000001" customHeight="1">
      <c r="A52" s="231"/>
      <c r="B52" s="231"/>
      <c r="C52" s="231"/>
      <c r="D52" s="231"/>
      <c r="E52" s="231"/>
      <c r="F52" s="231"/>
      <c r="G52" s="232"/>
      <c r="H52" s="232"/>
      <c r="I52" s="212"/>
      <c r="J52" s="212"/>
    </row>
    <row r="53" spans="1:10" s="213" customFormat="1" ht="20.100000000000001" customHeight="1">
      <c r="A53" s="231"/>
      <c r="B53" s="231"/>
      <c r="C53" s="231"/>
      <c r="D53" s="231"/>
      <c r="E53" s="231"/>
      <c r="F53" s="231"/>
      <c r="G53" s="232"/>
      <c r="H53" s="232"/>
      <c r="I53" s="212"/>
      <c r="J53" s="212"/>
    </row>
  </sheetData>
  <mergeCells count="2">
    <mergeCell ref="A1:H1"/>
    <mergeCell ref="H9:H12"/>
  </mergeCells>
  <phoneticPr fontId="1" type="noConversion"/>
  <printOptions horizontalCentered="1"/>
  <pageMargins left="0.70866141732283472" right="0.70866141732283472" top="0.74803149606299213" bottom="0.74803149606299213" header="0.31496062992125984" footer="0.31496062992125984"/>
  <pageSetup paperSize="9" scale="80" orientation="landscape" verticalDpi="0"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dimension ref="A1:G5"/>
  <sheetViews>
    <sheetView workbookViewId="0">
      <selection activeCell="A6" sqref="A6:XFD33"/>
    </sheetView>
  </sheetViews>
  <sheetFormatPr defaultRowHeight="13.5" outlineLevelRow="2"/>
  <cols>
    <col min="1" max="1" width="16.75" style="155" customWidth="1"/>
    <col min="2" max="2" width="19.75" style="155" customWidth="1"/>
    <col min="3" max="3" width="17.375" style="155" customWidth="1"/>
    <col min="4" max="4" width="29" style="155" customWidth="1"/>
    <col min="5" max="5" width="9" style="155"/>
    <col min="6" max="6" width="12.625" style="155" customWidth="1"/>
    <col min="7" max="7" width="14.625" style="155" customWidth="1"/>
    <col min="8" max="16384" width="9" style="155"/>
  </cols>
  <sheetData>
    <row r="1" spans="1:7" ht="24" customHeight="1">
      <c r="A1" s="267" t="s">
        <v>274</v>
      </c>
      <c r="B1" s="268"/>
      <c r="C1" s="268"/>
      <c r="D1" s="268"/>
      <c r="E1" s="268"/>
      <c r="F1" s="268"/>
      <c r="G1" s="268"/>
    </row>
    <row r="2" spans="1:7" s="159" customFormat="1" ht="18" customHeight="1">
      <c r="A2" s="156" t="s">
        <v>0</v>
      </c>
      <c r="B2" s="157" t="s">
        <v>134</v>
      </c>
      <c r="C2" s="157" t="s">
        <v>205</v>
      </c>
      <c r="D2" s="157" t="s">
        <v>267</v>
      </c>
      <c r="E2" s="157" t="s">
        <v>208</v>
      </c>
      <c r="F2" s="158" t="s">
        <v>209</v>
      </c>
      <c r="G2" s="158" t="s">
        <v>268</v>
      </c>
    </row>
    <row r="3" spans="1:7" s="159" customFormat="1" ht="18" customHeight="1" outlineLevel="2">
      <c r="A3" s="156" t="s">
        <v>3</v>
      </c>
      <c r="B3" s="160" t="s">
        <v>272</v>
      </c>
      <c r="C3" s="161" t="s">
        <v>269</v>
      </c>
      <c r="D3" s="161" t="s">
        <v>270</v>
      </c>
      <c r="E3" s="162">
        <v>1</v>
      </c>
      <c r="F3" s="163">
        <v>20000</v>
      </c>
      <c r="G3" s="163">
        <f>E3*F3</f>
        <v>20000</v>
      </c>
    </row>
    <row r="4" spans="1:7" s="159" customFormat="1" ht="18" customHeight="1" outlineLevel="2">
      <c r="A4" s="156" t="s">
        <v>3</v>
      </c>
      <c r="B4" s="160" t="s">
        <v>273</v>
      </c>
      <c r="C4" s="161" t="s">
        <v>269</v>
      </c>
      <c r="D4" s="161" t="s">
        <v>271</v>
      </c>
      <c r="E4" s="164">
        <v>1</v>
      </c>
      <c r="F4" s="164">
        <v>20000</v>
      </c>
      <c r="G4" s="164">
        <f>E4*F4</f>
        <v>20000</v>
      </c>
    </row>
    <row r="5" spans="1:7" s="159" customFormat="1" ht="18" customHeight="1" outlineLevel="1">
      <c r="A5" s="165" t="s">
        <v>101</v>
      </c>
      <c r="B5" s="160"/>
      <c r="C5" s="161"/>
      <c r="D5" s="161"/>
      <c r="E5" s="164"/>
      <c r="F5" s="164"/>
      <c r="G5" s="164">
        <f>SUBTOTAL(9,G3:G4)</f>
        <v>40000</v>
      </c>
    </row>
  </sheetData>
  <autoFilter ref="A2:G5"/>
  <mergeCells count="1">
    <mergeCell ref="A1:G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dimension ref="A1:I4"/>
  <sheetViews>
    <sheetView workbookViewId="0">
      <selection activeCell="A6" sqref="A6:XFD33"/>
    </sheetView>
  </sheetViews>
  <sheetFormatPr defaultRowHeight="13.5" outlineLevelRow="2"/>
  <cols>
    <col min="1" max="1" width="9.75" style="8" customWidth="1"/>
    <col min="2" max="2" width="12.75" style="8" customWidth="1"/>
    <col min="3" max="3" width="6.625" style="8" customWidth="1"/>
    <col min="4" max="4" width="24" style="8" customWidth="1"/>
    <col min="5" max="5" width="24.375" style="8" customWidth="1"/>
    <col min="6" max="6" width="17.625" style="8" customWidth="1"/>
    <col min="7" max="7" width="8.875" style="8" customWidth="1"/>
    <col min="8" max="8" width="9" style="8" customWidth="1"/>
    <col min="9" max="9" width="12.75" style="8" customWidth="1"/>
    <col min="10" max="16384" width="9" style="8"/>
  </cols>
  <sheetData>
    <row r="1" spans="1:9" s="131" customFormat="1" ht="30" customHeight="1">
      <c r="A1" s="269" t="s">
        <v>215</v>
      </c>
      <c r="B1" s="269"/>
      <c r="C1" s="269"/>
      <c r="D1" s="269"/>
      <c r="E1" s="269"/>
      <c r="F1" s="269"/>
      <c r="G1" s="269"/>
      <c r="H1" s="269"/>
      <c r="I1" s="269"/>
    </row>
    <row r="2" spans="1:9" s="135" customFormat="1" ht="24.6" customHeight="1">
      <c r="A2" s="132" t="s">
        <v>134</v>
      </c>
      <c r="B2" s="132" t="s">
        <v>0</v>
      </c>
      <c r="C2" s="132" t="s">
        <v>119</v>
      </c>
      <c r="D2" s="132" t="s">
        <v>205</v>
      </c>
      <c r="E2" s="132" t="s">
        <v>206</v>
      </c>
      <c r="F2" s="133" t="s">
        <v>207</v>
      </c>
      <c r="G2" s="132" t="s">
        <v>208</v>
      </c>
      <c r="H2" s="134" t="s">
        <v>209</v>
      </c>
      <c r="I2" s="134" t="s">
        <v>118</v>
      </c>
    </row>
    <row r="3" spans="1:9" s="135" customFormat="1" ht="24.6" customHeight="1" outlineLevel="2">
      <c r="A3" s="133" t="s">
        <v>213</v>
      </c>
      <c r="B3" s="133" t="s">
        <v>214</v>
      </c>
      <c r="C3" s="136" t="s">
        <v>212</v>
      </c>
      <c r="D3" s="137" t="s">
        <v>210</v>
      </c>
      <c r="E3" s="137" t="s">
        <v>210</v>
      </c>
      <c r="F3" s="137" t="s">
        <v>211</v>
      </c>
      <c r="G3" s="132">
        <v>1</v>
      </c>
      <c r="H3" s="134">
        <v>5000</v>
      </c>
      <c r="I3" s="134">
        <f t="shared" ref="I3" si="0">G3*H3</f>
        <v>5000</v>
      </c>
    </row>
    <row r="4" spans="1:9" s="135" customFormat="1" ht="24.6" customHeight="1" outlineLevel="1">
      <c r="A4" s="133"/>
      <c r="B4" s="133" t="s">
        <v>101</v>
      </c>
      <c r="C4" s="133"/>
      <c r="D4" s="138"/>
      <c r="E4" s="138"/>
      <c r="F4" s="138"/>
      <c r="G4" s="132"/>
      <c r="H4" s="134"/>
      <c r="I4" s="134">
        <f>SUBTOTAL(9,I3:I3)</f>
        <v>5000</v>
      </c>
    </row>
  </sheetData>
  <autoFilter ref="A2:I4"/>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dimension ref="A1:L36"/>
  <sheetViews>
    <sheetView topLeftCell="B22" workbookViewId="0">
      <selection activeCell="A6" sqref="A6:XFD33"/>
    </sheetView>
  </sheetViews>
  <sheetFormatPr defaultRowHeight="14.25"/>
  <cols>
    <col min="1" max="1" width="4.625" style="10" hidden="1" customWidth="1"/>
    <col min="2" max="2" width="4.625" style="1" customWidth="1"/>
    <col min="3" max="3" width="23.625" style="11" customWidth="1"/>
    <col min="4" max="4" width="12" style="12" bestFit="1" customWidth="1"/>
    <col min="5" max="5" width="8.625" style="1" customWidth="1"/>
    <col min="6" max="7" width="7.625" style="1" customWidth="1"/>
    <col min="8" max="8" width="12.625" style="2" customWidth="1"/>
    <col min="9" max="9" width="15.75" style="3" customWidth="1"/>
    <col min="10" max="10" width="6.25" style="1" hidden="1" customWidth="1"/>
    <col min="11" max="11" width="25.875" style="1" hidden="1" customWidth="1"/>
    <col min="12" max="12" width="31.25" style="13" customWidth="1"/>
    <col min="13" max="16384" width="9" style="1"/>
  </cols>
  <sheetData>
    <row r="1" spans="1:12" ht="32.1" customHeight="1">
      <c r="A1" s="270" t="s">
        <v>367</v>
      </c>
      <c r="B1" s="270"/>
      <c r="C1" s="270"/>
      <c r="D1" s="270"/>
      <c r="E1" s="270"/>
      <c r="F1" s="270"/>
      <c r="G1" s="270"/>
      <c r="H1" s="270"/>
      <c r="I1" s="270"/>
      <c r="J1" s="270"/>
      <c r="K1" s="270"/>
      <c r="L1" s="270"/>
    </row>
    <row r="2" spans="1:12" ht="27" customHeight="1">
      <c r="A2" s="114" t="s">
        <v>150</v>
      </c>
      <c r="B2" s="115" t="s">
        <v>150</v>
      </c>
      <c r="C2" s="116" t="s">
        <v>195</v>
      </c>
      <c r="D2" s="116" t="s">
        <v>196</v>
      </c>
      <c r="E2" s="117" t="s">
        <v>197</v>
      </c>
      <c r="F2" s="118" t="s">
        <v>198</v>
      </c>
      <c r="G2" s="118" t="s">
        <v>199</v>
      </c>
      <c r="H2" s="119" t="s">
        <v>200</v>
      </c>
      <c r="I2" s="120" t="s">
        <v>201</v>
      </c>
      <c r="J2" s="118" t="s">
        <v>202</v>
      </c>
      <c r="K2" s="121" t="s">
        <v>203</v>
      </c>
      <c r="L2" s="117" t="s">
        <v>203</v>
      </c>
    </row>
    <row r="3" spans="1:12" s="33" customFormat="1" ht="26.1" customHeight="1">
      <c r="A3" s="14">
        <v>145</v>
      </c>
      <c r="B3" s="15">
        <v>1</v>
      </c>
      <c r="C3" s="16" t="s">
        <v>58</v>
      </c>
      <c r="D3" s="17" t="s">
        <v>56</v>
      </c>
      <c r="E3" s="26" t="s">
        <v>89</v>
      </c>
      <c r="F3" s="15">
        <v>1</v>
      </c>
      <c r="G3" s="23">
        <v>5</v>
      </c>
      <c r="H3" s="18">
        <v>100000</v>
      </c>
      <c r="I3" s="19">
        <f t="shared" ref="I3:I35" si="0">ROUND(H3*G3,2)</f>
        <v>500000</v>
      </c>
      <c r="J3" s="181" t="s">
        <v>59</v>
      </c>
      <c r="K3" s="25"/>
      <c r="L3" s="24"/>
    </row>
    <row r="4" spans="1:12" s="33" customFormat="1" ht="26.1" customHeight="1">
      <c r="A4" s="14">
        <v>146</v>
      </c>
      <c r="B4" s="15">
        <v>2</v>
      </c>
      <c r="C4" s="16" t="s">
        <v>60</v>
      </c>
      <c r="D4" s="17" t="s">
        <v>56</v>
      </c>
      <c r="E4" s="26" t="s">
        <v>89</v>
      </c>
      <c r="F4" s="15">
        <v>1</v>
      </c>
      <c r="G4" s="23">
        <v>5</v>
      </c>
      <c r="H4" s="18">
        <v>100000</v>
      </c>
      <c r="I4" s="19">
        <f t="shared" si="0"/>
        <v>500000</v>
      </c>
      <c r="J4" s="181" t="s">
        <v>59</v>
      </c>
      <c r="K4" s="25"/>
      <c r="L4" s="24"/>
    </row>
    <row r="5" spans="1:12" s="33" customFormat="1" ht="26.1" customHeight="1">
      <c r="A5" s="14">
        <v>147</v>
      </c>
      <c r="B5" s="15">
        <v>3</v>
      </c>
      <c r="C5" s="16" t="s">
        <v>61</v>
      </c>
      <c r="D5" s="17" t="s">
        <v>55</v>
      </c>
      <c r="E5" s="26" t="s">
        <v>89</v>
      </c>
      <c r="F5" s="15">
        <v>1</v>
      </c>
      <c r="G5" s="23">
        <v>5</v>
      </c>
      <c r="H5" s="18">
        <v>100000</v>
      </c>
      <c r="I5" s="19">
        <f t="shared" si="0"/>
        <v>500000</v>
      </c>
      <c r="J5" s="181" t="s">
        <v>59</v>
      </c>
      <c r="K5" s="25"/>
      <c r="L5" s="24"/>
    </row>
    <row r="6" spans="1:12" s="33" customFormat="1" ht="26.1" customHeight="1">
      <c r="A6" s="14">
        <v>148</v>
      </c>
      <c r="B6" s="15">
        <v>4</v>
      </c>
      <c r="C6" s="21" t="s">
        <v>62</v>
      </c>
      <c r="D6" s="17" t="s">
        <v>55</v>
      </c>
      <c r="E6" s="26" t="s">
        <v>89</v>
      </c>
      <c r="F6" s="15">
        <v>1</v>
      </c>
      <c r="G6" s="23">
        <v>6</v>
      </c>
      <c r="H6" s="18">
        <v>100000</v>
      </c>
      <c r="I6" s="19">
        <f t="shared" si="0"/>
        <v>600000</v>
      </c>
      <c r="J6" s="181" t="s">
        <v>59</v>
      </c>
      <c r="K6" s="25" t="s">
        <v>63</v>
      </c>
      <c r="L6" s="24" t="s">
        <v>64</v>
      </c>
    </row>
    <row r="7" spans="1:12" s="33" customFormat="1" ht="26.1" customHeight="1">
      <c r="A7" s="14">
        <v>149</v>
      </c>
      <c r="B7" s="15">
        <v>5</v>
      </c>
      <c r="C7" s="16" t="s">
        <v>65</v>
      </c>
      <c r="D7" s="17" t="s">
        <v>55</v>
      </c>
      <c r="E7" s="26" t="s">
        <v>89</v>
      </c>
      <c r="F7" s="15">
        <v>1</v>
      </c>
      <c r="G7" s="23">
        <v>5</v>
      </c>
      <c r="H7" s="18">
        <v>100000</v>
      </c>
      <c r="I7" s="19">
        <f t="shared" si="0"/>
        <v>500000</v>
      </c>
      <c r="J7" s="181" t="s">
        <v>59</v>
      </c>
      <c r="K7" s="25"/>
      <c r="L7" s="24"/>
    </row>
    <row r="8" spans="1:12" s="33" customFormat="1" ht="26.1" customHeight="1">
      <c r="A8" s="14">
        <v>150</v>
      </c>
      <c r="B8" s="15">
        <v>6</v>
      </c>
      <c r="C8" s="16" t="s">
        <v>66</v>
      </c>
      <c r="D8" s="17" t="s">
        <v>54</v>
      </c>
      <c r="E8" s="26" t="s">
        <v>89</v>
      </c>
      <c r="F8" s="15">
        <v>1</v>
      </c>
      <c r="G8" s="23">
        <v>5</v>
      </c>
      <c r="H8" s="18">
        <v>100000</v>
      </c>
      <c r="I8" s="19">
        <f t="shared" si="0"/>
        <v>500000</v>
      </c>
      <c r="J8" s="181" t="s">
        <v>59</v>
      </c>
      <c r="K8" s="25"/>
      <c r="L8" s="24"/>
    </row>
    <row r="9" spans="1:12" s="33" customFormat="1" ht="26.1" customHeight="1">
      <c r="A9" s="14">
        <v>151</v>
      </c>
      <c r="B9" s="15">
        <v>7</v>
      </c>
      <c r="C9" s="21" t="s">
        <v>67</v>
      </c>
      <c r="D9" s="17" t="s">
        <v>54</v>
      </c>
      <c r="E9" s="26" t="s">
        <v>89</v>
      </c>
      <c r="F9" s="15">
        <v>1</v>
      </c>
      <c r="G9" s="23">
        <v>5</v>
      </c>
      <c r="H9" s="18">
        <v>100000</v>
      </c>
      <c r="I9" s="19">
        <f t="shared" si="0"/>
        <v>500000</v>
      </c>
      <c r="J9" s="181" t="s">
        <v>59</v>
      </c>
      <c r="K9" s="25"/>
      <c r="L9" s="24"/>
    </row>
    <row r="10" spans="1:12" s="33" customFormat="1" ht="26.1" customHeight="1">
      <c r="A10" s="14">
        <v>152</v>
      </c>
      <c r="B10" s="15">
        <v>8</v>
      </c>
      <c r="C10" s="16" t="s">
        <v>68</v>
      </c>
      <c r="D10" s="17" t="s">
        <v>54</v>
      </c>
      <c r="E10" s="26" t="s">
        <v>89</v>
      </c>
      <c r="F10" s="15">
        <v>1</v>
      </c>
      <c r="G10" s="23">
        <v>5</v>
      </c>
      <c r="H10" s="18">
        <v>100000</v>
      </c>
      <c r="I10" s="19">
        <f t="shared" si="0"/>
        <v>500000</v>
      </c>
      <c r="J10" s="181" t="s">
        <v>59</v>
      </c>
      <c r="K10" s="25"/>
      <c r="L10" s="24"/>
    </row>
    <row r="11" spans="1:12" s="33" customFormat="1" ht="26.1" customHeight="1">
      <c r="A11" s="14">
        <v>153</v>
      </c>
      <c r="B11" s="15">
        <v>9</v>
      </c>
      <c r="C11" s="21" t="s">
        <v>69</v>
      </c>
      <c r="D11" s="17" t="s">
        <v>54</v>
      </c>
      <c r="E11" s="26" t="s">
        <v>89</v>
      </c>
      <c r="F11" s="15">
        <v>1</v>
      </c>
      <c r="G11" s="23">
        <v>5</v>
      </c>
      <c r="H11" s="18">
        <v>100000</v>
      </c>
      <c r="I11" s="19">
        <f t="shared" si="0"/>
        <v>500000</v>
      </c>
      <c r="J11" s="181" t="s">
        <v>59</v>
      </c>
      <c r="K11" s="25"/>
      <c r="L11" s="24"/>
    </row>
    <row r="12" spans="1:12" s="33" customFormat="1" ht="26.1" customHeight="1">
      <c r="A12" s="14">
        <v>154</v>
      </c>
      <c r="B12" s="15">
        <v>10</v>
      </c>
      <c r="C12" s="21" t="s">
        <v>26</v>
      </c>
      <c r="D12" s="17" t="s">
        <v>55</v>
      </c>
      <c r="E12" s="26" t="s">
        <v>89</v>
      </c>
      <c r="F12" s="15">
        <v>2</v>
      </c>
      <c r="G12" s="23">
        <v>10</v>
      </c>
      <c r="H12" s="18">
        <v>100000</v>
      </c>
      <c r="I12" s="19">
        <f t="shared" si="0"/>
        <v>1000000</v>
      </c>
      <c r="J12" s="181" t="s">
        <v>59</v>
      </c>
      <c r="K12" s="30" t="s">
        <v>70</v>
      </c>
      <c r="L12" s="24"/>
    </row>
    <row r="13" spans="1:12" s="33" customFormat="1" ht="26.1" customHeight="1">
      <c r="A13" s="14">
        <v>155</v>
      </c>
      <c r="B13" s="15">
        <v>11</v>
      </c>
      <c r="C13" s="21" t="s">
        <v>71</v>
      </c>
      <c r="D13" s="17" t="s">
        <v>54</v>
      </c>
      <c r="E13" s="26" t="s">
        <v>89</v>
      </c>
      <c r="F13" s="15">
        <v>1</v>
      </c>
      <c r="G13" s="23">
        <v>5</v>
      </c>
      <c r="H13" s="18">
        <v>100000</v>
      </c>
      <c r="I13" s="19">
        <f t="shared" si="0"/>
        <v>500000</v>
      </c>
      <c r="J13" s="181" t="s">
        <v>59</v>
      </c>
      <c r="K13" s="25"/>
      <c r="L13" s="24"/>
    </row>
    <row r="14" spans="1:12" s="33" customFormat="1" ht="26.1" customHeight="1">
      <c r="A14" s="14">
        <v>156</v>
      </c>
      <c r="B14" s="15">
        <v>12</v>
      </c>
      <c r="C14" s="21" t="s">
        <v>72</v>
      </c>
      <c r="D14" s="17" t="s">
        <v>54</v>
      </c>
      <c r="E14" s="26" t="s">
        <v>89</v>
      </c>
      <c r="F14" s="15">
        <v>1</v>
      </c>
      <c r="G14" s="23">
        <v>5</v>
      </c>
      <c r="H14" s="18">
        <v>100000</v>
      </c>
      <c r="I14" s="19">
        <f t="shared" si="0"/>
        <v>500000</v>
      </c>
      <c r="J14" s="181"/>
      <c r="K14" s="25"/>
      <c r="L14" s="24" t="s">
        <v>57</v>
      </c>
    </row>
    <row r="15" spans="1:12" s="33" customFormat="1" ht="26.1" customHeight="1">
      <c r="A15" s="14">
        <v>157</v>
      </c>
      <c r="B15" s="15">
        <v>13</v>
      </c>
      <c r="C15" s="21" t="s">
        <v>73</v>
      </c>
      <c r="D15" s="17" t="s">
        <v>54</v>
      </c>
      <c r="E15" s="26" t="s">
        <v>89</v>
      </c>
      <c r="F15" s="15">
        <v>1</v>
      </c>
      <c r="G15" s="23">
        <v>5</v>
      </c>
      <c r="H15" s="18">
        <v>100000</v>
      </c>
      <c r="I15" s="19">
        <f t="shared" si="0"/>
        <v>500000</v>
      </c>
      <c r="J15" s="181" t="s">
        <v>59</v>
      </c>
      <c r="K15" s="25"/>
      <c r="L15" s="22"/>
    </row>
    <row r="16" spans="1:12" s="33" customFormat="1" ht="26.1" customHeight="1">
      <c r="A16" s="14">
        <v>158</v>
      </c>
      <c r="B16" s="15">
        <v>14</v>
      </c>
      <c r="C16" s="21" t="s">
        <v>74</v>
      </c>
      <c r="D16" s="17" t="s">
        <v>54</v>
      </c>
      <c r="E16" s="26" t="s">
        <v>89</v>
      </c>
      <c r="F16" s="15">
        <v>1</v>
      </c>
      <c r="G16" s="23">
        <v>5</v>
      </c>
      <c r="H16" s="18">
        <v>100000</v>
      </c>
      <c r="I16" s="19">
        <f t="shared" si="0"/>
        <v>500000</v>
      </c>
      <c r="J16" s="181" t="s">
        <v>59</v>
      </c>
      <c r="K16" s="31"/>
      <c r="L16" s="22"/>
    </row>
    <row r="17" spans="1:12" s="33" customFormat="1" ht="26.1" customHeight="1">
      <c r="A17" s="14">
        <v>159</v>
      </c>
      <c r="B17" s="15">
        <v>15</v>
      </c>
      <c r="C17" s="21" t="s">
        <v>75</v>
      </c>
      <c r="D17" s="17" t="s">
        <v>56</v>
      </c>
      <c r="E17" s="26" t="s">
        <v>89</v>
      </c>
      <c r="F17" s="15">
        <v>1</v>
      </c>
      <c r="G17" s="23">
        <v>5</v>
      </c>
      <c r="H17" s="18">
        <v>100000</v>
      </c>
      <c r="I17" s="19">
        <f t="shared" si="0"/>
        <v>500000</v>
      </c>
      <c r="J17" s="181" t="s">
        <v>59</v>
      </c>
      <c r="K17" s="25"/>
      <c r="L17" s="24"/>
    </row>
    <row r="18" spans="1:12" s="33" customFormat="1" ht="26.1" customHeight="1">
      <c r="A18" s="14">
        <v>160</v>
      </c>
      <c r="B18" s="15">
        <v>16</v>
      </c>
      <c r="C18" s="16" t="s">
        <v>76</v>
      </c>
      <c r="D18" s="17" t="s">
        <v>55</v>
      </c>
      <c r="E18" s="26" t="s">
        <v>89</v>
      </c>
      <c r="F18" s="15">
        <v>1</v>
      </c>
      <c r="G18" s="23">
        <v>5</v>
      </c>
      <c r="H18" s="18">
        <v>100000</v>
      </c>
      <c r="I18" s="19">
        <f t="shared" si="0"/>
        <v>500000</v>
      </c>
      <c r="J18" s="181" t="s">
        <v>59</v>
      </c>
      <c r="K18" s="25"/>
      <c r="L18" s="24"/>
    </row>
    <row r="19" spans="1:12" s="33" customFormat="1" ht="26.1" customHeight="1">
      <c r="A19" s="14">
        <v>161</v>
      </c>
      <c r="B19" s="15">
        <v>17</v>
      </c>
      <c r="C19" s="16" t="s">
        <v>77</v>
      </c>
      <c r="D19" s="17" t="s">
        <v>54</v>
      </c>
      <c r="E19" s="26" t="s">
        <v>89</v>
      </c>
      <c r="F19" s="15">
        <v>1</v>
      </c>
      <c r="G19" s="23">
        <v>5</v>
      </c>
      <c r="H19" s="18">
        <v>100000</v>
      </c>
      <c r="I19" s="19">
        <f t="shared" si="0"/>
        <v>500000</v>
      </c>
      <c r="J19" s="181" t="s">
        <v>59</v>
      </c>
      <c r="K19" s="25"/>
      <c r="L19" s="24"/>
    </row>
    <row r="20" spans="1:12" s="33" customFormat="1" ht="26.1" customHeight="1">
      <c r="A20" s="14">
        <v>162</v>
      </c>
      <c r="B20" s="15">
        <v>18</v>
      </c>
      <c r="C20" s="21" t="s">
        <v>78</v>
      </c>
      <c r="D20" s="17" t="s">
        <v>54</v>
      </c>
      <c r="E20" s="26" t="s">
        <v>89</v>
      </c>
      <c r="F20" s="15">
        <v>1</v>
      </c>
      <c r="G20" s="23">
        <v>5</v>
      </c>
      <c r="H20" s="18">
        <v>100000</v>
      </c>
      <c r="I20" s="19">
        <f t="shared" si="0"/>
        <v>500000</v>
      </c>
      <c r="J20" s="181" t="s">
        <v>59</v>
      </c>
      <c r="K20" s="25" t="s">
        <v>63</v>
      </c>
      <c r="L20" s="24"/>
    </row>
    <row r="21" spans="1:12" s="33" customFormat="1" ht="26.1" customHeight="1">
      <c r="A21" s="14">
        <v>163</v>
      </c>
      <c r="B21" s="15">
        <v>19</v>
      </c>
      <c r="C21" s="16" t="s">
        <v>79</v>
      </c>
      <c r="D21" s="17" t="s">
        <v>80</v>
      </c>
      <c r="E21" s="26" t="s">
        <v>89</v>
      </c>
      <c r="F21" s="15">
        <v>1</v>
      </c>
      <c r="G21" s="23">
        <v>5</v>
      </c>
      <c r="H21" s="18">
        <v>100000</v>
      </c>
      <c r="I21" s="19"/>
      <c r="J21" s="181" t="s">
        <v>59</v>
      </c>
      <c r="K21" s="32" t="s">
        <v>81</v>
      </c>
      <c r="L21" s="24"/>
    </row>
    <row r="22" spans="1:12" s="33" customFormat="1" ht="26.1" customHeight="1">
      <c r="A22" s="14">
        <v>164</v>
      </c>
      <c r="B22" s="15">
        <v>20</v>
      </c>
      <c r="C22" s="21" t="s">
        <v>41</v>
      </c>
      <c r="D22" s="17" t="s">
        <v>54</v>
      </c>
      <c r="E22" s="26" t="s">
        <v>89</v>
      </c>
      <c r="F22" s="15">
        <v>1</v>
      </c>
      <c r="G22" s="23">
        <v>5</v>
      </c>
      <c r="H22" s="18">
        <v>100000</v>
      </c>
      <c r="I22" s="19">
        <f t="shared" si="0"/>
        <v>500000</v>
      </c>
      <c r="J22" s="181" t="s">
        <v>59</v>
      </c>
      <c r="K22" s="25"/>
      <c r="L22" s="24"/>
    </row>
    <row r="23" spans="1:12" s="33" customFormat="1" ht="26.1" customHeight="1">
      <c r="A23" s="14">
        <v>165</v>
      </c>
      <c r="B23" s="15">
        <v>21</v>
      </c>
      <c r="C23" s="16" t="s">
        <v>82</v>
      </c>
      <c r="D23" s="17" t="s">
        <v>54</v>
      </c>
      <c r="E23" s="26" t="s">
        <v>89</v>
      </c>
      <c r="F23" s="15">
        <v>1</v>
      </c>
      <c r="G23" s="23">
        <v>5</v>
      </c>
      <c r="H23" s="18">
        <v>100000</v>
      </c>
      <c r="I23" s="19">
        <f t="shared" si="0"/>
        <v>500000</v>
      </c>
      <c r="J23" s="181" t="s">
        <v>59</v>
      </c>
      <c r="K23" s="25"/>
      <c r="L23" s="24"/>
    </row>
    <row r="24" spans="1:12" s="33" customFormat="1" ht="26.1" customHeight="1">
      <c r="A24" s="14">
        <v>166</v>
      </c>
      <c r="B24" s="15">
        <v>22</v>
      </c>
      <c r="C24" s="21" t="s">
        <v>83</v>
      </c>
      <c r="D24" s="17" t="s">
        <v>54</v>
      </c>
      <c r="E24" s="26" t="s">
        <v>89</v>
      </c>
      <c r="F24" s="15">
        <v>1</v>
      </c>
      <c r="G24" s="23">
        <v>5</v>
      </c>
      <c r="H24" s="18">
        <v>100000</v>
      </c>
      <c r="I24" s="19">
        <f t="shared" si="0"/>
        <v>500000</v>
      </c>
      <c r="J24" s="181" t="s">
        <v>59</v>
      </c>
      <c r="K24" s="25"/>
      <c r="L24" s="24"/>
    </row>
    <row r="25" spans="1:12" s="33" customFormat="1" ht="26.1" customHeight="1">
      <c r="A25" s="14">
        <v>167</v>
      </c>
      <c r="B25" s="15">
        <v>23</v>
      </c>
      <c r="C25" s="21" t="s">
        <v>84</v>
      </c>
      <c r="D25" s="17" t="s">
        <v>55</v>
      </c>
      <c r="E25" s="26" t="s">
        <v>89</v>
      </c>
      <c r="F25" s="15">
        <v>1</v>
      </c>
      <c r="G25" s="23">
        <v>5</v>
      </c>
      <c r="H25" s="18">
        <v>100000</v>
      </c>
      <c r="I25" s="19">
        <f t="shared" si="0"/>
        <v>500000</v>
      </c>
      <c r="J25" s="181" t="s">
        <v>59</v>
      </c>
      <c r="K25" s="25"/>
      <c r="L25" s="24"/>
    </row>
    <row r="26" spans="1:12" s="33" customFormat="1" ht="26.1" customHeight="1">
      <c r="A26" s="14">
        <v>168</v>
      </c>
      <c r="B26" s="15">
        <v>24</v>
      </c>
      <c r="C26" s="21" t="s">
        <v>85</v>
      </c>
      <c r="D26" s="17" t="s">
        <v>54</v>
      </c>
      <c r="E26" s="26" t="s">
        <v>89</v>
      </c>
      <c r="F26" s="15">
        <v>1</v>
      </c>
      <c r="G26" s="23">
        <v>5</v>
      </c>
      <c r="H26" s="18">
        <v>100000</v>
      </c>
      <c r="I26" s="19">
        <f t="shared" si="0"/>
        <v>500000</v>
      </c>
      <c r="J26" s="181" t="s">
        <v>59</v>
      </c>
      <c r="K26" s="25" t="s">
        <v>63</v>
      </c>
      <c r="L26" s="24"/>
    </row>
    <row r="27" spans="1:12" s="33" customFormat="1" ht="26.1" customHeight="1">
      <c r="A27" s="14">
        <v>169</v>
      </c>
      <c r="B27" s="15">
        <v>25</v>
      </c>
      <c r="C27" s="21" t="s">
        <v>86</v>
      </c>
      <c r="D27" s="17" t="s">
        <v>53</v>
      </c>
      <c r="E27" s="26" t="s">
        <v>89</v>
      </c>
      <c r="F27" s="15">
        <v>3</v>
      </c>
      <c r="G27" s="23">
        <v>12</v>
      </c>
      <c r="H27" s="18">
        <v>100000</v>
      </c>
      <c r="I27" s="19">
        <f t="shared" si="0"/>
        <v>1200000</v>
      </c>
      <c r="J27" s="181"/>
      <c r="K27" s="25"/>
      <c r="L27" s="29" t="s">
        <v>87</v>
      </c>
    </row>
    <row r="28" spans="1:12" s="33" customFormat="1" ht="26.1" customHeight="1">
      <c r="A28" s="14">
        <v>170</v>
      </c>
      <c r="B28" s="15">
        <v>26</v>
      </c>
      <c r="C28" s="21" t="s">
        <v>50</v>
      </c>
      <c r="D28" s="28" t="s">
        <v>53</v>
      </c>
      <c r="E28" s="26" t="s">
        <v>89</v>
      </c>
      <c r="F28" s="15">
        <v>1</v>
      </c>
      <c r="G28" s="23">
        <v>5</v>
      </c>
      <c r="H28" s="18">
        <v>100000</v>
      </c>
      <c r="I28" s="19">
        <f t="shared" si="0"/>
        <v>500000</v>
      </c>
      <c r="J28" s="181"/>
      <c r="K28" s="25"/>
      <c r="L28" s="24" t="s">
        <v>88</v>
      </c>
    </row>
    <row r="29" spans="1:12" s="33" customFormat="1" ht="26.1" customHeight="1">
      <c r="A29" s="14">
        <v>171</v>
      </c>
      <c r="B29" s="15">
        <v>27</v>
      </c>
      <c r="C29" s="182" t="s">
        <v>92</v>
      </c>
      <c r="D29" s="27" t="s">
        <v>90</v>
      </c>
      <c r="E29" s="27" t="s">
        <v>91</v>
      </c>
      <c r="F29" s="15">
        <v>1</v>
      </c>
      <c r="G29" s="23">
        <v>5</v>
      </c>
      <c r="H29" s="18">
        <v>100000</v>
      </c>
      <c r="I29" s="19">
        <f t="shared" si="0"/>
        <v>500000</v>
      </c>
      <c r="J29" s="181"/>
      <c r="K29" s="15"/>
      <c r="L29" s="24"/>
    </row>
    <row r="30" spans="1:12" s="33" customFormat="1" ht="26.1" customHeight="1">
      <c r="A30" s="14">
        <v>172</v>
      </c>
      <c r="B30" s="15">
        <v>28</v>
      </c>
      <c r="C30" s="182" t="s">
        <v>93</v>
      </c>
      <c r="D30" s="27" t="s">
        <v>90</v>
      </c>
      <c r="E30" s="27" t="s">
        <v>91</v>
      </c>
      <c r="F30" s="15">
        <v>1</v>
      </c>
      <c r="G30" s="23">
        <v>5</v>
      </c>
      <c r="H30" s="18">
        <v>100000</v>
      </c>
      <c r="I30" s="19">
        <f t="shared" si="0"/>
        <v>500000</v>
      </c>
      <c r="J30" s="181"/>
      <c r="K30" s="15"/>
      <c r="L30" s="24"/>
    </row>
    <row r="31" spans="1:12" s="33" customFormat="1" ht="26.1" customHeight="1">
      <c r="A31" s="14">
        <v>173</v>
      </c>
      <c r="B31" s="15">
        <v>29</v>
      </c>
      <c r="C31" s="22" t="s">
        <v>307</v>
      </c>
      <c r="D31" s="17" t="s">
        <v>56</v>
      </c>
      <c r="E31" s="27" t="s">
        <v>89</v>
      </c>
      <c r="F31" s="15">
        <v>1</v>
      </c>
      <c r="G31" s="15">
        <v>5</v>
      </c>
      <c r="H31" s="18">
        <f>100000/2</f>
        <v>50000</v>
      </c>
      <c r="I31" s="18">
        <f>H31*G31</f>
        <v>250000</v>
      </c>
      <c r="J31" s="181"/>
      <c r="K31" s="15"/>
      <c r="L31" s="24"/>
    </row>
    <row r="32" spans="1:12" s="33" customFormat="1" ht="26.1" customHeight="1">
      <c r="A32" s="14">
        <v>174</v>
      </c>
      <c r="B32" s="15">
        <v>30</v>
      </c>
      <c r="C32" s="184" t="s">
        <v>308</v>
      </c>
      <c r="D32" s="17" t="s">
        <v>54</v>
      </c>
      <c r="E32" s="27" t="s">
        <v>89</v>
      </c>
      <c r="F32" s="15">
        <v>1</v>
      </c>
      <c r="G32" s="23">
        <v>5</v>
      </c>
      <c r="H32" s="18">
        <v>50000</v>
      </c>
      <c r="I32" s="19">
        <v>250000</v>
      </c>
      <c r="J32" s="181"/>
      <c r="K32" s="15"/>
      <c r="L32" s="24"/>
    </row>
    <row r="33" spans="1:12" s="33" customFormat="1" ht="26.1" customHeight="1">
      <c r="A33" s="14">
        <v>175</v>
      </c>
      <c r="B33" s="15">
        <v>31</v>
      </c>
      <c r="C33" s="183" t="s">
        <v>94</v>
      </c>
      <c r="D33" s="17" t="s">
        <v>54</v>
      </c>
      <c r="E33" s="27" t="s">
        <v>91</v>
      </c>
      <c r="F33" s="15">
        <v>1</v>
      </c>
      <c r="G33" s="23">
        <v>2</v>
      </c>
      <c r="H33" s="18">
        <v>100000</v>
      </c>
      <c r="I33" s="19">
        <f t="shared" si="0"/>
        <v>200000</v>
      </c>
      <c r="J33" s="181"/>
      <c r="K33" s="15"/>
      <c r="L33" s="24"/>
    </row>
    <row r="34" spans="1:12" s="33" customFormat="1" ht="26.1" customHeight="1">
      <c r="A34" s="14">
        <v>176</v>
      </c>
      <c r="B34" s="15">
        <v>32</v>
      </c>
      <c r="C34" s="183" t="s">
        <v>95</v>
      </c>
      <c r="D34" s="17" t="s">
        <v>54</v>
      </c>
      <c r="E34" s="27" t="s">
        <v>91</v>
      </c>
      <c r="F34" s="15">
        <v>1</v>
      </c>
      <c r="G34" s="23">
        <v>2</v>
      </c>
      <c r="H34" s="18">
        <v>100000</v>
      </c>
      <c r="I34" s="19">
        <f t="shared" si="0"/>
        <v>200000</v>
      </c>
      <c r="J34" s="181"/>
      <c r="K34" s="15"/>
      <c r="L34" s="24"/>
    </row>
    <row r="35" spans="1:12" s="33" customFormat="1" ht="26.1" customHeight="1">
      <c r="A35" s="14">
        <v>177</v>
      </c>
      <c r="B35" s="15">
        <v>33</v>
      </c>
      <c r="C35" s="183" t="s">
        <v>96</v>
      </c>
      <c r="D35" s="17" t="s">
        <v>54</v>
      </c>
      <c r="E35" s="27" t="s">
        <v>91</v>
      </c>
      <c r="F35" s="15">
        <v>1</v>
      </c>
      <c r="G35" s="23">
        <v>2</v>
      </c>
      <c r="H35" s="18">
        <v>100000</v>
      </c>
      <c r="I35" s="19">
        <f t="shared" si="0"/>
        <v>200000</v>
      </c>
      <c r="J35" s="181"/>
      <c r="K35" s="15"/>
      <c r="L35" s="24"/>
    </row>
    <row r="36" spans="1:12" s="10" customFormat="1" ht="26.1" customHeight="1">
      <c r="A36" s="124"/>
      <c r="B36" s="124"/>
      <c r="C36" s="130" t="s">
        <v>204</v>
      </c>
      <c r="D36" s="127"/>
      <c r="E36" s="128"/>
      <c r="F36" s="129">
        <f>SUM(F3:F35)</f>
        <v>36</v>
      </c>
      <c r="G36" s="129">
        <f>SUM(G3:G35)</f>
        <v>169</v>
      </c>
      <c r="H36" s="122"/>
      <c r="I36" s="123">
        <f>SUM(I3:I35)</f>
        <v>15900000</v>
      </c>
      <c r="J36" s="129"/>
      <c r="K36" s="126"/>
      <c r="L36" s="125"/>
    </row>
  </sheetData>
  <mergeCells count="1">
    <mergeCell ref="A1:L1"/>
  </mergeCells>
  <phoneticPr fontId="3"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8.xml><?xml version="1.0" encoding="utf-8"?>
<worksheet xmlns="http://schemas.openxmlformats.org/spreadsheetml/2006/main" xmlns:r="http://schemas.openxmlformats.org/officeDocument/2006/relationships">
  <dimension ref="A1:L30"/>
  <sheetViews>
    <sheetView workbookViewId="0">
      <pane xSplit="4" ySplit="2" topLeftCell="E12" activePane="bottomRight" state="frozen"/>
      <selection activeCell="A6" sqref="A6:XFD33"/>
      <selection pane="topRight" activeCell="A6" sqref="A6:XFD33"/>
      <selection pane="bottomLeft" activeCell="A6" sqref="A6:XFD33"/>
      <selection pane="bottomRight" activeCell="A6" sqref="A6:XFD33"/>
    </sheetView>
  </sheetViews>
  <sheetFormatPr defaultColWidth="9" defaultRowHeight="16.5" outlineLevelRow="2"/>
  <cols>
    <col min="1" max="1" width="5.375" style="233" customWidth="1"/>
    <col min="2" max="2" width="44.125" style="233" customWidth="1"/>
    <col min="3" max="4" width="11.125" style="233" customWidth="1"/>
    <col min="5" max="5" width="14" style="233" customWidth="1"/>
    <col min="6" max="6" width="9" style="233"/>
    <col min="7" max="7" width="10.375" style="242" customWidth="1"/>
    <col min="8" max="8" width="9.125" style="233" customWidth="1"/>
    <col min="9" max="11" width="9" style="233"/>
    <col min="12" max="12" width="11.625" style="233" customWidth="1"/>
    <col min="13" max="16384" width="9" style="233"/>
  </cols>
  <sheetData>
    <row r="1" spans="1:12" ht="45" customHeight="1">
      <c r="A1" s="271" t="s">
        <v>52</v>
      </c>
      <c r="B1" s="272"/>
      <c r="C1" s="272"/>
      <c r="D1" s="272"/>
      <c r="E1" s="272"/>
      <c r="F1" s="272"/>
      <c r="G1" s="272"/>
      <c r="H1" s="272"/>
      <c r="I1" s="272"/>
      <c r="J1" s="272"/>
      <c r="K1" s="272"/>
      <c r="L1" s="272"/>
    </row>
    <row r="2" spans="1:12" ht="66">
      <c r="A2" s="234" t="s">
        <v>5</v>
      </c>
      <c r="B2" s="234" t="s">
        <v>6</v>
      </c>
      <c r="C2" s="234" t="s">
        <v>7</v>
      </c>
      <c r="D2" s="234" t="s">
        <v>8</v>
      </c>
      <c r="E2" s="234" t="s">
        <v>9</v>
      </c>
      <c r="F2" s="234" t="s">
        <v>10</v>
      </c>
      <c r="G2" s="235" t="s">
        <v>11</v>
      </c>
      <c r="H2" s="234" t="s">
        <v>12</v>
      </c>
      <c r="I2" s="234" t="s">
        <v>13</v>
      </c>
      <c r="J2" s="234" t="s">
        <v>14</v>
      </c>
      <c r="K2" s="234" t="s">
        <v>15</v>
      </c>
      <c r="L2" s="234" t="s">
        <v>16</v>
      </c>
    </row>
    <row r="3" spans="1:12" outlineLevel="2">
      <c r="A3" s="236">
        <v>1</v>
      </c>
      <c r="B3" s="237" t="s">
        <v>23</v>
      </c>
      <c r="C3" s="238" t="s">
        <v>19</v>
      </c>
      <c r="D3" s="238" t="s">
        <v>18</v>
      </c>
      <c r="E3" s="237" t="s">
        <v>24</v>
      </c>
      <c r="F3" s="239">
        <v>0</v>
      </c>
      <c r="G3" s="239">
        <v>16</v>
      </c>
      <c r="H3" s="236">
        <v>16</v>
      </c>
      <c r="I3" s="239">
        <v>109</v>
      </c>
      <c r="J3" s="239">
        <v>170</v>
      </c>
      <c r="K3" s="239">
        <v>12</v>
      </c>
      <c r="L3" s="239">
        <f t="shared" ref="L3:L29" si="0">F3*I3*K3+G3*J3*K3</f>
        <v>32640</v>
      </c>
    </row>
    <row r="4" spans="1:12" outlineLevel="2">
      <c r="A4" s="236">
        <v>2</v>
      </c>
      <c r="B4" s="237" t="s">
        <v>25</v>
      </c>
      <c r="C4" s="238" t="s">
        <v>17</v>
      </c>
      <c r="D4" s="238" t="s">
        <v>18</v>
      </c>
      <c r="E4" s="237" t="s">
        <v>24</v>
      </c>
      <c r="F4" s="239">
        <v>0</v>
      </c>
      <c r="G4" s="239">
        <v>16</v>
      </c>
      <c r="H4" s="236">
        <v>16</v>
      </c>
      <c r="I4" s="239">
        <v>109</v>
      </c>
      <c r="J4" s="239">
        <v>170</v>
      </c>
      <c r="K4" s="239">
        <v>12</v>
      </c>
      <c r="L4" s="239">
        <f t="shared" si="0"/>
        <v>32640</v>
      </c>
    </row>
    <row r="5" spans="1:12" outlineLevel="2">
      <c r="A5" s="236">
        <v>3</v>
      </c>
      <c r="B5" s="237" t="s">
        <v>26</v>
      </c>
      <c r="C5" s="238" t="s">
        <v>17</v>
      </c>
      <c r="D5" s="238" t="s">
        <v>18</v>
      </c>
      <c r="E5" s="237" t="s">
        <v>24</v>
      </c>
      <c r="F5" s="239">
        <v>0</v>
      </c>
      <c r="G5" s="239">
        <v>16</v>
      </c>
      <c r="H5" s="236">
        <v>16</v>
      </c>
      <c r="I5" s="239">
        <v>109</v>
      </c>
      <c r="J5" s="239">
        <v>170</v>
      </c>
      <c r="K5" s="239">
        <v>12</v>
      </c>
      <c r="L5" s="239">
        <f t="shared" si="0"/>
        <v>32640</v>
      </c>
    </row>
    <row r="6" spans="1:12" outlineLevel="2">
      <c r="A6" s="236">
        <v>4</v>
      </c>
      <c r="B6" s="237" t="s">
        <v>27</v>
      </c>
      <c r="C6" s="238" t="s">
        <v>19</v>
      </c>
      <c r="D6" s="238" t="s">
        <v>18</v>
      </c>
      <c r="E6" s="237" t="s">
        <v>24</v>
      </c>
      <c r="F6" s="239">
        <v>0</v>
      </c>
      <c r="G6" s="239">
        <v>16</v>
      </c>
      <c r="H6" s="236">
        <v>16</v>
      </c>
      <c r="I6" s="239">
        <v>109</v>
      </c>
      <c r="J6" s="239">
        <v>170</v>
      </c>
      <c r="K6" s="239">
        <v>12</v>
      </c>
      <c r="L6" s="239">
        <f t="shared" si="0"/>
        <v>32640</v>
      </c>
    </row>
    <row r="7" spans="1:12" outlineLevel="2">
      <c r="A7" s="236">
        <v>5</v>
      </c>
      <c r="B7" s="237" t="s">
        <v>28</v>
      </c>
      <c r="C7" s="238" t="s">
        <v>17</v>
      </c>
      <c r="D7" s="238" t="s">
        <v>18</v>
      </c>
      <c r="E7" s="237" t="s">
        <v>24</v>
      </c>
      <c r="F7" s="239">
        <v>0</v>
      </c>
      <c r="G7" s="239">
        <v>16</v>
      </c>
      <c r="H7" s="236">
        <v>16</v>
      </c>
      <c r="I7" s="239">
        <v>109</v>
      </c>
      <c r="J7" s="239">
        <v>170</v>
      </c>
      <c r="K7" s="239">
        <v>12</v>
      </c>
      <c r="L7" s="239">
        <f t="shared" si="0"/>
        <v>32640</v>
      </c>
    </row>
    <row r="8" spans="1:12" outlineLevel="2">
      <c r="A8" s="236">
        <v>6</v>
      </c>
      <c r="B8" s="237" t="s">
        <v>29</v>
      </c>
      <c r="C8" s="238" t="s">
        <v>17</v>
      </c>
      <c r="D8" s="238" t="s">
        <v>18</v>
      </c>
      <c r="E8" s="237" t="s">
        <v>24</v>
      </c>
      <c r="F8" s="239">
        <v>0</v>
      </c>
      <c r="G8" s="239">
        <v>16</v>
      </c>
      <c r="H8" s="236">
        <v>16</v>
      </c>
      <c r="I8" s="239">
        <v>109</v>
      </c>
      <c r="J8" s="239">
        <v>170</v>
      </c>
      <c r="K8" s="239">
        <v>12</v>
      </c>
      <c r="L8" s="239">
        <f t="shared" si="0"/>
        <v>32640</v>
      </c>
    </row>
    <row r="9" spans="1:12" outlineLevel="2">
      <c r="A9" s="236">
        <v>7</v>
      </c>
      <c r="B9" s="237" t="s">
        <v>30</v>
      </c>
      <c r="C9" s="238" t="s">
        <v>19</v>
      </c>
      <c r="D9" s="238" t="s">
        <v>18</v>
      </c>
      <c r="E9" s="237" t="s">
        <v>24</v>
      </c>
      <c r="F9" s="239">
        <v>0</v>
      </c>
      <c r="G9" s="239">
        <v>16</v>
      </c>
      <c r="H9" s="236">
        <v>16</v>
      </c>
      <c r="I9" s="239">
        <v>109</v>
      </c>
      <c r="J9" s="239">
        <v>170</v>
      </c>
      <c r="K9" s="239">
        <v>12</v>
      </c>
      <c r="L9" s="239">
        <f t="shared" si="0"/>
        <v>32640</v>
      </c>
    </row>
    <row r="10" spans="1:12" outlineLevel="2">
      <c r="A10" s="236">
        <v>8</v>
      </c>
      <c r="B10" s="237" t="s">
        <v>31</v>
      </c>
      <c r="C10" s="238" t="s">
        <v>17</v>
      </c>
      <c r="D10" s="238" t="s">
        <v>18</v>
      </c>
      <c r="E10" s="237" t="s">
        <v>24</v>
      </c>
      <c r="F10" s="239">
        <v>0</v>
      </c>
      <c r="G10" s="239">
        <v>16</v>
      </c>
      <c r="H10" s="239">
        <v>16</v>
      </c>
      <c r="I10" s="239">
        <v>109</v>
      </c>
      <c r="J10" s="239">
        <v>170</v>
      </c>
      <c r="K10" s="239">
        <v>12</v>
      </c>
      <c r="L10" s="239">
        <f t="shared" si="0"/>
        <v>32640</v>
      </c>
    </row>
    <row r="11" spans="1:12" outlineLevel="2">
      <c r="A11" s="236">
        <v>9</v>
      </c>
      <c r="B11" s="240" t="s">
        <v>32</v>
      </c>
      <c r="C11" s="238" t="s">
        <v>21</v>
      </c>
      <c r="D11" s="238" t="s">
        <v>18</v>
      </c>
      <c r="E11" s="237" t="s">
        <v>24</v>
      </c>
      <c r="F11" s="239">
        <v>3</v>
      </c>
      <c r="G11" s="239">
        <v>13</v>
      </c>
      <c r="H11" s="236">
        <v>16</v>
      </c>
      <c r="I11" s="239">
        <v>109</v>
      </c>
      <c r="J11" s="239">
        <v>170</v>
      </c>
      <c r="K11" s="239">
        <v>12</v>
      </c>
      <c r="L11" s="239">
        <f t="shared" si="0"/>
        <v>30444</v>
      </c>
    </row>
    <row r="12" spans="1:12" outlineLevel="2">
      <c r="A12" s="236">
        <v>10</v>
      </c>
      <c r="B12" s="240" t="s">
        <v>33</v>
      </c>
      <c r="C12" s="238" t="s">
        <v>21</v>
      </c>
      <c r="D12" s="238" t="s">
        <v>18</v>
      </c>
      <c r="E12" s="237" t="s">
        <v>24</v>
      </c>
      <c r="F12" s="239">
        <v>3</v>
      </c>
      <c r="G12" s="239">
        <v>13</v>
      </c>
      <c r="H12" s="236">
        <v>16</v>
      </c>
      <c r="I12" s="239">
        <v>109</v>
      </c>
      <c r="J12" s="239">
        <v>170</v>
      </c>
      <c r="K12" s="239">
        <v>12</v>
      </c>
      <c r="L12" s="239">
        <f t="shared" si="0"/>
        <v>30444</v>
      </c>
    </row>
    <row r="13" spans="1:12" outlineLevel="2">
      <c r="A13" s="236">
        <v>11</v>
      </c>
      <c r="B13" s="240" t="s">
        <v>34</v>
      </c>
      <c r="C13" s="238" t="s">
        <v>21</v>
      </c>
      <c r="D13" s="238" t="s">
        <v>18</v>
      </c>
      <c r="E13" s="237" t="s">
        <v>24</v>
      </c>
      <c r="F13" s="239">
        <v>13</v>
      </c>
      <c r="G13" s="239">
        <v>3</v>
      </c>
      <c r="H13" s="236">
        <v>16</v>
      </c>
      <c r="I13" s="239">
        <v>109</v>
      </c>
      <c r="J13" s="239">
        <v>170</v>
      </c>
      <c r="K13" s="239">
        <v>12</v>
      </c>
      <c r="L13" s="239">
        <f t="shared" si="0"/>
        <v>23124</v>
      </c>
    </row>
    <row r="14" spans="1:12" outlineLevel="2">
      <c r="A14" s="236">
        <v>12</v>
      </c>
      <c r="B14" s="240" t="s">
        <v>35</v>
      </c>
      <c r="C14" s="238" t="s">
        <v>21</v>
      </c>
      <c r="D14" s="238" t="s">
        <v>18</v>
      </c>
      <c r="E14" s="237" t="s">
        <v>24</v>
      </c>
      <c r="F14" s="239">
        <v>14</v>
      </c>
      <c r="G14" s="239">
        <v>2</v>
      </c>
      <c r="H14" s="236">
        <v>16</v>
      </c>
      <c r="I14" s="239">
        <v>109</v>
      </c>
      <c r="J14" s="239">
        <v>170</v>
      </c>
      <c r="K14" s="239">
        <v>12</v>
      </c>
      <c r="L14" s="239">
        <f t="shared" si="0"/>
        <v>22392</v>
      </c>
    </row>
    <row r="15" spans="1:12" outlineLevel="2">
      <c r="A15" s="236">
        <v>13</v>
      </c>
      <c r="B15" s="240" t="s">
        <v>36</v>
      </c>
      <c r="C15" s="238" t="s">
        <v>21</v>
      </c>
      <c r="D15" s="238" t="s">
        <v>18</v>
      </c>
      <c r="E15" s="237" t="s">
        <v>24</v>
      </c>
      <c r="F15" s="239">
        <v>5</v>
      </c>
      <c r="G15" s="239">
        <v>11</v>
      </c>
      <c r="H15" s="236">
        <v>16</v>
      </c>
      <c r="I15" s="239">
        <v>109</v>
      </c>
      <c r="J15" s="239">
        <v>170</v>
      </c>
      <c r="K15" s="239">
        <v>12</v>
      </c>
      <c r="L15" s="239">
        <f t="shared" si="0"/>
        <v>28980</v>
      </c>
    </row>
    <row r="16" spans="1:12" outlineLevel="2">
      <c r="A16" s="236">
        <v>14</v>
      </c>
      <c r="B16" s="240" t="s">
        <v>37</v>
      </c>
      <c r="C16" s="238" t="s">
        <v>21</v>
      </c>
      <c r="D16" s="238" t="s">
        <v>18</v>
      </c>
      <c r="E16" s="237" t="s">
        <v>24</v>
      </c>
      <c r="F16" s="239">
        <v>4</v>
      </c>
      <c r="G16" s="239">
        <v>12</v>
      </c>
      <c r="H16" s="236">
        <v>16</v>
      </c>
      <c r="I16" s="239">
        <v>109</v>
      </c>
      <c r="J16" s="239">
        <v>170</v>
      </c>
      <c r="K16" s="239">
        <v>12</v>
      </c>
      <c r="L16" s="239">
        <f t="shared" si="0"/>
        <v>29712</v>
      </c>
    </row>
    <row r="17" spans="1:12" outlineLevel="2">
      <c r="A17" s="236">
        <v>15</v>
      </c>
      <c r="B17" s="240" t="s">
        <v>38</v>
      </c>
      <c r="C17" s="238" t="s">
        <v>21</v>
      </c>
      <c r="D17" s="238" t="s">
        <v>18</v>
      </c>
      <c r="E17" s="237" t="s">
        <v>24</v>
      </c>
      <c r="F17" s="239">
        <v>6</v>
      </c>
      <c r="G17" s="239">
        <v>10</v>
      </c>
      <c r="H17" s="236">
        <v>16</v>
      </c>
      <c r="I17" s="239">
        <v>109</v>
      </c>
      <c r="J17" s="239">
        <v>170</v>
      </c>
      <c r="K17" s="239">
        <v>12</v>
      </c>
      <c r="L17" s="239">
        <f t="shared" si="0"/>
        <v>28248</v>
      </c>
    </row>
    <row r="18" spans="1:12" outlineLevel="2">
      <c r="A18" s="236">
        <v>16</v>
      </c>
      <c r="B18" s="240" t="s">
        <v>39</v>
      </c>
      <c r="C18" s="238" t="s">
        <v>21</v>
      </c>
      <c r="D18" s="238" t="s">
        <v>18</v>
      </c>
      <c r="E18" s="237" t="s">
        <v>24</v>
      </c>
      <c r="F18" s="239">
        <v>4</v>
      </c>
      <c r="G18" s="239">
        <v>12</v>
      </c>
      <c r="H18" s="236">
        <v>16</v>
      </c>
      <c r="I18" s="239">
        <v>109</v>
      </c>
      <c r="J18" s="239">
        <v>170</v>
      </c>
      <c r="K18" s="239">
        <v>12</v>
      </c>
      <c r="L18" s="239">
        <f t="shared" si="0"/>
        <v>29712</v>
      </c>
    </row>
    <row r="19" spans="1:12" outlineLevel="2">
      <c r="A19" s="236">
        <v>17</v>
      </c>
      <c r="B19" s="240" t="s">
        <v>40</v>
      </c>
      <c r="C19" s="238" t="s">
        <v>21</v>
      </c>
      <c r="D19" s="238" t="s">
        <v>18</v>
      </c>
      <c r="E19" s="237" t="s">
        <v>24</v>
      </c>
      <c r="F19" s="239">
        <v>6</v>
      </c>
      <c r="G19" s="239">
        <v>10</v>
      </c>
      <c r="H19" s="236">
        <v>16</v>
      </c>
      <c r="I19" s="239">
        <v>109</v>
      </c>
      <c r="J19" s="239">
        <v>170</v>
      </c>
      <c r="K19" s="239">
        <v>12</v>
      </c>
      <c r="L19" s="239">
        <f t="shared" si="0"/>
        <v>28248</v>
      </c>
    </row>
    <row r="20" spans="1:12" outlineLevel="2">
      <c r="A20" s="236">
        <v>18</v>
      </c>
      <c r="B20" s="240" t="s">
        <v>41</v>
      </c>
      <c r="C20" s="238" t="s">
        <v>21</v>
      </c>
      <c r="D20" s="238" t="s">
        <v>18</v>
      </c>
      <c r="E20" s="237" t="s">
        <v>24</v>
      </c>
      <c r="F20" s="239">
        <v>4</v>
      </c>
      <c r="G20" s="239">
        <v>12</v>
      </c>
      <c r="H20" s="236">
        <v>16</v>
      </c>
      <c r="I20" s="239">
        <v>109</v>
      </c>
      <c r="J20" s="239">
        <v>170</v>
      </c>
      <c r="K20" s="239">
        <v>12</v>
      </c>
      <c r="L20" s="239">
        <f t="shared" si="0"/>
        <v>29712</v>
      </c>
    </row>
    <row r="21" spans="1:12" outlineLevel="2">
      <c r="A21" s="236">
        <v>19</v>
      </c>
      <c r="B21" s="240" t="s">
        <v>42</v>
      </c>
      <c r="C21" s="238" t="s">
        <v>21</v>
      </c>
      <c r="D21" s="238" t="s">
        <v>18</v>
      </c>
      <c r="E21" s="237" t="s">
        <v>24</v>
      </c>
      <c r="F21" s="239">
        <v>10</v>
      </c>
      <c r="G21" s="239">
        <v>6</v>
      </c>
      <c r="H21" s="236">
        <v>16</v>
      </c>
      <c r="I21" s="239">
        <v>109</v>
      </c>
      <c r="J21" s="239">
        <v>170</v>
      </c>
      <c r="K21" s="239">
        <v>12</v>
      </c>
      <c r="L21" s="239">
        <f t="shared" si="0"/>
        <v>25320</v>
      </c>
    </row>
    <row r="22" spans="1:12" outlineLevel="2">
      <c r="A22" s="236">
        <v>20</v>
      </c>
      <c r="B22" s="240" t="s">
        <v>43</v>
      </c>
      <c r="C22" s="238" t="s">
        <v>21</v>
      </c>
      <c r="D22" s="238" t="s">
        <v>18</v>
      </c>
      <c r="E22" s="237" t="s">
        <v>24</v>
      </c>
      <c r="F22" s="239">
        <v>10</v>
      </c>
      <c r="G22" s="239">
        <v>6</v>
      </c>
      <c r="H22" s="236">
        <v>16</v>
      </c>
      <c r="I22" s="239">
        <v>109</v>
      </c>
      <c r="J22" s="239">
        <v>170</v>
      </c>
      <c r="K22" s="239">
        <v>12</v>
      </c>
      <c r="L22" s="239">
        <f t="shared" si="0"/>
        <v>25320</v>
      </c>
    </row>
    <row r="23" spans="1:12" outlineLevel="2">
      <c r="A23" s="236">
        <v>21</v>
      </c>
      <c r="B23" s="237" t="s">
        <v>44</v>
      </c>
      <c r="C23" s="238" t="s">
        <v>17</v>
      </c>
      <c r="D23" s="238" t="s">
        <v>18</v>
      </c>
      <c r="E23" s="237" t="s">
        <v>24</v>
      </c>
      <c r="F23" s="239">
        <v>4</v>
      </c>
      <c r="G23" s="239">
        <v>12</v>
      </c>
      <c r="H23" s="239">
        <v>16</v>
      </c>
      <c r="I23" s="239">
        <v>109</v>
      </c>
      <c r="J23" s="239">
        <v>170</v>
      </c>
      <c r="K23" s="239">
        <v>12</v>
      </c>
      <c r="L23" s="239">
        <f t="shared" si="0"/>
        <v>29712</v>
      </c>
    </row>
    <row r="24" spans="1:12" outlineLevel="2">
      <c r="A24" s="236">
        <v>22</v>
      </c>
      <c r="B24" s="237" t="s">
        <v>45</v>
      </c>
      <c r="C24" s="238" t="s">
        <v>21</v>
      </c>
      <c r="D24" s="238" t="s">
        <v>18</v>
      </c>
      <c r="E24" s="237" t="s">
        <v>24</v>
      </c>
      <c r="F24" s="239">
        <v>8</v>
      </c>
      <c r="G24" s="239">
        <v>8</v>
      </c>
      <c r="H24" s="239">
        <v>16</v>
      </c>
      <c r="I24" s="239">
        <v>109</v>
      </c>
      <c r="J24" s="239">
        <v>170</v>
      </c>
      <c r="K24" s="239">
        <v>12</v>
      </c>
      <c r="L24" s="239">
        <f t="shared" si="0"/>
        <v>26784</v>
      </c>
    </row>
    <row r="25" spans="1:12" outlineLevel="2">
      <c r="A25" s="236">
        <v>23</v>
      </c>
      <c r="B25" s="237" t="s">
        <v>46</v>
      </c>
      <c r="C25" s="238" t="s">
        <v>22</v>
      </c>
      <c r="D25" s="238" t="s">
        <v>18</v>
      </c>
      <c r="E25" s="237" t="s">
        <v>24</v>
      </c>
      <c r="F25" s="239">
        <v>0</v>
      </c>
      <c r="G25" s="239">
        <v>16</v>
      </c>
      <c r="H25" s="236">
        <v>16</v>
      </c>
      <c r="I25" s="239">
        <v>109</v>
      </c>
      <c r="J25" s="239">
        <v>170</v>
      </c>
      <c r="K25" s="239">
        <v>12</v>
      </c>
      <c r="L25" s="239">
        <f t="shared" si="0"/>
        <v>32640</v>
      </c>
    </row>
    <row r="26" spans="1:12" outlineLevel="2">
      <c r="A26" s="236">
        <v>24</v>
      </c>
      <c r="B26" s="237" t="s">
        <v>47</v>
      </c>
      <c r="C26" s="238" t="s">
        <v>22</v>
      </c>
      <c r="D26" s="238" t="s">
        <v>18</v>
      </c>
      <c r="E26" s="237" t="s">
        <v>24</v>
      </c>
      <c r="F26" s="239">
        <v>2</v>
      </c>
      <c r="G26" s="239">
        <v>14</v>
      </c>
      <c r="H26" s="236">
        <v>16</v>
      </c>
      <c r="I26" s="239">
        <v>109</v>
      </c>
      <c r="J26" s="239">
        <v>170</v>
      </c>
      <c r="K26" s="239">
        <v>12</v>
      </c>
      <c r="L26" s="239">
        <f t="shared" si="0"/>
        <v>31176</v>
      </c>
    </row>
    <row r="27" spans="1:12" outlineLevel="2">
      <c r="A27" s="236">
        <v>25</v>
      </c>
      <c r="B27" s="237" t="s">
        <v>48</v>
      </c>
      <c r="C27" s="237" t="s">
        <v>20</v>
      </c>
      <c r="D27" s="237" t="s">
        <v>18</v>
      </c>
      <c r="E27" s="237" t="s">
        <v>24</v>
      </c>
      <c r="F27" s="239">
        <v>4</v>
      </c>
      <c r="G27" s="239">
        <v>12</v>
      </c>
      <c r="H27" s="239">
        <v>16</v>
      </c>
      <c r="I27" s="239">
        <v>109</v>
      </c>
      <c r="J27" s="239">
        <v>170</v>
      </c>
      <c r="K27" s="239">
        <v>12</v>
      </c>
      <c r="L27" s="239">
        <f t="shared" si="0"/>
        <v>29712</v>
      </c>
    </row>
    <row r="28" spans="1:12" outlineLevel="2">
      <c r="A28" s="236">
        <v>26</v>
      </c>
      <c r="B28" s="237" t="s">
        <v>49</v>
      </c>
      <c r="C28" s="237" t="s">
        <v>21</v>
      </c>
      <c r="D28" s="237" t="s">
        <v>18</v>
      </c>
      <c r="E28" s="237" t="s">
        <v>24</v>
      </c>
      <c r="F28" s="239">
        <v>11</v>
      </c>
      <c r="G28" s="239">
        <v>5</v>
      </c>
      <c r="H28" s="239">
        <f>F28+G28</f>
        <v>16</v>
      </c>
      <c r="I28" s="239">
        <v>109</v>
      </c>
      <c r="J28" s="239">
        <v>170</v>
      </c>
      <c r="K28" s="239">
        <v>12</v>
      </c>
      <c r="L28" s="239">
        <f t="shared" si="0"/>
        <v>24588</v>
      </c>
    </row>
    <row r="29" spans="1:12" outlineLevel="2">
      <c r="A29" s="236">
        <v>27</v>
      </c>
      <c r="B29" s="237" t="s">
        <v>50</v>
      </c>
      <c r="C29" s="238" t="s">
        <v>20</v>
      </c>
      <c r="D29" s="237" t="s">
        <v>18</v>
      </c>
      <c r="E29" s="237" t="s">
        <v>24</v>
      </c>
      <c r="F29" s="239">
        <v>0</v>
      </c>
      <c r="G29" s="239">
        <v>16</v>
      </c>
      <c r="H29" s="239">
        <f>F29+G29</f>
        <v>16</v>
      </c>
      <c r="I29" s="239">
        <v>109</v>
      </c>
      <c r="J29" s="239">
        <v>170</v>
      </c>
      <c r="K29" s="239">
        <v>12</v>
      </c>
      <c r="L29" s="239">
        <f t="shared" si="0"/>
        <v>32640</v>
      </c>
    </row>
    <row r="30" spans="1:12" outlineLevel="1">
      <c r="A30" s="236"/>
      <c r="B30" s="237"/>
      <c r="C30" s="238"/>
      <c r="D30" s="237"/>
      <c r="E30" s="241" t="s">
        <v>51</v>
      </c>
      <c r="F30" s="239"/>
      <c r="G30" s="239"/>
      <c r="H30" s="239"/>
      <c r="I30" s="239"/>
      <c r="J30" s="239"/>
      <c r="K30" s="239"/>
      <c r="L30" s="239">
        <f>SUBTOTAL(9,L3:L29)</f>
        <v>800028</v>
      </c>
    </row>
  </sheetData>
  <mergeCells count="1">
    <mergeCell ref="A1:L1"/>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dimension ref="A1:N10"/>
  <sheetViews>
    <sheetView workbookViewId="0">
      <selection activeCell="A6" sqref="A6:XFD33"/>
    </sheetView>
  </sheetViews>
  <sheetFormatPr defaultColWidth="9" defaultRowHeight="13.5"/>
  <cols>
    <col min="1" max="1" width="6.5" style="179" customWidth="1"/>
    <col min="2" max="2" width="24.375" style="179" customWidth="1"/>
    <col min="3" max="3" width="8.875" style="170" customWidth="1"/>
    <col min="4" max="4" width="10.375" style="179" customWidth="1"/>
    <col min="5" max="5" width="13" style="179" customWidth="1"/>
    <col min="6" max="6" width="10" style="180" customWidth="1"/>
    <col min="7" max="7" width="10.75" style="180" customWidth="1"/>
    <col min="8" max="8" width="13.125" style="180" customWidth="1"/>
    <col min="9" max="9" width="9.375" style="180" customWidth="1"/>
    <col min="10" max="10" width="26.625" hidden="1" customWidth="1"/>
    <col min="11" max="11" width="12" customWidth="1"/>
    <col min="12" max="12" width="12.125" customWidth="1"/>
    <col min="13" max="13" width="11.375" customWidth="1"/>
    <col min="14" max="14" width="11.875" customWidth="1"/>
  </cols>
  <sheetData>
    <row r="1" spans="1:14" ht="30" customHeight="1">
      <c r="A1" s="273" t="s">
        <v>276</v>
      </c>
      <c r="B1" s="273"/>
      <c r="C1" s="273"/>
      <c r="D1" s="273"/>
      <c r="E1" s="273"/>
      <c r="F1" s="273"/>
      <c r="G1" s="273"/>
      <c r="H1" s="273"/>
      <c r="I1" s="273"/>
      <c r="J1" s="273"/>
      <c r="K1" s="273"/>
      <c r="L1" s="273"/>
      <c r="M1" s="273"/>
      <c r="N1" s="273"/>
    </row>
    <row r="2" spans="1:14" s="170" customFormat="1" ht="45.75" customHeight="1">
      <c r="A2" s="166" t="s">
        <v>5</v>
      </c>
      <c r="B2" s="167" t="s">
        <v>205</v>
      </c>
      <c r="C2" s="167" t="s">
        <v>277</v>
      </c>
      <c r="D2" s="168" t="s">
        <v>278</v>
      </c>
      <c r="E2" s="168" t="s">
        <v>279</v>
      </c>
      <c r="F2" s="168" t="s">
        <v>280</v>
      </c>
      <c r="G2" s="168" t="s">
        <v>281</v>
      </c>
      <c r="H2" s="168" t="s">
        <v>282</v>
      </c>
      <c r="I2" s="168" t="s">
        <v>283</v>
      </c>
      <c r="J2" s="168" t="s">
        <v>284</v>
      </c>
      <c r="K2" s="168" t="s">
        <v>285</v>
      </c>
      <c r="L2" s="168" t="s">
        <v>286</v>
      </c>
      <c r="M2" s="168" t="s">
        <v>4</v>
      </c>
      <c r="N2" s="169" t="s">
        <v>287</v>
      </c>
    </row>
    <row r="3" spans="1:14" s="170" customFormat="1" ht="30" customHeight="1">
      <c r="A3" s="171">
        <v>1</v>
      </c>
      <c r="B3" s="172" t="s">
        <v>288</v>
      </c>
      <c r="C3" s="171" t="s">
        <v>24</v>
      </c>
      <c r="D3" s="171" t="s">
        <v>21</v>
      </c>
      <c r="E3" s="172" t="s">
        <v>289</v>
      </c>
      <c r="F3" s="171">
        <v>15</v>
      </c>
      <c r="G3" s="171">
        <v>6600</v>
      </c>
      <c r="H3" s="171">
        <v>5731</v>
      </c>
      <c r="I3" s="171">
        <v>2313</v>
      </c>
      <c r="J3" s="173" t="s">
        <v>290</v>
      </c>
      <c r="K3" s="171">
        <v>221436</v>
      </c>
      <c r="L3" s="171">
        <v>11565</v>
      </c>
      <c r="M3" s="171">
        <f>K3+L3</f>
        <v>233001</v>
      </c>
      <c r="N3" s="274">
        <v>1890427</v>
      </c>
    </row>
    <row r="4" spans="1:14" ht="30" customHeight="1">
      <c r="A4" s="171">
        <v>2</v>
      </c>
      <c r="B4" s="173" t="s">
        <v>291</v>
      </c>
      <c r="C4" s="174" t="s">
        <v>24</v>
      </c>
      <c r="D4" s="174" t="s">
        <v>21</v>
      </c>
      <c r="E4" s="175" t="s">
        <v>292</v>
      </c>
      <c r="F4" s="174">
        <v>15</v>
      </c>
      <c r="G4" s="174">
        <v>7198</v>
      </c>
      <c r="H4" s="174">
        <v>6023</v>
      </c>
      <c r="I4" s="174">
        <v>2520</v>
      </c>
      <c r="J4" s="173" t="s">
        <v>290</v>
      </c>
      <c r="K4" s="171">
        <v>221436</v>
      </c>
      <c r="L4" s="171">
        <v>12600</v>
      </c>
      <c r="M4" s="171">
        <f t="shared" ref="M4:M10" si="0">K4+L4</f>
        <v>234036</v>
      </c>
      <c r="N4" s="275"/>
    </row>
    <row r="5" spans="1:14" ht="30" customHeight="1">
      <c r="A5" s="171">
        <v>3</v>
      </c>
      <c r="B5" s="172" t="s">
        <v>293</v>
      </c>
      <c r="C5" s="174" t="s">
        <v>24</v>
      </c>
      <c r="D5" s="174" t="s">
        <v>21</v>
      </c>
      <c r="E5" s="172" t="s">
        <v>294</v>
      </c>
      <c r="F5" s="176">
        <v>15</v>
      </c>
      <c r="G5" s="176">
        <v>7232</v>
      </c>
      <c r="H5" s="176">
        <v>5785</v>
      </c>
      <c r="I5" s="176">
        <v>2532</v>
      </c>
      <c r="J5" s="173" t="s">
        <v>290</v>
      </c>
      <c r="K5" s="171">
        <v>221436</v>
      </c>
      <c r="L5" s="171">
        <v>12660</v>
      </c>
      <c r="M5" s="171">
        <f t="shared" si="0"/>
        <v>234096</v>
      </c>
      <c r="N5" s="275"/>
    </row>
    <row r="6" spans="1:14" ht="30" customHeight="1">
      <c r="A6" s="171">
        <v>4</v>
      </c>
      <c r="B6" s="173" t="s">
        <v>295</v>
      </c>
      <c r="C6" s="174" t="s">
        <v>24</v>
      </c>
      <c r="D6" s="174" t="s">
        <v>98</v>
      </c>
      <c r="E6" s="175" t="s">
        <v>296</v>
      </c>
      <c r="F6" s="174">
        <v>24</v>
      </c>
      <c r="G6" s="174">
        <v>24644</v>
      </c>
      <c r="H6" s="174">
        <v>13724</v>
      </c>
      <c r="I6" s="174">
        <v>8626</v>
      </c>
      <c r="J6" s="173" t="s">
        <v>290</v>
      </c>
      <c r="K6" s="171">
        <v>221436</v>
      </c>
      <c r="L6" s="171">
        <v>43130</v>
      </c>
      <c r="M6" s="171">
        <f t="shared" si="0"/>
        <v>264566</v>
      </c>
      <c r="N6" s="275"/>
    </row>
    <row r="7" spans="1:14" ht="30" customHeight="1">
      <c r="A7" s="171">
        <v>5</v>
      </c>
      <c r="B7" s="173" t="s">
        <v>309</v>
      </c>
      <c r="C7" s="174" t="s">
        <v>24</v>
      </c>
      <c r="D7" s="174" t="s">
        <v>21</v>
      </c>
      <c r="E7" s="175" t="s">
        <v>310</v>
      </c>
      <c r="F7" s="177">
        <v>15</v>
      </c>
      <c r="G7" s="177">
        <v>7209</v>
      </c>
      <c r="H7" s="178">
        <v>6298</v>
      </c>
      <c r="I7" s="178">
        <v>2524</v>
      </c>
      <c r="J7" s="175" t="s">
        <v>297</v>
      </c>
      <c r="K7" s="171">
        <v>221436</v>
      </c>
      <c r="L7" s="171">
        <f>I7*5</f>
        <v>12620</v>
      </c>
      <c r="M7" s="171">
        <f t="shared" si="0"/>
        <v>234056</v>
      </c>
      <c r="N7" s="275"/>
    </row>
    <row r="8" spans="1:14" ht="30" customHeight="1">
      <c r="A8" s="171">
        <v>6</v>
      </c>
      <c r="B8" s="172" t="s">
        <v>298</v>
      </c>
      <c r="C8" s="174" t="s">
        <v>24</v>
      </c>
      <c r="D8" s="174" t="s">
        <v>21</v>
      </c>
      <c r="E8" s="172" t="s">
        <v>299</v>
      </c>
      <c r="F8" s="176">
        <v>15</v>
      </c>
      <c r="G8" s="176">
        <v>7200</v>
      </c>
      <c r="H8" s="176">
        <v>5760</v>
      </c>
      <c r="I8" s="176">
        <v>2520</v>
      </c>
      <c r="J8" s="175" t="s">
        <v>300</v>
      </c>
      <c r="K8" s="171">
        <v>221436</v>
      </c>
      <c r="L8" s="171">
        <v>12600</v>
      </c>
      <c r="M8" s="171">
        <f t="shared" si="0"/>
        <v>234036</v>
      </c>
      <c r="N8" s="275"/>
    </row>
    <row r="9" spans="1:14" ht="30" customHeight="1">
      <c r="A9" s="171">
        <v>7</v>
      </c>
      <c r="B9" s="173" t="s">
        <v>301</v>
      </c>
      <c r="C9" s="174" t="s">
        <v>24</v>
      </c>
      <c r="D9" s="174" t="s">
        <v>17</v>
      </c>
      <c r="E9" s="175" t="s">
        <v>302</v>
      </c>
      <c r="F9" s="174">
        <v>30</v>
      </c>
      <c r="G9" s="174">
        <v>26608</v>
      </c>
      <c r="H9" s="174">
        <v>15747</v>
      </c>
      <c r="I9" s="174">
        <v>9443</v>
      </c>
      <c r="J9" s="173" t="s">
        <v>303</v>
      </c>
      <c r="K9" s="171">
        <v>221436</v>
      </c>
      <c r="L9" s="171">
        <v>47215</v>
      </c>
      <c r="M9" s="171">
        <f t="shared" si="0"/>
        <v>268651</v>
      </c>
      <c r="N9" s="275"/>
    </row>
    <row r="10" spans="1:14" ht="30" customHeight="1">
      <c r="A10" s="171">
        <v>8</v>
      </c>
      <c r="B10" s="173" t="s">
        <v>304</v>
      </c>
      <c r="C10" s="174" t="s">
        <v>24</v>
      </c>
      <c r="D10" s="174" t="s">
        <v>21</v>
      </c>
      <c r="E10" s="175" t="s">
        <v>305</v>
      </c>
      <c r="F10" s="174">
        <v>15</v>
      </c>
      <c r="G10" s="174">
        <v>7122</v>
      </c>
      <c r="H10" s="174">
        <v>6172</v>
      </c>
      <c r="I10" s="174">
        <v>2494</v>
      </c>
      <c r="J10" s="175" t="s">
        <v>306</v>
      </c>
      <c r="K10" s="171">
        <v>221436</v>
      </c>
      <c r="L10" s="171">
        <v>12470</v>
      </c>
      <c r="M10" s="171">
        <f t="shared" si="0"/>
        <v>233906</v>
      </c>
      <c r="N10" s="276"/>
    </row>
  </sheetData>
  <mergeCells count="2">
    <mergeCell ref="A1:N1"/>
    <mergeCell ref="N3:N10"/>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20</vt:i4>
      </vt:variant>
    </vt:vector>
  </HeadingPairs>
  <TitlesOfParts>
    <vt:vector size="39" baseType="lpstr">
      <vt:lpstr>浦江镇</vt:lpstr>
      <vt:lpstr>学前科</vt:lpstr>
      <vt:lpstr>科艺体德专项</vt:lpstr>
      <vt:lpstr>中小学教育教学</vt:lpstr>
      <vt:lpstr>教育学院</vt:lpstr>
      <vt:lpstr>考试中心</vt:lpstr>
      <vt:lpstr>保安经费</vt:lpstr>
      <vt:lpstr>视频联网</vt:lpstr>
      <vt:lpstr>未开办学校物业管理</vt:lpstr>
      <vt:lpstr>农民工学校生均补贴</vt:lpstr>
      <vt:lpstr>农民工学校资助</vt:lpstr>
      <vt:lpstr>农民工学校减免书薄费</vt:lpstr>
      <vt:lpstr>小区生补贴</vt:lpstr>
      <vt:lpstr>民办学前资助</vt:lpstr>
      <vt:lpstr>民办学校补贴</vt:lpstr>
      <vt:lpstr>民办义务教育减免书薄费</vt:lpstr>
      <vt:lpstr>政府购买学位</vt:lpstr>
      <vt:lpstr>民办营养午餐</vt:lpstr>
      <vt:lpstr>储备教师</vt:lpstr>
      <vt:lpstr>保安经费!Print_Area</vt:lpstr>
      <vt:lpstr>储备教师!Print_Area</vt:lpstr>
      <vt:lpstr>教育学院!Print_Area</vt:lpstr>
      <vt:lpstr>科艺体德专项!Print_Area</vt:lpstr>
      <vt:lpstr>民办学校补贴!Print_Area</vt:lpstr>
      <vt:lpstr>农民工学校生均补贴!Print_Area</vt:lpstr>
      <vt:lpstr>视频联网!Print_Area</vt:lpstr>
      <vt:lpstr>小区生补贴!Print_Area</vt:lpstr>
      <vt:lpstr>学前科!Print_Area</vt:lpstr>
      <vt:lpstr>中小学教育教学!Print_Area</vt:lpstr>
      <vt:lpstr>保安经费!Print_Titles</vt:lpstr>
      <vt:lpstr>储备教师!Print_Titles</vt:lpstr>
      <vt:lpstr>教育学院!Print_Titles</vt:lpstr>
      <vt:lpstr>科艺体德专项!Print_Titles</vt:lpstr>
      <vt:lpstr>民办学校补贴!Print_Titles</vt:lpstr>
      <vt:lpstr>农民工学校生均补贴!Print_Titles</vt:lpstr>
      <vt:lpstr>视频联网!Print_Titles</vt:lpstr>
      <vt:lpstr>小区生补贴!Print_Titles</vt:lpstr>
      <vt:lpstr>学前科!Print_Titles</vt:lpstr>
      <vt:lpstr>中小学教育教学!Print_Titles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孟爱红</dc:creator>
  <cp:lastModifiedBy>meng</cp:lastModifiedBy>
  <cp:lastPrinted>2024-03-05T08:07:16Z</cp:lastPrinted>
  <dcterms:created xsi:type="dcterms:W3CDTF">2022-11-11T08:39:54Z</dcterms:created>
  <dcterms:modified xsi:type="dcterms:W3CDTF">2024-03-06T06:00:04Z</dcterms:modified>
</cp:coreProperties>
</file>