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七宝镇" sheetId="46" r:id="rId1"/>
    <sheet name="学前科" sheetId="41" state="hidden" r:id="rId2"/>
    <sheet name="科艺体德" sheetId="40" state="hidden" r:id="rId3"/>
    <sheet name="中小学教育教学" sheetId="44" state="hidden" r:id="rId4"/>
    <sheet name="培训专项" sheetId="45" state="hidden" r:id="rId5"/>
    <sheet name="考试中心" sheetId="22" state="hidden" r:id="rId6"/>
    <sheet name="公办义务教育减免书簙费" sheetId="33" state="hidden" r:id="rId7"/>
    <sheet name="公办义务教育营养午餐" sheetId="34" state="hidden" r:id="rId8"/>
    <sheet name="公办义务教育资助" sheetId="32" state="hidden" r:id="rId9"/>
    <sheet name="公办学前教育资助" sheetId="31" state="hidden" r:id="rId10"/>
    <sheet name="小区生补贴" sheetId="12" state="hidden" r:id="rId11"/>
    <sheet name="普惠制民办幼儿园补贴" sheetId="42" state="hidden" r:id="rId12"/>
    <sheet name="民办学校补贴" sheetId="13" state="hidden" r:id="rId13"/>
    <sheet name="民办义务教育资助" sheetId="35" state="hidden" r:id="rId14"/>
    <sheet name="民办义务教育减免书簙费" sheetId="15" state="hidden" r:id="rId15"/>
    <sheet name="民办义务教育营养午餐" sheetId="37" state="hidden" r:id="rId16"/>
    <sheet name="储备教师" sheetId="23" state="hidden" r:id="rId17"/>
    <sheet name="政府购买学位" sheetId="17" state="hidden" r:id="rId18"/>
  </sheets>
  <definedNames>
    <definedName name="_xlnm._FilterDatabase" localSheetId="16" hidden="1">储备教师!$A$2:$F$22</definedName>
    <definedName name="_xlnm._FilterDatabase" localSheetId="6" hidden="1">公办义务教育减免书簙费!$A$2:$M$13</definedName>
    <definedName name="_xlnm._FilterDatabase" localSheetId="7" hidden="1">公办义务教育营养午餐!$A$2:$E$13</definedName>
    <definedName name="_xlnm._FilterDatabase" localSheetId="8" hidden="1">公办义务教育资助!$A$2:$P$15</definedName>
    <definedName name="_xlnm._FilterDatabase" localSheetId="5" hidden="1">考试中心!$A$2:$J$7</definedName>
    <definedName name="_xlnm._FilterDatabase" localSheetId="2" hidden="1">科艺体德!$A$2:$AN$22</definedName>
    <definedName name="_xlnm._FilterDatabase" localSheetId="1" hidden="1">学前科!$A$2:$J$18</definedName>
    <definedName name="_xlnm.Print_Area" localSheetId="16">储备教师!$A$1:$F$22</definedName>
    <definedName name="_xlnm.Print_Area" localSheetId="9">公办学前教育资助!$A$1:$X$13</definedName>
    <definedName name="_xlnm.Print_Area" localSheetId="6">公办义务教育减免书簙费!$A$1:$M$13</definedName>
    <definedName name="_xlnm.Print_Area" localSheetId="7">公办义务教育营养午餐!$A$1:$E$13</definedName>
    <definedName name="_xlnm.Print_Area" localSheetId="8">公办义务教育资助!$A$1:$P$15</definedName>
    <definedName name="_xlnm.Print_Area" localSheetId="2">科艺体德!$A$1:$I$22</definedName>
    <definedName name="_xlnm.Print_Area" localSheetId="12">民办学校补贴!#REF!</definedName>
    <definedName name="_xlnm.Print_Area" localSheetId="14">民办义务教育减免书簙费!$A$1:$J$8</definedName>
    <definedName name="_xlnm.Print_Area" localSheetId="15">民办义务教育营养午餐!$A$1:$E$6</definedName>
    <definedName name="_xlnm.Print_Area" localSheetId="11">普惠制民办幼儿园补贴!$A$1:$I$9</definedName>
    <definedName name="_xlnm.Print_Area" localSheetId="10">小区生补贴!$A$1:$K$9</definedName>
    <definedName name="_xlnm.Print_Area" localSheetId="1">学前科!$A$1:$I$18</definedName>
    <definedName name="_xlnm.Print_Area" localSheetId="17">政府购买学位!$A$1:$N$14</definedName>
    <definedName name="_xlnm.Print_Titles" localSheetId="16">储备教师!$1:$2</definedName>
    <definedName name="_xlnm.Print_Titles" localSheetId="9">公办学前教育资助!$1:$5</definedName>
    <definedName name="_xlnm.Print_Titles" localSheetId="6">公办义务教育减免书簙费!$1:$2</definedName>
    <definedName name="_xlnm.Print_Titles" localSheetId="7">公办义务教育营养午餐!$1:$2</definedName>
    <definedName name="_xlnm.Print_Titles" localSheetId="8">公办义务教育资助!$1:$4</definedName>
    <definedName name="_xlnm.Print_Titles" localSheetId="2">科艺体德!$1:$2</definedName>
    <definedName name="_xlnm.Print_Titles" localSheetId="12">民办学校补贴!#REF!</definedName>
    <definedName name="_xlnm.Print_Titles" localSheetId="14">民办义务教育减免书簙费!$1:$2</definedName>
    <definedName name="_xlnm.Print_Titles" localSheetId="11">普惠制民办幼儿园补贴!$1:$2</definedName>
    <definedName name="_xlnm.Print_Titles" localSheetId="10">小区生补贴!$1:$2</definedName>
    <definedName name="_xlnm.Print_Titles" localSheetId="1">学前科!$1:$2</definedName>
    <definedName name="_xlnm.Print_Titles" localSheetId="17">政府购买学位!$1:$3</definedName>
  </definedNames>
  <calcPr calcId="124519"/>
</workbook>
</file>

<file path=xl/calcChain.xml><?xml version="1.0" encoding="utf-8"?>
<calcChain xmlns="http://schemas.openxmlformats.org/spreadsheetml/2006/main">
  <c r="E13" i="46"/>
  <c r="E14"/>
  <c r="E15"/>
  <c r="E16"/>
  <c r="E18"/>
  <c r="E19"/>
  <c r="E20"/>
  <c r="D14"/>
  <c r="D15"/>
  <c r="D16"/>
  <c r="D18"/>
  <c r="D19"/>
  <c r="D20"/>
  <c r="C20"/>
  <c r="C19" l="1"/>
  <c r="C18"/>
  <c r="C17"/>
  <c r="C16"/>
  <c r="C15"/>
  <c r="C14"/>
  <c r="C13"/>
  <c r="D13" s="1"/>
  <c r="C12"/>
  <c r="E12" s="1"/>
  <c r="C11"/>
  <c r="E11" s="1"/>
  <c r="C10"/>
  <c r="E10" s="1"/>
  <c r="C9"/>
  <c r="C8"/>
  <c r="E8" s="1"/>
  <c r="C7"/>
  <c r="E7" s="1"/>
  <c r="C6"/>
  <c r="E6" s="1"/>
  <c r="C5"/>
  <c r="E5" s="1"/>
  <c r="C4"/>
  <c r="E4" s="1"/>
  <c r="D17" l="1"/>
  <c r="D21" s="1"/>
  <c r="E17"/>
  <c r="E9"/>
  <c r="C21"/>
  <c r="I19" i="45"/>
  <c r="I18"/>
  <c r="I17"/>
  <c r="I16"/>
  <c r="I15"/>
  <c r="I14"/>
  <c r="I13"/>
  <c r="I12"/>
  <c r="I11"/>
  <c r="I10"/>
  <c r="I9"/>
  <c r="I8"/>
  <c r="I7"/>
  <c r="I6"/>
  <c r="I5"/>
  <c r="I4"/>
  <c r="I3"/>
  <c r="E21" i="46" l="1"/>
  <c r="I20" i="45"/>
  <c r="J6" i="44" l="1"/>
  <c r="J5"/>
  <c r="J4"/>
  <c r="J3"/>
  <c r="J7" l="1"/>
  <c r="I8" i="42" l="1"/>
  <c r="I7"/>
  <c r="I6"/>
  <c r="I5"/>
  <c r="I4"/>
  <c r="I3"/>
  <c r="I12" i="41"/>
  <c r="I11"/>
  <c r="I10"/>
  <c r="I9"/>
  <c r="I8"/>
  <c r="I7"/>
  <c r="I6"/>
  <c r="I5"/>
  <c r="I4"/>
  <c r="I3"/>
  <c r="I9" i="42" l="1"/>
  <c r="I18" i="41"/>
  <c r="F8" i="12" l="1"/>
  <c r="I8" s="1"/>
  <c r="F7"/>
  <c r="I7" s="1"/>
  <c r="F6"/>
  <c r="I6" s="1"/>
  <c r="F5"/>
  <c r="I5" s="1"/>
  <c r="F4"/>
  <c r="I4" s="1"/>
  <c r="F3"/>
  <c r="I3" s="1"/>
  <c r="H4" l="1"/>
  <c r="H6"/>
  <c r="H8"/>
  <c r="G4"/>
  <c r="J4" s="1"/>
  <c r="K4" s="1"/>
  <c r="G6"/>
  <c r="J6" s="1"/>
  <c r="K6" s="1"/>
  <c r="G8"/>
  <c r="J8" s="1"/>
  <c r="K8" s="1"/>
  <c r="I9"/>
  <c r="H3"/>
  <c r="H5"/>
  <c r="H7"/>
  <c r="G3"/>
  <c r="G5"/>
  <c r="J5" s="1"/>
  <c r="K5" s="1"/>
  <c r="G7"/>
  <c r="J7" s="1"/>
  <c r="K7" s="1"/>
  <c r="H9" l="1"/>
  <c r="G9"/>
  <c r="J3"/>
  <c r="J9" l="1"/>
  <c r="K3"/>
  <c r="K9" s="1"/>
  <c r="I11" i="40"/>
  <c r="I10"/>
  <c r="I9"/>
  <c r="I8"/>
  <c r="I7"/>
  <c r="I6"/>
  <c r="I5"/>
  <c r="I4"/>
  <c r="I3"/>
  <c r="I22" l="1"/>
  <c r="W13" i="31" l="1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C1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12"/>
  <c r="X11"/>
  <c r="X10"/>
  <c r="X9"/>
  <c r="X8"/>
  <c r="X7"/>
  <c r="X6"/>
  <c r="X13" s="1"/>
  <c r="E6" i="37"/>
  <c r="E5"/>
  <c r="E4"/>
  <c r="E3"/>
  <c r="D13" i="34"/>
  <c r="E12"/>
  <c r="E11"/>
  <c r="E10"/>
  <c r="E9"/>
  <c r="E8"/>
  <c r="E7"/>
  <c r="E6"/>
  <c r="E5"/>
  <c r="E4"/>
  <c r="E3"/>
  <c r="O7" i="35"/>
  <c r="N7"/>
  <c r="M7"/>
  <c r="L7"/>
  <c r="K7"/>
  <c r="J7"/>
  <c r="I7"/>
  <c r="H7"/>
  <c r="G7"/>
  <c r="F7"/>
  <c r="E7"/>
  <c r="D7"/>
  <c r="C7"/>
  <c r="P6"/>
  <c r="P5"/>
  <c r="P15" i="32"/>
  <c r="P14"/>
  <c r="P13"/>
  <c r="P12"/>
  <c r="P11"/>
  <c r="P10"/>
  <c r="P9"/>
  <c r="P8"/>
  <c r="P7"/>
  <c r="P6"/>
  <c r="P5"/>
  <c r="N9" i="13"/>
  <c r="J9"/>
  <c r="G9"/>
  <c r="D9"/>
  <c r="P8"/>
  <c r="L8"/>
  <c r="I8"/>
  <c r="F8"/>
  <c r="P7"/>
  <c r="L7"/>
  <c r="I7"/>
  <c r="F7"/>
  <c r="M7" s="1"/>
  <c r="P6"/>
  <c r="L6"/>
  <c r="I6"/>
  <c r="F6"/>
  <c r="P5"/>
  <c r="L5"/>
  <c r="I5"/>
  <c r="F5"/>
  <c r="M5" s="1"/>
  <c r="P4"/>
  <c r="L4"/>
  <c r="I4"/>
  <c r="F4"/>
  <c r="I13" i="17"/>
  <c r="F13"/>
  <c r="I12"/>
  <c r="F12"/>
  <c r="I11"/>
  <c r="J11" s="1"/>
  <c r="F11"/>
  <c r="I10"/>
  <c r="F10"/>
  <c r="J10" s="1"/>
  <c r="K10" s="1"/>
  <c r="N10" s="1"/>
  <c r="I9"/>
  <c r="F9"/>
  <c r="I8"/>
  <c r="J8" s="1"/>
  <c r="J7"/>
  <c r="L7" s="1"/>
  <c r="I7"/>
  <c r="I6"/>
  <c r="J6" s="1"/>
  <c r="K6" s="1"/>
  <c r="N6" s="1"/>
  <c r="J5"/>
  <c r="K5" s="1"/>
  <c r="N5" s="1"/>
  <c r="I5"/>
  <c r="F4"/>
  <c r="J4" s="1"/>
  <c r="E13" i="34" l="1"/>
  <c r="P7" i="35"/>
  <c r="Q5" i="13"/>
  <c r="Q7"/>
  <c r="M8"/>
  <c r="Q8" s="1"/>
  <c r="L9"/>
  <c r="M6"/>
  <c r="Q6" s="1"/>
  <c r="I9"/>
  <c r="F9"/>
  <c r="P9"/>
  <c r="M4"/>
  <c r="K4" i="17"/>
  <c r="L4"/>
  <c r="J13"/>
  <c r="K13" s="1"/>
  <c r="K14" s="1"/>
  <c r="J9"/>
  <c r="K9" s="1"/>
  <c r="N9" s="1"/>
  <c r="J12"/>
  <c r="M11"/>
  <c r="L11"/>
  <c r="L13"/>
  <c r="M8"/>
  <c r="L8"/>
  <c r="L12"/>
  <c r="N12" s="1"/>
  <c r="M12"/>
  <c r="M7"/>
  <c r="N7" s="1"/>
  <c r="M4"/>
  <c r="N4" l="1"/>
  <c r="M9" i="13"/>
  <c r="Q9" s="1"/>
  <c r="Q4"/>
  <c r="M13" i="17"/>
  <c r="N13" s="1"/>
  <c r="N11"/>
  <c r="L14"/>
  <c r="M14"/>
  <c r="N8"/>
  <c r="N14" l="1"/>
  <c r="G8" i="15"/>
  <c r="J3"/>
  <c r="J4"/>
  <c r="J5"/>
  <c r="J6"/>
  <c r="J7"/>
  <c r="J8" l="1"/>
  <c r="H13" i="33"/>
  <c r="I13"/>
  <c r="L3"/>
  <c r="L4"/>
  <c r="L5"/>
  <c r="L6"/>
  <c r="L7"/>
  <c r="L8"/>
  <c r="L9"/>
  <c r="L10"/>
  <c r="L11"/>
  <c r="L12"/>
  <c r="F22" i="23"/>
  <c r="L13" i="33" l="1"/>
  <c r="G3" l="1"/>
  <c r="G4"/>
  <c r="M4" s="1"/>
  <c r="G5"/>
  <c r="M5" s="1"/>
  <c r="G6"/>
  <c r="M6" s="1"/>
  <c r="G7"/>
  <c r="M7" s="1"/>
  <c r="G8"/>
  <c r="M8" s="1"/>
  <c r="G9"/>
  <c r="M9" s="1"/>
  <c r="G10"/>
  <c r="M10" s="1"/>
  <c r="G11"/>
  <c r="M11" s="1"/>
  <c r="G12"/>
  <c r="M12" s="1"/>
  <c r="G13" l="1"/>
  <c r="M3"/>
  <c r="M13" s="1"/>
  <c r="F8" i="15"/>
  <c r="F13" i="33"/>
  <c r="E13"/>
  <c r="J5" i="22" l="1"/>
  <c r="J6" l="1"/>
  <c r="J4"/>
  <c r="J3"/>
  <c r="J7" l="1"/>
</calcChain>
</file>

<file path=xl/sharedStrings.xml><?xml version="1.0" encoding="utf-8"?>
<sst xmlns="http://schemas.openxmlformats.org/spreadsheetml/2006/main" count="991" uniqueCount="325">
  <si>
    <t>镇属</t>
    <phoneticPr fontId="1" type="noConversion"/>
  </si>
  <si>
    <t>七宝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</si>
  <si>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</si>
  <si>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</si>
  <si>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</si>
  <si>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</si>
  <si>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</si>
  <si>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七宝镇</t>
  </si>
  <si>
    <t>七宝镇 汇总</t>
  </si>
  <si>
    <t>总计</t>
  </si>
  <si>
    <t>镇属</t>
  </si>
  <si>
    <t>初中</t>
  </si>
  <si>
    <t>合计</t>
  </si>
  <si>
    <t>七宝</t>
  </si>
  <si>
    <t>七宝 汇总</t>
  </si>
  <si>
    <t>小学</t>
    <phoneticPr fontId="1" type="noConversion"/>
  </si>
  <si>
    <t xml:space="preserve"> 单位名称</t>
  </si>
  <si>
    <t>单位类别</t>
  </si>
  <si>
    <t>九年一贯</t>
  </si>
  <si>
    <t>七宝合计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</si>
  <si>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</si>
  <si>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</si>
  <si>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</si>
  <si>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</si>
  <si>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</si>
  <si>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</si>
  <si>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</si>
  <si>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</si>
  <si>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</si>
  <si>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</si>
  <si>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</si>
  <si>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</si>
  <si>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</si>
  <si>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</si>
  <si>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中学（19250元/学期/人）</t>
    <phoneticPr fontId="3" type="noConversion"/>
  </si>
  <si>
    <t>小计</t>
    <phoneticPr fontId="3" type="noConversion"/>
  </si>
  <si>
    <t>合计</t>
    <phoneticPr fontId="3" type="noConversion"/>
  </si>
  <si>
    <t>人数</t>
  </si>
  <si>
    <t>标准</t>
  </si>
  <si>
    <t>上海市民办德英乐实验学校</t>
    <phoneticPr fontId="3" type="noConversion"/>
  </si>
  <si>
    <t>上海市七宝外国语小学</t>
  </si>
  <si>
    <t>七宝小计</t>
  </si>
  <si>
    <t>金额（元）</t>
  </si>
  <si>
    <t>上海闵行区博爱幼儿园</t>
  </si>
  <si>
    <t>上海闵行区新世纪静安新城幼儿园</t>
  </si>
  <si>
    <t>上海闵行区启英茂盛幼稚园</t>
  </si>
  <si>
    <t>上海闵行区鹤琴爱真幼儿园</t>
  </si>
  <si>
    <t>民办高中学费补贴（650/学期）</t>
  </si>
  <si>
    <t>上海闵行区万科双语学校</t>
  </si>
  <si>
    <t>上海市民办上宝中学</t>
  </si>
  <si>
    <t>上海市文来中学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</si>
  <si>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</si>
  <si>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</si>
  <si>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</si>
  <si>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</si>
  <si>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</si>
  <si>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</si>
  <si>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</si>
  <si>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</si>
  <si>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</si>
  <si>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</si>
  <si>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七宝二中</t>
    <phoneticPr fontId="1" type="noConversion"/>
  </si>
  <si>
    <t>七宝</t>
    <phoneticPr fontId="1" type="noConversion"/>
  </si>
  <si>
    <t>初中</t>
    <phoneticPr fontId="1" type="noConversion"/>
  </si>
  <si>
    <t>七宝实中</t>
    <phoneticPr fontId="1" type="noConversion"/>
  </si>
  <si>
    <t>七宝三中</t>
    <phoneticPr fontId="1" type="noConversion"/>
  </si>
  <si>
    <t>姓名</t>
  </si>
  <si>
    <t>隶属</t>
  </si>
  <si>
    <t>夏佳妮</t>
  </si>
  <si>
    <t>顾逸成</t>
  </si>
  <si>
    <t>潘忆珏</t>
  </si>
  <si>
    <t>陈李杰</t>
  </si>
  <si>
    <t>晋慧慧</t>
  </si>
  <si>
    <t>所属街镇</t>
  </si>
  <si>
    <t>七宝文来</t>
    <phoneticPr fontId="1" type="noConversion"/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</si>
  <si>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</si>
  <si>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</si>
  <si>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</si>
  <si>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闵行区航华第二小学</t>
    </r>
  </si>
  <si>
    <r>
      <rPr>
        <sz val="9"/>
        <rFont val="宋体"/>
        <family val="3"/>
        <charset val="134"/>
      </rPr>
      <t>闵行区七宝镇明强小学</t>
    </r>
  </si>
  <si>
    <r>
      <rPr>
        <sz val="9"/>
        <rFont val="宋体"/>
        <family val="3"/>
        <charset val="134"/>
      </rPr>
      <t>上海市七宝实验小学</t>
    </r>
  </si>
  <si>
    <r>
      <rPr>
        <sz val="9"/>
        <rFont val="宋体"/>
        <family val="3"/>
        <charset val="134"/>
      </rPr>
      <t>闵行区黎明小学</t>
    </r>
  </si>
  <si>
    <r>
      <rPr>
        <sz val="9"/>
        <rFont val="宋体"/>
        <family val="3"/>
        <charset val="134"/>
      </rPr>
      <t>上海市闵行区七宝明强第二小学</t>
    </r>
  </si>
  <si>
    <r>
      <rPr>
        <sz val="9"/>
        <rFont val="宋体"/>
        <family val="3"/>
        <charset val="134"/>
      </rPr>
      <t>上海市航华中学</t>
    </r>
  </si>
  <si>
    <r>
      <rPr>
        <sz val="9"/>
        <rFont val="宋体"/>
        <family val="3"/>
        <charset val="134"/>
      </rPr>
      <t>上海市闵行区七宝第二中学</t>
    </r>
  </si>
  <si>
    <r>
      <rPr>
        <sz val="9"/>
        <rFont val="宋体"/>
        <family val="3"/>
        <charset val="134"/>
      </rPr>
      <t>上海市七宝实验中学</t>
    </r>
  </si>
  <si>
    <r>
      <rPr>
        <sz val="9"/>
        <rFont val="宋体"/>
        <family val="3"/>
        <charset val="134"/>
      </rPr>
      <t>上海市闵行区七宝第三中学</t>
    </r>
  </si>
  <si>
    <t>上海闵行区万科双语学校</t>
    <phoneticPr fontId="1" type="noConversion"/>
  </si>
  <si>
    <t>书费预算小计</t>
    <phoneticPr fontId="1" type="noConversion"/>
  </si>
  <si>
    <t>部门名称</t>
  </si>
  <si>
    <t>宋子祎</t>
  </si>
  <si>
    <t>徐瀛</t>
  </si>
  <si>
    <t>肖湘漪</t>
  </si>
  <si>
    <t>俞婷</t>
  </si>
  <si>
    <t>张昱</t>
  </si>
  <si>
    <t>马颖菲</t>
  </si>
  <si>
    <t>朱立</t>
  </si>
  <si>
    <t>杨婧</t>
  </si>
  <si>
    <t>杨磊</t>
  </si>
  <si>
    <t>李子恒</t>
  </si>
  <si>
    <t>杨得意</t>
  </si>
  <si>
    <t>郭梦雅</t>
  </si>
  <si>
    <t>江汝汶</t>
  </si>
  <si>
    <t>姜军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</si>
  <si>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</si>
  <si>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</si>
  <si>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</si>
  <si>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</si>
  <si>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</si>
  <si>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</si>
  <si>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</si>
  <si>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2025年3月-2025年8月</t>
    <phoneticPr fontId="3" type="noConversion"/>
  </si>
  <si>
    <t>2026-1月2026年2月</t>
    <phoneticPr fontId="3" type="noConversion"/>
  </si>
  <si>
    <t>上海市民办德英乐实验学校(3-8)</t>
    <phoneticPr fontId="3" type="noConversion"/>
  </si>
  <si>
    <t>上海市民办德英乐实验学校(9-2)</t>
    <phoneticPr fontId="3" type="noConversion"/>
  </si>
  <si>
    <t>上海市民办上宝中学（3-8月）</t>
    <phoneticPr fontId="3" type="noConversion"/>
  </si>
  <si>
    <t>上海市民办上宝中学（9-2月）</t>
    <phoneticPr fontId="3" type="noConversion"/>
  </si>
  <si>
    <t>小学（14250元/学期/人）</t>
    <phoneticPr fontId="3" type="noConversion"/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</si>
  <si>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</si>
  <si>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</si>
  <si>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</si>
  <si>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上海市民办德英乐实验学校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</si>
  <si>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</si>
  <si>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</si>
  <si>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</si>
  <si>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</si>
  <si>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</si>
  <si>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</si>
  <si>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</si>
  <si>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</si>
  <si>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</si>
  <si>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</si>
  <si>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</si>
  <si>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</si>
  <si>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</si>
  <si>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</si>
  <si>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</si>
  <si>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</si>
  <si>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</t>
  </si>
  <si>
    <t>2025年镇级公办义务教育资助预算表</t>
    <phoneticPr fontId="1" type="noConversion"/>
  </si>
  <si>
    <t>2025年预算数</t>
    <phoneticPr fontId="3" type="noConversion"/>
  </si>
  <si>
    <t>上宝中学</t>
  </si>
  <si>
    <t>德英乐实验学校</t>
  </si>
  <si>
    <t>2025年民办义务教育资助预算表</t>
    <phoneticPr fontId="1" type="noConversion"/>
  </si>
  <si>
    <t>2024下半年金额</t>
    <phoneticPr fontId="3" type="noConversion"/>
  </si>
  <si>
    <t>2025年预算</t>
    <phoneticPr fontId="3" type="noConversion"/>
  </si>
  <si>
    <t>闵行区航华第二小学</t>
  </si>
  <si>
    <t>闵行区黎明小学</t>
  </si>
  <si>
    <t>上海市闵行区七宝明强第二小学</t>
  </si>
  <si>
    <t>闵行区七宝镇明强小学</t>
  </si>
  <si>
    <t>上海市七宝实验小学</t>
  </si>
  <si>
    <t>上海市闵行区七宝第二中学</t>
  </si>
  <si>
    <t>上海市航华中学</t>
  </si>
  <si>
    <t>上海市闵行区七宝第三中学</t>
  </si>
  <si>
    <t>上海市七宝实验中学</t>
  </si>
  <si>
    <t>上海市闵行区七宝文来学校</t>
  </si>
  <si>
    <t>2025年公办义务教育营养午餐预算表</t>
    <phoneticPr fontId="1" type="noConversion"/>
  </si>
  <si>
    <t>镇属</t>
    <phoneticPr fontId="1" type="noConversion"/>
  </si>
  <si>
    <t>七宝</t>
    <phoneticPr fontId="1" type="noConversion"/>
  </si>
  <si>
    <t>2024年下半年金额</t>
    <phoneticPr fontId="3" type="noConversion"/>
  </si>
  <si>
    <t>2025年预算</t>
    <phoneticPr fontId="3" type="noConversion"/>
  </si>
  <si>
    <t>上海市民办德英乐实验学校</t>
  </si>
  <si>
    <t>2025年民办义务教育营养午餐预算表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</si>
  <si>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</si>
  <si>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</si>
  <si>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</si>
  <si>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闵行区航华第二幼儿园</t>
  </si>
  <si>
    <t>闵行区七宝中心幼儿园</t>
  </si>
  <si>
    <t>上海市闵行区星辰幼儿园</t>
  </si>
  <si>
    <t>上海市闵行区七宝皇都幼儿园</t>
  </si>
  <si>
    <t>上海市闵行区七宝幼儿园</t>
  </si>
  <si>
    <t>上海市闵行区七宝明强幼儿园</t>
  </si>
  <si>
    <t>上海市闵行区春欣幼儿园</t>
  </si>
  <si>
    <t>镇属 汇总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</si>
  <si>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</si>
  <si>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</si>
  <si>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</si>
  <si>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</si>
  <si>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</si>
  <si>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</si>
  <si>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初中</t>
    <phoneticPr fontId="1" type="noConversion"/>
  </si>
  <si>
    <t>一贯制</t>
    <phoneticPr fontId="1" type="noConversion"/>
  </si>
  <si>
    <t>一贯制</t>
    <phoneticPr fontId="1" type="noConversion"/>
  </si>
  <si>
    <t>2025年镇级政府购买学位预算表</t>
    <phoneticPr fontId="3" type="noConversion"/>
  </si>
  <si>
    <t>2025年镇级储备教师预算表</t>
    <phoneticPr fontId="1" type="noConversion"/>
  </si>
  <si>
    <t>上海市闵行区七宝明强幼儿园</t>
    <phoneticPr fontId="1" type="noConversion"/>
  </si>
  <si>
    <t>上海市闵行区启英宝盛幼儿园</t>
    <phoneticPr fontId="1" type="noConversion"/>
  </si>
  <si>
    <t>闵行区七宝镇明强小学</t>
    <phoneticPr fontId="1" type="noConversion"/>
  </si>
  <si>
    <t>上海市闵行区七宝明强第二小学</t>
    <phoneticPr fontId="1" type="noConversion"/>
  </si>
  <si>
    <t>上海市闵行区七宝文来学校</t>
    <phoneticPr fontId="1" type="noConversion"/>
  </si>
  <si>
    <t>闵行区航华第二小学</t>
    <phoneticPr fontId="1" type="noConversion"/>
  </si>
  <si>
    <t>上海市闵行区七宝第二中学</t>
    <phoneticPr fontId="1" type="noConversion"/>
  </si>
  <si>
    <t>上海市闵行区七宝第三中学</t>
    <phoneticPr fontId="1" type="noConversion"/>
  </si>
  <si>
    <t>上海市七宝实验中学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</si>
  <si>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</si>
  <si>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</si>
  <si>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</si>
  <si>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</si>
  <si>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</si>
  <si>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</si>
  <si>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学校少年宫</t>
  </si>
  <si>
    <t>运营管理补贴费</t>
  </si>
  <si>
    <t>戏曲传承与发展（京剧）</t>
  </si>
  <si>
    <t>教学课时费、专家指导费、学生活动与实践等</t>
  </si>
  <si>
    <t>上海市文来中学初中部</t>
  </si>
  <si>
    <t>戏曲传承与发展（沪剧）</t>
  </si>
  <si>
    <t>戏曲传承与发展（越剧）</t>
  </si>
  <si>
    <t>闵行区七宝明强第二小学</t>
  </si>
  <si>
    <t>2025年民办小区生补贴预算表</t>
  </si>
  <si>
    <t>小区生人数</t>
  </si>
  <si>
    <t>补贴标准元/生</t>
  </si>
  <si>
    <t>70%下达</t>
  </si>
  <si>
    <t>幼儿园二级</t>
  </si>
  <si>
    <t>上海闵行区小红帽幼儿园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</si>
  <si>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</si>
  <si>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</si>
  <si>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</si>
  <si>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</si>
  <si>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公办</t>
  </si>
  <si>
    <t>幼儿发展优先课程基地</t>
  </si>
  <si>
    <t>3年15家基地建设成果总结和展示</t>
  </si>
  <si>
    <t>成果展示会活动经费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</si>
  <si>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</si>
  <si>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</si>
  <si>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</si>
  <si>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</si>
  <si>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</si>
  <si>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</si>
  <si>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上海闵行区哈优士幼儿园</t>
  </si>
  <si>
    <t>上海市闵行小星星幼儿园</t>
  </si>
  <si>
    <t>委托管理费</t>
  </si>
  <si>
    <t>七宝明强幼儿园委托管理费</t>
  </si>
  <si>
    <t>高质量幼儿园建设</t>
  </si>
  <si>
    <t>高质量幼儿园创建经费</t>
  </si>
  <si>
    <t>上海市闵行区启英宝盛幼儿园</t>
  </si>
  <si>
    <t>上海闵行区启英幼儿园</t>
  </si>
  <si>
    <t xml:space="preserve">上海市闵行区七宝幼儿园   </t>
  </si>
  <si>
    <t>普惠性民办幼儿园生均补贴</t>
  </si>
  <si>
    <t>上海闵行区哈优仕幼儿园</t>
  </si>
  <si>
    <t>科艺体德专项</t>
    <phoneticPr fontId="1" type="noConversion"/>
  </si>
  <si>
    <t>公/民办</t>
    <phoneticPr fontId="1" type="noConversion"/>
  </si>
  <si>
    <t>小学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</si>
  <si>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</si>
  <si>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</si>
  <si>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</si>
  <si>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</si>
  <si>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</si>
  <si>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</si>
  <si>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</si>
  <si>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</si>
  <si>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</si>
  <si>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小学</t>
    <phoneticPr fontId="1" type="noConversion"/>
  </si>
  <si>
    <t>新优质学校创建</t>
  </si>
  <si>
    <t>第三轮新优质学校创建</t>
  </si>
  <si>
    <t>课程领导力项目</t>
  </si>
  <si>
    <t>集团共享课程、赛事承办</t>
  </si>
  <si>
    <t>闵行区七宝镇教育委员会</t>
  </si>
  <si>
    <t>小学</t>
    <phoneticPr fontId="1" type="noConversion"/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</si>
  <si>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</si>
  <si>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</si>
  <si>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</si>
  <si>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</si>
  <si>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</si>
  <si>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</si>
  <si>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</si>
  <si>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</si>
  <si>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</si>
  <si>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第六届骨干基地所在学校</t>
    <phoneticPr fontId="1" type="noConversion"/>
  </si>
  <si>
    <t>第二届种子基地所在学校</t>
    <phoneticPr fontId="1" type="noConversion"/>
  </si>
  <si>
    <t>学前二组</t>
    <phoneticPr fontId="1" type="noConversion"/>
  </si>
  <si>
    <t>七宝</t>
    <phoneticPr fontId="1" type="noConversion"/>
  </si>
  <si>
    <t>启英幼儿园</t>
    <phoneticPr fontId="1" type="noConversion"/>
  </si>
  <si>
    <t>民办</t>
    <phoneticPr fontId="1" type="noConversion"/>
  </si>
  <si>
    <t>第五届名师工作室所在学校</t>
    <phoneticPr fontId="1" type="noConversion"/>
  </si>
  <si>
    <t>七宝幼儿园</t>
  </si>
  <si>
    <t>明强二小</t>
    <phoneticPr fontId="1" type="noConversion"/>
  </si>
  <si>
    <t>德育队伍建设</t>
    <phoneticPr fontId="1" type="noConversion"/>
  </si>
  <si>
    <t>区班主任工作室所在学校</t>
    <phoneticPr fontId="1" type="noConversion"/>
  </si>
  <si>
    <t>小学语文三组</t>
    <phoneticPr fontId="1" type="noConversion"/>
  </si>
  <si>
    <t>小学数学一组</t>
    <phoneticPr fontId="1" type="noConversion"/>
  </si>
  <si>
    <t>小学英语一组</t>
    <phoneticPr fontId="1" type="noConversion"/>
  </si>
  <si>
    <t>德育实践研究基地所在学校</t>
    <phoneticPr fontId="1" type="noConversion"/>
  </si>
  <si>
    <t>区家庭教育指导名师工作室所在学校</t>
    <phoneticPr fontId="1" type="noConversion"/>
  </si>
  <si>
    <t>小学自热</t>
    <phoneticPr fontId="1" type="noConversion"/>
  </si>
  <si>
    <t>上海市闵行区启英幼儿园</t>
    <phoneticPr fontId="1" type="noConversion"/>
  </si>
  <si>
    <t>学前一组</t>
    <phoneticPr fontId="1" type="noConversion"/>
  </si>
  <si>
    <t>七宝二中</t>
    <phoneticPr fontId="1" type="noConversion"/>
  </si>
  <si>
    <t>中学地理</t>
    <phoneticPr fontId="1" type="noConversion"/>
  </si>
  <si>
    <t>区心理分中心所在学校</t>
    <phoneticPr fontId="1" type="noConversion"/>
  </si>
  <si>
    <t>文来中学（初中部）</t>
    <phoneticPr fontId="1" type="noConversion"/>
  </si>
  <si>
    <t>七宝外国语小学</t>
    <phoneticPr fontId="1" type="noConversion"/>
  </si>
  <si>
    <t>初中物理</t>
    <phoneticPr fontId="1" type="noConversion"/>
  </si>
  <si>
    <t>信息科技二组</t>
    <phoneticPr fontId="1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</si>
  <si>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</si>
  <si>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</si>
  <si>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</si>
  <si>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</si>
  <si>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</si>
  <si>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</si>
  <si>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</si>
  <si>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</si>
  <si>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</si>
  <si>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</si>
  <si>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幼儿教育教学</t>
    <phoneticPr fontId="1" type="noConversion"/>
  </si>
  <si>
    <t>中小学教育教学</t>
    <phoneticPr fontId="1" type="noConversion"/>
  </si>
  <si>
    <t>培训专项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</si>
  <si>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</si>
  <si>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</si>
  <si>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</si>
  <si>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</si>
  <si>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</si>
  <si>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民办幼儿园小区生补贴</t>
    <phoneticPr fontId="1" type="noConversion"/>
  </si>
  <si>
    <t>普惠制民办幼儿园补贴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</si>
  <si>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</si>
  <si>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</si>
  <si>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</si>
  <si>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</si>
  <si>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七宝镇：</t>
    <phoneticPr fontId="3" type="noConversion"/>
  </si>
  <si>
    <t>民办义务教育资助</t>
    <phoneticPr fontId="1" type="noConversion"/>
  </si>
  <si>
    <t>民办义务教育营养午餐</t>
    <phoneticPr fontId="1" type="noConversion"/>
  </si>
  <si>
    <t>政府购买民办学校学位专项</t>
    <phoneticPr fontId="1" type="noConversion"/>
  </si>
  <si>
    <t>民办</t>
    <phoneticPr fontId="1" type="noConversion"/>
  </si>
  <si>
    <t>民办</t>
    <phoneticPr fontId="1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</si>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</sst>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1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_);\(0.0\)"/>
    <numFmt numFmtId="185" formatCode="#,##0.00_ "/>
  </numFmts>
  <fonts count="5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1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31" fillId="0" borderId="0"/>
    <xf numFmtId="0" fontId="6" fillId="0" borderId="0"/>
    <xf numFmtId="0" fontId="2" fillId="0" borderId="0">
      <alignment vertical="center"/>
    </xf>
    <xf numFmtId="184" fontId="5" fillId="0" borderId="0"/>
    <xf numFmtId="0" fontId="6" fillId="0" borderId="0">
      <alignment vertical="center"/>
    </xf>
    <xf numFmtId="0" fontId="2" fillId="0" borderId="0">
      <alignment vertical="center"/>
    </xf>
    <xf numFmtId="184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265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4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5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6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176" fontId="2" fillId="0" borderId="0" xfId="0" applyNumberFormat="1" applyFont="1" applyAlignment="1"/>
    <xf numFmtId="176" fontId="5" fillId="4" borderId="4" xfId="0" applyNumberFormat="1" applyFont="1" applyFill="1" applyBorder="1" applyAlignment="1">
      <alignment horizontal="center" vertical="center"/>
    </xf>
    <xf numFmtId="176" fontId="3" fillId="4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29" fillId="4" borderId="8" xfId="0" applyNumberFormat="1" applyFont="1" applyFill="1" applyBorder="1" applyAlignment="1">
      <alignment horizontal="center"/>
    </xf>
    <xf numFmtId="176" fontId="18" fillId="4" borderId="8" xfId="0" applyNumberFormat="1" applyFont="1" applyFill="1" applyBorder="1" applyAlignment="1">
      <alignment horizontal="center"/>
    </xf>
    <xf numFmtId="177" fontId="11" fillId="4" borderId="8" xfId="0" applyNumberFormat="1" applyFont="1" applyFill="1" applyBorder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18" fillId="4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7" fillId="4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0" borderId="8" xfId="20" applyNumberFormat="1" applyFont="1" applyBorder="1" applyAlignment="1">
      <alignment horizontal="center" vertical="center"/>
    </xf>
    <xf numFmtId="0" fontId="3" fillId="4" borderId="8" xfId="20" applyNumberFormat="1" applyFont="1" applyFill="1" applyBorder="1" applyAlignment="1">
      <alignment horizontal="center" vertical="center" wrapText="1"/>
    </xf>
    <xf numFmtId="0" fontId="27" fillId="4" borderId="8" xfId="20" applyNumberFormat="1" applyFont="1" applyFill="1" applyBorder="1" applyAlignment="1">
      <alignment horizontal="center" vertical="center" wrapText="1"/>
    </xf>
    <xf numFmtId="0" fontId="3" fillId="4" borderId="8" xfId="20" applyNumberFormat="1" applyFont="1" applyFill="1" applyBorder="1" applyAlignment="1">
      <alignment horizontal="center" vertical="center"/>
    </xf>
    <xf numFmtId="0" fontId="3" fillId="2" borderId="8" xfId="18" applyNumberFormat="1" applyFont="1" applyFill="1" applyBorder="1" applyAlignment="1">
      <alignment horizontal="center" vertical="center"/>
    </xf>
    <xf numFmtId="0" fontId="3" fillId="4" borderId="8" xfId="18" applyNumberFormat="1" applyFont="1" applyFill="1" applyBorder="1" applyAlignment="1">
      <alignment horizontal="center" vertical="center"/>
    </xf>
    <xf numFmtId="0" fontId="19" fillId="2" borderId="8" xfId="18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18" fillId="2" borderId="8" xfId="0" applyFont="1" applyFill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32" fillId="0" borderId="8" xfId="0" applyFont="1" applyBorder="1" applyAlignment="1">
      <alignment horizontal="center" vertical="center"/>
    </xf>
    <xf numFmtId="178" fontId="3" fillId="4" borderId="8" xfId="0" applyNumberFormat="1" applyFont="1" applyFill="1" applyBorder="1" applyAlignment="1">
      <alignment horizontal="center" vertical="center"/>
    </xf>
    <xf numFmtId="178" fontId="35" fillId="4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4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19" fillId="2" borderId="8" xfId="3" applyFont="1" applyFill="1" applyBorder="1" applyAlignment="1">
      <alignment horizontal="center" vertical="center"/>
    </xf>
    <xf numFmtId="0" fontId="9" fillId="2" borderId="8" xfId="11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8" xfId="11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182" fontId="19" fillId="2" borderId="8" xfId="3" applyNumberFormat="1" applyFont="1" applyFill="1" applyBorder="1" applyAlignment="1">
      <alignment horizontal="center" vertical="center"/>
    </xf>
    <xf numFmtId="0" fontId="2" fillId="2" borderId="0" xfId="0" applyFont="1" applyFill="1">
      <alignment vertical="center"/>
    </xf>
    <xf numFmtId="0" fontId="19" fillId="3" borderId="8" xfId="18" applyFont="1" applyFill="1" applyBorder="1" applyAlignment="1">
      <alignment horizontal="center" vertical="center" wrapText="1"/>
    </xf>
    <xf numFmtId="0" fontId="19" fillId="3" borderId="8" xfId="19" applyFont="1" applyFill="1" applyBorder="1" applyAlignment="1">
      <alignment horizontal="center" vertical="center" wrapText="1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3" borderId="8" xfId="3" applyNumberFormat="1" applyFont="1" applyFill="1" applyBorder="1" applyAlignment="1">
      <alignment horizontal="center" vertical="center"/>
    </xf>
    <xf numFmtId="182" fontId="19" fillId="2" borderId="8" xfId="39" applyNumberFormat="1" applyFont="1" applyFill="1" applyBorder="1" applyAlignment="1">
      <alignment horizontal="center" vertical="center"/>
    </xf>
    <xf numFmtId="0" fontId="19" fillId="2" borderId="8" xfId="39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0" fontId="3" fillId="3" borderId="8" xfId="41" applyNumberFormat="1" applyFont="1" applyFill="1" applyBorder="1" applyAlignment="1">
      <alignment vertical="center" wrapText="1"/>
    </xf>
    <xf numFmtId="0" fontId="9" fillId="0" borderId="8" xfId="43" applyFont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left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177" fontId="18" fillId="3" borderId="8" xfId="40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19" fillId="2" borderId="2" xfId="3" applyFont="1" applyFill="1" applyBorder="1" applyAlignment="1">
      <alignment horizontal="center" vertical="center"/>
    </xf>
    <xf numFmtId="182" fontId="19" fillId="2" borderId="2" xfId="18" applyNumberFormat="1" applyFont="1" applyFill="1" applyBorder="1" applyAlignment="1">
      <alignment horizontal="center" vertical="center"/>
    </xf>
    <xf numFmtId="0" fontId="16" fillId="0" borderId="8" xfId="45" applyFont="1" applyBorder="1" applyAlignment="1">
      <alignment horizontal="center" vertical="center"/>
    </xf>
    <xf numFmtId="0" fontId="5" fillId="2" borderId="8" xfId="41" applyNumberFormat="1" applyFont="1" applyFill="1" applyBorder="1" applyAlignment="1">
      <alignment horizontal="center" vertical="center" wrapText="1"/>
    </xf>
    <xf numFmtId="0" fontId="5" fillId="3" borderId="8" xfId="41" applyNumberFormat="1" applyFont="1" applyFill="1" applyBorder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18" fillId="2" borderId="8" xfId="37" applyNumberFormat="1" applyFont="1" applyFill="1" applyBorder="1" applyAlignment="1">
      <alignment horizontal="center" vertical="center"/>
    </xf>
    <xf numFmtId="177" fontId="18" fillId="3" borderId="8" xfId="0" applyNumberFormat="1" applyFont="1" applyFill="1" applyBorder="1">
      <alignment vertical="center"/>
    </xf>
    <xf numFmtId="0" fontId="16" fillId="3" borderId="8" xfId="37" applyNumberFormat="1" applyFont="1" applyFill="1" applyBorder="1" applyAlignment="1">
      <alignment horizontal="left" vertical="center"/>
    </xf>
    <xf numFmtId="0" fontId="36" fillId="3" borderId="8" xfId="37" applyNumberFormat="1" applyFont="1" applyFill="1" applyBorder="1" applyAlignment="1">
      <alignment horizontal="left" vertical="center"/>
    </xf>
    <xf numFmtId="0" fontId="13" fillId="3" borderId="8" xfId="46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center" vertical="center"/>
    </xf>
    <xf numFmtId="0" fontId="16" fillId="2" borderId="8" xfId="37" applyNumberFormat="1" applyFont="1" applyFill="1" applyBorder="1" applyAlignment="1">
      <alignment horizontal="center" vertical="center"/>
    </xf>
    <xf numFmtId="0" fontId="13" fillId="2" borderId="8" xfId="13" applyNumberFormat="1" applyFont="1" applyFill="1" applyBorder="1" applyAlignment="1">
      <alignment horizontal="center" vertical="center"/>
    </xf>
    <xf numFmtId="0" fontId="13" fillId="2" borderId="8" xfId="46" applyNumberFormat="1" applyFont="1" applyFill="1" applyBorder="1" applyAlignment="1">
      <alignment horizontal="center" vertical="center"/>
    </xf>
    <xf numFmtId="0" fontId="36" fillId="2" borderId="8" xfId="37" applyNumberFormat="1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11" fillId="2" borderId="8" xfId="49" applyNumberFormat="1" applyFont="1" applyFill="1" applyBorder="1" applyAlignment="1">
      <alignment horizontal="center" vertical="center" shrinkToFit="1"/>
    </xf>
    <xf numFmtId="0" fontId="26" fillId="3" borderId="8" xfId="49" applyNumberFormat="1" applyFont="1" applyFill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39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/>
    </xf>
    <xf numFmtId="0" fontId="11" fillId="0" borderId="8" xfId="31" applyFont="1" applyFill="1" applyBorder="1" applyAlignment="1">
      <alignment horizontal="center" vertical="center" shrinkToFit="1"/>
    </xf>
    <xf numFmtId="177" fontId="11" fillId="3" borderId="8" xfId="0" applyNumberFormat="1" applyFont="1" applyFill="1" applyBorder="1" applyAlignment="1">
      <alignment horizontal="center" vertical="center"/>
    </xf>
    <xf numFmtId="0" fontId="11" fillId="3" borderId="8" xfId="49" applyNumberFormat="1" applyFont="1" applyFill="1" applyBorder="1" applyAlignment="1">
      <alignment horizontal="center" vertical="center" shrinkToFit="1"/>
    </xf>
    <xf numFmtId="177" fontId="0" fillId="0" borderId="8" xfId="0" applyNumberFormat="1" applyBorder="1" applyAlignment="1">
      <alignment horizontal="center" vertical="center"/>
    </xf>
    <xf numFmtId="0" fontId="41" fillId="2" borderId="8" xfId="27" applyNumberFormat="1" applyFont="1" applyFill="1" applyBorder="1" applyAlignment="1">
      <alignment horizontal="center" vertical="center" wrapText="1"/>
    </xf>
    <xf numFmtId="0" fontId="41" fillId="2" borderId="8" xfId="27" applyNumberFormat="1" applyFont="1" applyFill="1" applyBorder="1" applyAlignment="1">
      <alignment horizontal="center" vertical="center"/>
    </xf>
    <xf numFmtId="0" fontId="43" fillId="2" borderId="8" xfId="0" applyFont="1" applyFill="1" applyBorder="1" applyAlignment="1">
      <alignment horizontal="center" vertical="center" wrapText="1"/>
    </xf>
    <xf numFmtId="0" fontId="43" fillId="2" borderId="8" xfId="27" applyNumberFormat="1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center" vertical="center"/>
    </xf>
    <xf numFmtId="0" fontId="45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37" fillId="0" borderId="8" xfId="16" applyNumberFormat="1" applyFont="1" applyFill="1" applyBorder="1" applyAlignment="1">
      <alignment horizontal="center" vertical="center" wrapText="1"/>
    </xf>
    <xf numFmtId="0" fontId="22" fillId="0" borderId="8" xfId="11" applyFont="1" applyFill="1" applyBorder="1" applyAlignment="1">
      <alignment horizontal="center" vertical="center" wrapText="1"/>
    </xf>
    <xf numFmtId="0" fontId="11" fillId="0" borderId="8" xfId="17" applyNumberFormat="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19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6" fillId="0" borderId="8" xfId="16" applyNumberFormat="1" applyFont="1" applyFill="1" applyBorder="1" applyAlignment="1">
      <alignment horizontal="center" vertical="center" wrapText="1"/>
    </xf>
    <xf numFmtId="0" fontId="30" fillId="0" borderId="8" xfId="11" applyFont="1" applyFill="1" applyBorder="1" applyAlignment="1">
      <alignment horizontal="center" vertical="center"/>
    </xf>
    <xf numFmtId="0" fontId="0" fillId="2" borderId="0" xfId="11" applyFont="1" applyFill="1" applyAlignment="1">
      <alignment horizontal="center" vertical="center"/>
    </xf>
    <xf numFmtId="0" fontId="44" fillId="2" borderId="0" xfId="0" applyNumberFormat="1" applyFont="1" applyFill="1" applyAlignment="1">
      <alignment horizontal="center" vertical="center"/>
    </xf>
    <xf numFmtId="0" fontId="43" fillId="0" borderId="8" xfId="10" applyNumberFormat="1" applyFont="1" applyFill="1" applyBorder="1" applyAlignment="1">
      <alignment horizontal="center" vertical="center" shrinkToFit="1"/>
    </xf>
    <xf numFmtId="0" fontId="43" fillId="0" borderId="8" xfId="10" applyNumberFormat="1" applyFont="1" applyFill="1" applyBorder="1" applyAlignment="1">
      <alignment horizontal="center" vertical="center" wrapText="1" shrinkToFit="1"/>
    </xf>
    <xf numFmtId="0" fontId="42" fillId="2" borderId="0" xfId="0" applyNumberFormat="1" applyFont="1" applyFill="1">
      <alignment vertical="center"/>
    </xf>
    <xf numFmtId="0" fontId="43" fillId="0" borderId="8" xfId="24" applyFont="1" applyFill="1" applyBorder="1" applyAlignment="1">
      <alignment horizontal="center" vertical="center"/>
    </xf>
    <xf numFmtId="177" fontId="43" fillId="0" borderId="8" xfId="24" applyNumberFormat="1" applyFont="1" applyFill="1" applyBorder="1" applyAlignment="1">
      <alignment horizontal="center" vertical="center"/>
    </xf>
    <xf numFmtId="0" fontId="44" fillId="2" borderId="0" xfId="0" applyNumberFormat="1" applyFont="1" applyFill="1">
      <alignment vertical="center"/>
    </xf>
    <xf numFmtId="0" fontId="43" fillId="0" borderId="8" xfId="10" applyNumberFormat="1" applyFont="1" applyFill="1" applyBorder="1" applyAlignment="1">
      <alignment horizontal="center" vertical="center"/>
    </xf>
    <xf numFmtId="0" fontId="41" fillId="0" borderId="8" xfId="24" applyFont="1" applyFill="1" applyBorder="1" applyAlignment="1">
      <alignment horizontal="center" vertical="center"/>
    </xf>
    <xf numFmtId="0" fontId="44" fillId="0" borderId="0" xfId="0" applyNumberFormat="1" applyFont="1" applyFill="1" applyAlignment="1">
      <alignment horizontal="center" vertical="center"/>
    </xf>
    <xf numFmtId="0" fontId="44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40" fillId="2" borderId="0" xfId="0" applyFont="1" applyFill="1">
      <alignment vertical="center"/>
    </xf>
    <xf numFmtId="0" fontId="43" fillId="2" borderId="0" xfId="0" applyFont="1" applyFill="1">
      <alignment vertical="center"/>
    </xf>
    <xf numFmtId="0" fontId="45" fillId="2" borderId="0" xfId="0" applyFont="1" applyFill="1">
      <alignment vertical="center"/>
    </xf>
    <xf numFmtId="0" fontId="45" fillId="2" borderId="0" xfId="0" applyFont="1" applyFill="1" applyAlignment="1">
      <alignment horizontal="center" vertical="center"/>
    </xf>
    <xf numFmtId="0" fontId="47" fillId="2" borderId="0" xfId="0" applyNumberFormat="1" applyFont="1" applyFill="1" applyBorder="1" applyAlignment="1">
      <alignment wrapText="1"/>
    </xf>
    <xf numFmtId="0" fontId="47" fillId="2" borderId="0" xfId="0" applyNumberFormat="1" applyFont="1" applyFill="1" applyBorder="1" applyAlignment="1"/>
    <xf numFmtId="0" fontId="48" fillId="2" borderId="9" xfId="0" applyNumberFormat="1" applyFont="1" applyFill="1" applyBorder="1" applyAlignment="1" applyProtection="1">
      <alignment horizontal="center" vertical="center" shrinkToFit="1"/>
    </xf>
    <xf numFmtId="0" fontId="3" fillId="2" borderId="9" xfId="0" applyNumberFormat="1" applyFont="1" applyFill="1" applyBorder="1" applyAlignment="1" applyProtection="1">
      <alignment horizontal="left" vertical="center"/>
    </xf>
    <xf numFmtId="0" fontId="3" fillId="2" borderId="9" xfId="0" applyNumberFormat="1" applyFont="1" applyFill="1" applyBorder="1" applyAlignment="1" applyProtection="1">
      <alignment horizontal="center" vertical="center"/>
    </xf>
    <xf numFmtId="0" fontId="3" fillId="2" borderId="9" xfId="0" applyNumberFormat="1" applyFont="1" applyFill="1" applyBorder="1" applyAlignment="1" applyProtection="1">
      <alignment vertical="center" wrapText="1"/>
    </xf>
    <xf numFmtId="185" fontId="3" fillId="2" borderId="9" xfId="0" applyNumberFormat="1" applyFont="1" applyFill="1" applyBorder="1" applyAlignment="1" applyProtection="1">
      <alignment horizontal="center" vertical="center"/>
    </xf>
    <xf numFmtId="0" fontId="27" fillId="2" borderId="9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/>
    </xf>
    <xf numFmtId="0" fontId="5" fillId="2" borderId="9" xfId="36" applyNumberFormat="1" applyFont="1" applyFill="1" applyBorder="1" applyAlignment="1">
      <alignment horizontal="center" vertical="center"/>
    </xf>
    <xf numFmtId="0" fontId="5" fillId="2" borderId="9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9" xfId="7" applyNumberFormat="1" applyFont="1" applyFill="1" applyBorder="1" applyAlignment="1">
      <alignment horizontal="center" vertical="center"/>
    </xf>
    <xf numFmtId="0" fontId="13" fillId="2" borderId="9" xfId="36" applyNumberFormat="1" applyFont="1" applyFill="1" applyBorder="1" applyAlignment="1">
      <alignment horizontal="center" vertical="center"/>
    </xf>
    <xf numFmtId="0" fontId="13" fillId="2" borderId="9" xfId="2" applyNumberFormat="1" applyFont="1" applyFill="1" applyBorder="1" applyAlignment="1">
      <alignment horizontal="center" vertical="center"/>
    </xf>
    <xf numFmtId="0" fontId="50" fillId="2" borderId="9" xfId="36" applyNumberFormat="1" applyFont="1" applyFill="1" applyBorder="1" applyAlignment="1" applyProtection="1">
      <alignment horizontal="center" vertical="center" wrapText="1"/>
    </xf>
    <xf numFmtId="0" fontId="9" fillId="2" borderId="9" xfId="36" applyNumberFormat="1" applyFont="1" applyFill="1" applyBorder="1" applyAlignment="1">
      <alignment horizontal="center" vertical="center"/>
    </xf>
    <xf numFmtId="0" fontId="33" fillId="2" borderId="9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11" fillId="2" borderId="9" xfId="35" applyNumberFormat="1" applyFont="1" applyFill="1" applyBorder="1" applyAlignment="1">
      <alignment horizontal="center" vertical="center"/>
    </xf>
    <xf numFmtId="0" fontId="11" fillId="0" borderId="9" xfId="35" applyNumberFormat="1" applyFon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52" fillId="0" borderId="0" xfId="0" applyNumberFormat="1" applyFont="1" applyBorder="1" applyAlignment="1">
      <alignment horizontal="right" vertical="center"/>
    </xf>
    <xf numFmtId="0" fontId="53" fillId="0" borderId="9" xfId="0" applyNumberFormat="1" applyFont="1" applyBorder="1" applyAlignment="1">
      <alignment horizontal="center" vertical="center"/>
    </xf>
    <xf numFmtId="0" fontId="53" fillId="0" borderId="9" xfId="0" applyNumberFormat="1" applyFont="1" applyFill="1" applyBorder="1" applyAlignment="1">
      <alignment horizontal="center" vertical="center"/>
    </xf>
    <xf numFmtId="177" fontId="53" fillId="0" borderId="9" xfId="0" applyNumberFormat="1" applyFont="1" applyFill="1" applyBorder="1" applyAlignment="1">
      <alignment horizontal="center" vertical="center"/>
    </xf>
    <xf numFmtId="0" fontId="53" fillId="0" borderId="9" xfId="0" applyNumberFormat="1" applyFont="1" applyBorder="1" applyAlignment="1">
      <alignment horizontal="center" vertical="center" wrapText="1"/>
    </xf>
    <xf numFmtId="177" fontId="54" fillId="0" borderId="9" xfId="0" applyNumberFormat="1" applyFont="1" applyBorder="1" applyAlignment="1">
      <alignment horizontal="center" vertical="center"/>
    </xf>
    <xf numFmtId="177" fontId="53" fillId="0" borderId="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5" fillId="2" borderId="0" xfId="0" applyNumberFormat="1" applyFont="1" applyFill="1" applyAlignment="1">
      <alignment horizontal="center" vertical="center"/>
    </xf>
    <xf numFmtId="0" fontId="43" fillId="2" borderId="0" xfId="0" applyNumberFormat="1" applyFont="1" applyFill="1">
      <alignment vertical="center"/>
    </xf>
    <xf numFmtId="0" fontId="45" fillId="2" borderId="0" xfId="0" applyNumberFormat="1" applyFont="1" applyFill="1">
      <alignment vertical="center"/>
    </xf>
    <xf numFmtId="0" fontId="43" fillId="0" borderId="8" xfId="0" applyNumberFormat="1" applyFont="1" applyFill="1" applyBorder="1" applyAlignment="1">
      <alignment horizontal="center" vertical="center" shrinkToFit="1"/>
    </xf>
    <xf numFmtId="0" fontId="43" fillId="0" borderId="8" xfId="0" applyFont="1" applyFill="1" applyBorder="1" applyAlignment="1">
      <alignment horizontal="center" vertical="center" wrapText="1"/>
    </xf>
    <xf numFmtId="177" fontId="43" fillId="0" borderId="8" xfId="0" applyNumberFormat="1" applyFont="1" applyFill="1" applyBorder="1" applyAlignment="1">
      <alignment horizontal="center" vertical="center" wrapText="1"/>
    </xf>
    <xf numFmtId="177" fontId="45" fillId="2" borderId="0" xfId="0" applyNumberFormat="1" applyFont="1" applyFill="1">
      <alignment vertical="center"/>
    </xf>
    <xf numFmtId="0" fontId="45" fillId="0" borderId="0" xfId="0" applyNumberFormat="1" applyFont="1" applyFill="1" applyAlignment="1">
      <alignment horizontal="center" vertical="center"/>
    </xf>
    <xf numFmtId="0" fontId="45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51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52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0" fillId="2" borderId="0" xfId="27" applyNumberFormat="1" applyFont="1" applyFill="1" applyAlignment="1">
      <alignment horizontal="center" vertical="center"/>
    </xf>
    <xf numFmtId="0" fontId="40" fillId="2" borderId="0" xfId="27" applyNumberFormat="1" applyFont="1" applyFill="1" applyAlignment="1">
      <alignment horizontal="center" vertical="center" wrapText="1"/>
    </xf>
    <xf numFmtId="0" fontId="46" fillId="2" borderId="0" xfId="0" applyNumberFormat="1" applyFont="1" applyFill="1" applyBorder="1" applyAlignment="1">
      <alignment horizontal="center" vertical="center"/>
    </xf>
    <xf numFmtId="0" fontId="49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3" fillId="0" borderId="3" xfId="35" applyNumberFormat="1" applyFont="1" applyBorder="1" applyAlignment="1">
      <alignment horizontal="center" vertical="center"/>
    </xf>
    <xf numFmtId="176" fontId="28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8" fillId="0" borderId="3" xfId="40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7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24" fillId="2" borderId="3" xfId="1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176" fontId="7" fillId="3" borderId="1" xfId="40" applyNumberFormat="1" applyFont="1" applyFill="1" applyBorder="1" applyAlignment="1">
      <alignment horizontal="center" vertical="center" wrapText="1"/>
    </xf>
    <xf numFmtId="176" fontId="7" fillId="3" borderId="7" xfId="40" applyNumberFormat="1" applyFont="1" applyFill="1" applyBorder="1" applyAlignment="1">
      <alignment horizontal="center" vertical="center" wrapText="1"/>
    </xf>
    <xf numFmtId="176" fontId="7" fillId="3" borderId="2" xfId="40" applyNumberFormat="1" applyFont="1" applyFill="1" applyBorder="1" applyAlignment="1">
      <alignment horizontal="center" vertical="center" wrapText="1"/>
    </xf>
    <xf numFmtId="176" fontId="12" fillId="0" borderId="3" xfId="40" applyNumberFormat="1" applyFont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12" fillId="2" borderId="3" xfId="46" applyNumberFormat="1" applyFont="1" applyFill="1" applyBorder="1" applyAlignment="1">
      <alignment vertical="center"/>
    </xf>
    <xf numFmtId="0" fontId="34" fillId="0" borderId="3" xfId="0" applyFont="1" applyBorder="1" applyAlignment="1">
      <alignment horizontal="center" vertical="center"/>
    </xf>
    <xf numFmtId="57" fontId="11" fillId="3" borderId="8" xfId="11" applyNumberFormat="1" applyFont="1" applyFill="1" applyBorder="1" applyAlignment="1">
      <alignment horizontal="center" vertical="center" wrapText="1"/>
    </xf>
    <xf numFmtId="0" fontId="11" fillId="3" borderId="8" xfId="11" applyNumberFormat="1" applyFont="1" applyFill="1" applyBorder="1" applyAlignment="1">
      <alignment horizontal="center" vertical="center" wrapText="1"/>
    </xf>
    <xf numFmtId="181" fontId="11" fillId="3" borderId="8" xfId="11" applyNumberFormat="1" applyFont="1" applyFill="1" applyBorder="1" applyAlignment="1">
      <alignment horizontal="center" vertical="center" wrapText="1"/>
    </xf>
    <xf numFmtId="0" fontId="19" fillId="2" borderId="1" xfId="18" applyFont="1" applyFill="1" applyBorder="1" applyAlignment="1">
      <alignment horizontal="center" vertical="center" wrapText="1"/>
    </xf>
    <xf numFmtId="0" fontId="19" fillId="2" borderId="2" xfId="18" applyFont="1" applyFill="1" applyBorder="1" applyAlignment="1">
      <alignment horizontal="center" vertical="center" wrapText="1"/>
    </xf>
    <xf numFmtId="0" fontId="19" fillId="2" borderId="7" xfId="18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</cellXfs>
  <cellStyles count="51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A4" workbookViewId="0">
      <selection activeCell="C21" sqref="C21:E21"/>
    </sheetView>
  </sheetViews>
  <sheetFormatPr defaultColWidth="9" defaultRowHeight="13.5"/>
  <cols>
    <col min="1" max="1" width="5.625" style="187" customWidth="1"/>
    <col min="2" max="2" width="29.625" style="195" customWidth="1"/>
    <col min="3" max="4" width="20.625" style="187" customWidth="1"/>
    <col min="5" max="5" width="22.5" style="187" customWidth="1"/>
    <col min="6" max="6" width="20.5" style="187" bestFit="1" customWidth="1"/>
    <col min="7" max="7" width="18.625" style="187" hidden="1" customWidth="1"/>
    <col min="8" max="8" width="18.375" style="187" bestFit="1" customWidth="1"/>
    <col min="9" max="9" width="14.375" style="187" hidden="1" customWidth="1"/>
    <col min="10" max="10" width="14.25" style="187" hidden="1" customWidth="1"/>
    <col min="11" max="254" width="9" style="187"/>
    <col min="255" max="255" width="6.625" style="187" customWidth="1"/>
    <col min="256" max="257" width="21.625" style="187" customWidth="1"/>
    <col min="258" max="258" width="16.125" style="187" bestFit="1" customWidth="1"/>
    <col min="259" max="259" width="13.875" style="187" bestFit="1" customWidth="1"/>
    <col min="260" max="260" width="17.25" style="187" bestFit="1" customWidth="1"/>
    <col min="261" max="262" width="20.5" style="187" bestFit="1" customWidth="1"/>
    <col min="263" max="263" width="0" style="187" hidden="1" customWidth="1"/>
    <col min="264" max="264" width="18.375" style="187" bestFit="1" customWidth="1"/>
    <col min="265" max="266" width="0" style="187" hidden="1" customWidth="1"/>
    <col min="267" max="510" width="9" style="187"/>
    <col min="511" max="511" width="6.625" style="187" customWidth="1"/>
    <col min="512" max="513" width="21.625" style="187" customWidth="1"/>
    <col min="514" max="514" width="16.125" style="187" bestFit="1" customWidth="1"/>
    <col min="515" max="515" width="13.875" style="187" bestFit="1" customWidth="1"/>
    <col min="516" max="516" width="17.25" style="187" bestFit="1" customWidth="1"/>
    <col min="517" max="518" width="20.5" style="187" bestFit="1" customWidth="1"/>
    <col min="519" max="519" width="0" style="187" hidden="1" customWidth="1"/>
    <col min="520" max="520" width="18.375" style="187" bestFit="1" customWidth="1"/>
    <col min="521" max="522" width="0" style="187" hidden="1" customWidth="1"/>
    <col min="523" max="766" width="9" style="187"/>
    <col min="767" max="767" width="6.625" style="187" customWidth="1"/>
    <col min="768" max="769" width="21.625" style="187" customWidth="1"/>
    <col min="770" max="770" width="16.125" style="187" bestFit="1" customWidth="1"/>
    <col min="771" max="771" width="13.875" style="187" bestFit="1" customWidth="1"/>
    <col min="772" max="772" width="17.25" style="187" bestFit="1" customWidth="1"/>
    <col min="773" max="774" width="20.5" style="187" bestFit="1" customWidth="1"/>
    <col min="775" max="775" width="0" style="187" hidden="1" customWidth="1"/>
    <col min="776" max="776" width="18.375" style="187" bestFit="1" customWidth="1"/>
    <col min="777" max="778" width="0" style="187" hidden="1" customWidth="1"/>
    <col min="779" max="1022" width="9" style="187"/>
    <col min="1023" max="1023" width="6.625" style="187" customWidth="1"/>
    <col min="1024" max="1025" width="21.625" style="187" customWidth="1"/>
    <col min="1026" max="1026" width="16.125" style="187" bestFit="1" customWidth="1"/>
    <col min="1027" max="1027" width="13.875" style="187" bestFit="1" customWidth="1"/>
    <col min="1028" max="1028" width="17.25" style="187" bestFit="1" customWidth="1"/>
    <col min="1029" max="1030" width="20.5" style="187" bestFit="1" customWidth="1"/>
    <col min="1031" max="1031" width="0" style="187" hidden="1" customWidth="1"/>
    <col min="1032" max="1032" width="18.375" style="187" bestFit="1" customWidth="1"/>
    <col min="1033" max="1034" width="0" style="187" hidden="1" customWidth="1"/>
    <col min="1035" max="1278" width="9" style="187"/>
    <col min="1279" max="1279" width="6.625" style="187" customWidth="1"/>
    <col min="1280" max="1281" width="21.625" style="187" customWidth="1"/>
    <col min="1282" max="1282" width="16.125" style="187" bestFit="1" customWidth="1"/>
    <col min="1283" max="1283" width="13.875" style="187" bestFit="1" customWidth="1"/>
    <col min="1284" max="1284" width="17.25" style="187" bestFit="1" customWidth="1"/>
    <col min="1285" max="1286" width="20.5" style="187" bestFit="1" customWidth="1"/>
    <col min="1287" max="1287" width="0" style="187" hidden="1" customWidth="1"/>
    <col min="1288" max="1288" width="18.375" style="187" bestFit="1" customWidth="1"/>
    <col min="1289" max="1290" width="0" style="187" hidden="1" customWidth="1"/>
    <col min="1291" max="1534" width="9" style="187"/>
    <col min="1535" max="1535" width="6.625" style="187" customWidth="1"/>
    <col min="1536" max="1537" width="21.625" style="187" customWidth="1"/>
    <col min="1538" max="1538" width="16.125" style="187" bestFit="1" customWidth="1"/>
    <col min="1539" max="1539" width="13.875" style="187" bestFit="1" customWidth="1"/>
    <col min="1540" max="1540" width="17.25" style="187" bestFit="1" customWidth="1"/>
    <col min="1541" max="1542" width="20.5" style="187" bestFit="1" customWidth="1"/>
    <col min="1543" max="1543" width="0" style="187" hidden="1" customWidth="1"/>
    <col min="1544" max="1544" width="18.375" style="187" bestFit="1" customWidth="1"/>
    <col min="1545" max="1546" width="0" style="187" hidden="1" customWidth="1"/>
    <col min="1547" max="1790" width="9" style="187"/>
    <col min="1791" max="1791" width="6.625" style="187" customWidth="1"/>
    <col min="1792" max="1793" width="21.625" style="187" customWidth="1"/>
    <col min="1794" max="1794" width="16.125" style="187" bestFit="1" customWidth="1"/>
    <col min="1795" max="1795" width="13.875" style="187" bestFit="1" customWidth="1"/>
    <col min="1796" max="1796" width="17.25" style="187" bestFit="1" customWidth="1"/>
    <col min="1797" max="1798" width="20.5" style="187" bestFit="1" customWidth="1"/>
    <col min="1799" max="1799" width="0" style="187" hidden="1" customWidth="1"/>
    <col min="1800" max="1800" width="18.375" style="187" bestFit="1" customWidth="1"/>
    <col min="1801" max="1802" width="0" style="187" hidden="1" customWidth="1"/>
    <col min="1803" max="2046" width="9" style="187"/>
    <col min="2047" max="2047" width="6.625" style="187" customWidth="1"/>
    <col min="2048" max="2049" width="21.625" style="187" customWidth="1"/>
    <col min="2050" max="2050" width="16.125" style="187" bestFit="1" customWidth="1"/>
    <col min="2051" max="2051" width="13.875" style="187" bestFit="1" customWidth="1"/>
    <col min="2052" max="2052" width="17.25" style="187" bestFit="1" customWidth="1"/>
    <col min="2053" max="2054" width="20.5" style="187" bestFit="1" customWidth="1"/>
    <col min="2055" max="2055" width="0" style="187" hidden="1" customWidth="1"/>
    <col min="2056" max="2056" width="18.375" style="187" bestFit="1" customWidth="1"/>
    <col min="2057" max="2058" width="0" style="187" hidden="1" customWidth="1"/>
    <col min="2059" max="2302" width="9" style="187"/>
    <col min="2303" max="2303" width="6.625" style="187" customWidth="1"/>
    <col min="2304" max="2305" width="21.625" style="187" customWidth="1"/>
    <col min="2306" max="2306" width="16.125" style="187" bestFit="1" customWidth="1"/>
    <col min="2307" max="2307" width="13.875" style="187" bestFit="1" customWidth="1"/>
    <col min="2308" max="2308" width="17.25" style="187" bestFit="1" customWidth="1"/>
    <col min="2309" max="2310" width="20.5" style="187" bestFit="1" customWidth="1"/>
    <col min="2311" max="2311" width="0" style="187" hidden="1" customWidth="1"/>
    <col min="2312" max="2312" width="18.375" style="187" bestFit="1" customWidth="1"/>
    <col min="2313" max="2314" width="0" style="187" hidden="1" customWidth="1"/>
    <col min="2315" max="2558" width="9" style="187"/>
    <col min="2559" max="2559" width="6.625" style="187" customWidth="1"/>
    <col min="2560" max="2561" width="21.625" style="187" customWidth="1"/>
    <col min="2562" max="2562" width="16.125" style="187" bestFit="1" customWidth="1"/>
    <col min="2563" max="2563" width="13.875" style="187" bestFit="1" customWidth="1"/>
    <col min="2564" max="2564" width="17.25" style="187" bestFit="1" customWidth="1"/>
    <col min="2565" max="2566" width="20.5" style="187" bestFit="1" customWidth="1"/>
    <col min="2567" max="2567" width="0" style="187" hidden="1" customWidth="1"/>
    <col min="2568" max="2568" width="18.375" style="187" bestFit="1" customWidth="1"/>
    <col min="2569" max="2570" width="0" style="187" hidden="1" customWidth="1"/>
    <col min="2571" max="2814" width="9" style="187"/>
    <col min="2815" max="2815" width="6.625" style="187" customWidth="1"/>
    <col min="2816" max="2817" width="21.625" style="187" customWidth="1"/>
    <col min="2818" max="2818" width="16.125" style="187" bestFit="1" customWidth="1"/>
    <col min="2819" max="2819" width="13.875" style="187" bestFit="1" customWidth="1"/>
    <col min="2820" max="2820" width="17.25" style="187" bestFit="1" customWidth="1"/>
    <col min="2821" max="2822" width="20.5" style="187" bestFit="1" customWidth="1"/>
    <col min="2823" max="2823" width="0" style="187" hidden="1" customWidth="1"/>
    <col min="2824" max="2824" width="18.375" style="187" bestFit="1" customWidth="1"/>
    <col min="2825" max="2826" width="0" style="187" hidden="1" customWidth="1"/>
    <col min="2827" max="3070" width="9" style="187"/>
    <col min="3071" max="3071" width="6.625" style="187" customWidth="1"/>
    <col min="3072" max="3073" width="21.625" style="187" customWidth="1"/>
    <col min="3074" max="3074" width="16.125" style="187" bestFit="1" customWidth="1"/>
    <col min="3075" max="3075" width="13.875" style="187" bestFit="1" customWidth="1"/>
    <col min="3076" max="3076" width="17.25" style="187" bestFit="1" customWidth="1"/>
    <col min="3077" max="3078" width="20.5" style="187" bestFit="1" customWidth="1"/>
    <col min="3079" max="3079" width="0" style="187" hidden="1" customWidth="1"/>
    <col min="3080" max="3080" width="18.375" style="187" bestFit="1" customWidth="1"/>
    <col min="3081" max="3082" width="0" style="187" hidden="1" customWidth="1"/>
    <col min="3083" max="3326" width="9" style="187"/>
    <col min="3327" max="3327" width="6.625" style="187" customWidth="1"/>
    <col min="3328" max="3329" width="21.625" style="187" customWidth="1"/>
    <col min="3330" max="3330" width="16.125" style="187" bestFit="1" customWidth="1"/>
    <col min="3331" max="3331" width="13.875" style="187" bestFit="1" customWidth="1"/>
    <col min="3332" max="3332" width="17.25" style="187" bestFit="1" customWidth="1"/>
    <col min="3333" max="3334" width="20.5" style="187" bestFit="1" customWidth="1"/>
    <col min="3335" max="3335" width="0" style="187" hidden="1" customWidth="1"/>
    <col min="3336" max="3336" width="18.375" style="187" bestFit="1" customWidth="1"/>
    <col min="3337" max="3338" width="0" style="187" hidden="1" customWidth="1"/>
    <col min="3339" max="3582" width="9" style="187"/>
    <col min="3583" max="3583" width="6.625" style="187" customWidth="1"/>
    <col min="3584" max="3585" width="21.625" style="187" customWidth="1"/>
    <col min="3586" max="3586" width="16.125" style="187" bestFit="1" customWidth="1"/>
    <col min="3587" max="3587" width="13.875" style="187" bestFit="1" customWidth="1"/>
    <col min="3588" max="3588" width="17.25" style="187" bestFit="1" customWidth="1"/>
    <col min="3589" max="3590" width="20.5" style="187" bestFit="1" customWidth="1"/>
    <col min="3591" max="3591" width="0" style="187" hidden="1" customWidth="1"/>
    <col min="3592" max="3592" width="18.375" style="187" bestFit="1" customWidth="1"/>
    <col min="3593" max="3594" width="0" style="187" hidden="1" customWidth="1"/>
    <col min="3595" max="3838" width="9" style="187"/>
    <col min="3839" max="3839" width="6.625" style="187" customWidth="1"/>
    <col min="3840" max="3841" width="21.625" style="187" customWidth="1"/>
    <col min="3842" max="3842" width="16.125" style="187" bestFit="1" customWidth="1"/>
    <col min="3843" max="3843" width="13.875" style="187" bestFit="1" customWidth="1"/>
    <col min="3844" max="3844" width="17.25" style="187" bestFit="1" customWidth="1"/>
    <col min="3845" max="3846" width="20.5" style="187" bestFit="1" customWidth="1"/>
    <col min="3847" max="3847" width="0" style="187" hidden="1" customWidth="1"/>
    <col min="3848" max="3848" width="18.375" style="187" bestFit="1" customWidth="1"/>
    <col min="3849" max="3850" width="0" style="187" hidden="1" customWidth="1"/>
    <col min="3851" max="4094" width="9" style="187"/>
    <col min="4095" max="4095" width="6.625" style="187" customWidth="1"/>
    <col min="4096" max="4097" width="21.625" style="187" customWidth="1"/>
    <col min="4098" max="4098" width="16.125" style="187" bestFit="1" customWidth="1"/>
    <col min="4099" max="4099" width="13.875" style="187" bestFit="1" customWidth="1"/>
    <col min="4100" max="4100" width="17.25" style="187" bestFit="1" customWidth="1"/>
    <col min="4101" max="4102" width="20.5" style="187" bestFit="1" customWidth="1"/>
    <col min="4103" max="4103" width="0" style="187" hidden="1" customWidth="1"/>
    <col min="4104" max="4104" width="18.375" style="187" bestFit="1" customWidth="1"/>
    <col min="4105" max="4106" width="0" style="187" hidden="1" customWidth="1"/>
    <col min="4107" max="4350" width="9" style="187"/>
    <col min="4351" max="4351" width="6.625" style="187" customWidth="1"/>
    <col min="4352" max="4353" width="21.625" style="187" customWidth="1"/>
    <col min="4354" max="4354" width="16.125" style="187" bestFit="1" customWidth="1"/>
    <col min="4355" max="4355" width="13.875" style="187" bestFit="1" customWidth="1"/>
    <col min="4356" max="4356" width="17.25" style="187" bestFit="1" customWidth="1"/>
    <col min="4357" max="4358" width="20.5" style="187" bestFit="1" customWidth="1"/>
    <col min="4359" max="4359" width="0" style="187" hidden="1" customWidth="1"/>
    <col min="4360" max="4360" width="18.375" style="187" bestFit="1" customWidth="1"/>
    <col min="4361" max="4362" width="0" style="187" hidden="1" customWidth="1"/>
    <col min="4363" max="4606" width="9" style="187"/>
    <col min="4607" max="4607" width="6.625" style="187" customWidth="1"/>
    <col min="4608" max="4609" width="21.625" style="187" customWidth="1"/>
    <col min="4610" max="4610" width="16.125" style="187" bestFit="1" customWidth="1"/>
    <col min="4611" max="4611" width="13.875" style="187" bestFit="1" customWidth="1"/>
    <col min="4612" max="4612" width="17.25" style="187" bestFit="1" customWidth="1"/>
    <col min="4613" max="4614" width="20.5" style="187" bestFit="1" customWidth="1"/>
    <col min="4615" max="4615" width="0" style="187" hidden="1" customWidth="1"/>
    <col min="4616" max="4616" width="18.375" style="187" bestFit="1" customWidth="1"/>
    <col min="4617" max="4618" width="0" style="187" hidden="1" customWidth="1"/>
    <col min="4619" max="4862" width="9" style="187"/>
    <col min="4863" max="4863" width="6.625" style="187" customWidth="1"/>
    <col min="4864" max="4865" width="21.625" style="187" customWidth="1"/>
    <col min="4866" max="4866" width="16.125" style="187" bestFit="1" customWidth="1"/>
    <col min="4867" max="4867" width="13.875" style="187" bestFit="1" customWidth="1"/>
    <col min="4868" max="4868" width="17.25" style="187" bestFit="1" customWidth="1"/>
    <col min="4869" max="4870" width="20.5" style="187" bestFit="1" customWidth="1"/>
    <col min="4871" max="4871" width="0" style="187" hidden="1" customWidth="1"/>
    <col min="4872" max="4872" width="18.375" style="187" bestFit="1" customWidth="1"/>
    <col min="4873" max="4874" width="0" style="187" hidden="1" customWidth="1"/>
    <col min="4875" max="5118" width="9" style="187"/>
    <col min="5119" max="5119" width="6.625" style="187" customWidth="1"/>
    <col min="5120" max="5121" width="21.625" style="187" customWidth="1"/>
    <col min="5122" max="5122" width="16.125" style="187" bestFit="1" customWidth="1"/>
    <col min="5123" max="5123" width="13.875" style="187" bestFit="1" customWidth="1"/>
    <col min="5124" max="5124" width="17.25" style="187" bestFit="1" customWidth="1"/>
    <col min="5125" max="5126" width="20.5" style="187" bestFit="1" customWidth="1"/>
    <col min="5127" max="5127" width="0" style="187" hidden="1" customWidth="1"/>
    <col min="5128" max="5128" width="18.375" style="187" bestFit="1" customWidth="1"/>
    <col min="5129" max="5130" width="0" style="187" hidden="1" customWidth="1"/>
    <col min="5131" max="5374" width="9" style="187"/>
    <col min="5375" max="5375" width="6.625" style="187" customWidth="1"/>
    <col min="5376" max="5377" width="21.625" style="187" customWidth="1"/>
    <col min="5378" max="5378" width="16.125" style="187" bestFit="1" customWidth="1"/>
    <col min="5379" max="5379" width="13.875" style="187" bestFit="1" customWidth="1"/>
    <col min="5380" max="5380" width="17.25" style="187" bestFit="1" customWidth="1"/>
    <col min="5381" max="5382" width="20.5" style="187" bestFit="1" customWidth="1"/>
    <col min="5383" max="5383" width="0" style="187" hidden="1" customWidth="1"/>
    <col min="5384" max="5384" width="18.375" style="187" bestFit="1" customWidth="1"/>
    <col min="5385" max="5386" width="0" style="187" hidden="1" customWidth="1"/>
    <col min="5387" max="5630" width="9" style="187"/>
    <col min="5631" max="5631" width="6.625" style="187" customWidth="1"/>
    <col min="5632" max="5633" width="21.625" style="187" customWidth="1"/>
    <col min="5634" max="5634" width="16.125" style="187" bestFit="1" customWidth="1"/>
    <col min="5635" max="5635" width="13.875" style="187" bestFit="1" customWidth="1"/>
    <col min="5636" max="5636" width="17.25" style="187" bestFit="1" customWidth="1"/>
    <col min="5637" max="5638" width="20.5" style="187" bestFit="1" customWidth="1"/>
    <col min="5639" max="5639" width="0" style="187" hidden="1" customWidth="1"/>
    <col min="5640" max="5640" width="18.375" style="187" bestFit="1" customWidth="1"/>
    <col min="5641" max="5642" width="0" style="187" hidden="1" customWidth="1"/>
    <col min="5643" max="5886" width="9" style="187"/>
    <col min="5887" max="5887" width="6.625" style="187" customWidth="1"/>
    <col min="5888" max="5889" width="21.625" style="187" customWidth="1"/>
    <col min="5890" max="5890" width="16.125" style="187" bestFit="1" customWidth="1"/>
    <col min="5891" max="5891" width="13.875" style="187" bestFit="1" customWidth="1"/>
    <col min="5892" max="5892" width="17.25" style="187" bestFit="1" customWidth="1"/>
    <col min="5893" max="5894" width="20.5" style="187" bestFit="1" customWidth="1"/>
    <col min="5895" max="5895" width="0" style="187" hidden="1" customWidth="1"/>
    <col min="5896" max="5896" width="18.375" style="187" bestFit="1" customWidth="1"/>
    <col min="5897" max="5898" width="0" style="187" hidden="1" customWidth="1"/>
    <col min="5899" max="6142" width="9" style="187"/>
    <col min="6143" max="6143" width="6.625" style="187" customWidth="1"/>
    <col min="6144" max="6145" width="21.625" style="187" customWidth="1"/>
    <col min="6146" max="6146" width="16.125" style="187" bestFit="1" customWidth="1"/>
    <col min="6147" max="6147" width="13.875" style="187" bestFit="1" customWidth="1"/>
    <col min="6148" max="6148" width="17.25" style="187" bestFit="1" customWidth="1"/>
    <col min="6149" max="6150" width="20.5" style="187" bestFit="1" customWidth="1"/>
    <col min="6151" max="6151" width="0" style="187" hidden="1" customWidth="1"/>
    <col min="6152" max="6152" width="18.375" style="187" bestFit="1" customWidth="1"/>
    <col min="6153" max="6154" width="0" style="187" hidden="1" customWidth="1"/>
    <col min="6155" max="6398" width="9" style="187"/>
    <col min="6399" max="6399" width="6.625" style="187" customWidth="1"/>
    <col min="6400" max="6401" width="21.625" style="187" customWidth="1"/>
    <col min="6402" max="6402" width="16.125" style="187" bestFit="1" customWidth="1"/>
    <col min="6403" max="6403" width="13.875" style="187" bestFit="1" customWidth="1"/>
    <col min="6404" max="6404" width="17.25" style="187" bestFit="1" customWidth="1"/>
    <col min="6405" max="6406" width="20.5" style="187" bestFit="1" customWidth="1"/>
    <col min="6407" max="6407" width="0" style="187" hidden="1" customWidth="1"/>
    <col min="6408" max="6408" width="18.375" style="187" bestFit="1" customWidth="1"/>
    <col min="6409" max="6410" width="0" style="187" hidden="1" customWidth="1"/>
    <col min="6411" max="6654" width="9" style="187"/>
    <col min="6655" max="6655" width="6.625" style="187" customWidth="1"/>
    <col min="6656" max="6657" width="21.625" style="187" customWidth="1"/>
    <col min="6658" max="6658" width="16.125" style="187" bestFit="1" customWidth="1"/>
    <col min="6659" max="6659" width="13.875" style="187" bestFit="1" customWidth="1"/>
    <col min="6660" max="6660" width="17.25" style="187" bestFit="1" customWidth="1"/>
    <col min="6661" max="6662" width="20.5" style="187" bestFit="1" customWidth="1"/>
    <col min="6663" max="6663" width="0" style="187" hidden="1" customWidth="1"/>
    <col min="6664" max="6664" width="18.375" style="187" bestFit="1" customWidth="1"/>
    <col min="6665" max="6666" width="0" style="187" hidden="1" customWidth="1"/>
    <col min="6667" max="6910" width="9" style="187"/>
    <col min="6911" max="6911" width="6.625" style="187" customWidth="1"/>
    <col min="6912" max="6913" width="21.625" style="187" customWidth="1"/>
    <col min="6914" max="6914" width="16.125" style="187" bestFit="1" customWidth="1"/>
    <col min="6915" max="6915" width="13.875" style="187" bestFit="1" customWidth="1"/>
    <col min="6916" max="6916" width="17.25" style="187" bestFit="1" customWidth="1"/>
    <col min="6917" max="6918" width="20.5" style="187" bestFit="1" customWidth="1"/>
    <col min="6919" max="6919" width="0" style="187" hidden="1" customWidth="1"/>
    <col min="6920" max="6920" width="18.375" style="187" bestFit="1" customWidth="1"/>
    <col min="6921" max="6922" width="0" style="187" hidden="1" customWidth="1"/>
    <col min="6923" max="7166" width="9" style="187"/>
    <col min="7167" max="7167" width="6.625" style="187" customWidth="1"/>
    <col min="7168" max="7169" width="21.625" style="187" customWidth="1"/>
    <col min="7170" max="7170" width="16.125" style="187" bestFit="1" customWidth="1"/>
    <col min="7171" max="7171" width="13.875" style="187" bestFit="1" customWidth="1"/>
    <col min="7172" max="7172" width="17.25" style="187" bestFit="1" customWidth="1"/>
    <col min="7173" max="7174" width="20.5" style="187" bestFit="1" customWidth="1"/>
    <col min="7175" max="7175" width="0" style="187" hidden="1" customWidth="1"/>
    <col min="7176" max="7176" width="18.375" style="187" bestFit="1" customWidth="1"/>
    <col min="7177" max="7178" width="0" style="187" hidden="1" customWidth="1"/>
    <col min="7179" max="7422" width="9" style="187"/>
    <col min="7423" max="7423" width="6.625" style="187" customWidth="1"/>
    <col min="7424" max="7425" width="21.625" style="187" customWidth="1"/>
    <col min="7426" max="7426" width="16.125" style="187" bestFit="1" customWidth="1"/>
    <col min="7427" max="7427" width="13.875" style="187" bestFit="1" customWidth="1"/>
    <col min="7428" max="7428" width="17.25" style="187" bestFit="1" customWidth="1"/>
    <col min="7429" max="7430" width="20.5" style="187" bestFit="1" customWidth="1"/>
    <col min="7431" max="7431" width="0" style="187" hidden="1" customWidth="1"/>
    <col min="7432" max="7432" width="18.375" style="187" bestFit="1" customWidth="1"/>
    <col min="7433" max="7434" width="0" style="187" hidden="1" customWidth="1"/>
    <col min="7435" max="7678" width="9" style="187"/>
    <col min="7679" max="7679" width="6.625" style="187" customWidth="1"/>
    <col min="7680" max="7681" width="21.625" style="187" customWidth="1"/>
    <col min="7682" max="7682" width="16.125" style="187" bestFit="1" customWidth="1"/>
    <col min="7683" max="7683" width="13.875" style="187" bestFit="1" customWidth="1"/>
    <col min="7684" max="7684" width="17.25" style="187" bestFit="1" customWidth="1"/>
    <col min="7685" max="7686" width="20.5" style="187" bestFit="1" customWidth="1"/>
    <col min="7687" max="7687" width="0" style="187" hidden="1" customWidth="1"/>
    <col min="7688" max="7688" width="18.375" style="187" bestFit="1" customWidth="1"/>
    <col min="7689" max="7690" width="0" style="187" hidden="1" customWidth="1"/>
    <col min="7691" max="7934" width="9" style="187"/>
    <col min="7935" max="7935" width="6.625" style="187" customWidth="1"/>
    <col min="7936" max="7937" width="21.625" style="187" customWidth="1"/>
    <col min="7938" max="7938" width="16.125" style="187" bestFit="1" customWidth="1"/>
    <col min="7939" max="7939" width="13.875" style="187" bestFit="1" customWidth="1"/>
    <col min="7940" max="7940" width="17.25" style="187" bestFit="1" customWidth="1"/>
    <col min="7941" max="7942" width="20.5" style="187" bestFit="1" customWidth="1"/>
    <col min="7943" max="7943" width="0" style="187" hidden="1" customWidth="1"/>
    <col min="7944" max="7944" width="18.375" style="187" bestFit="1" customWidth="1"/>
    <col min="7945" max="7946" width="0" style="187" hidden="1" customWidth="1"/>
    <col min="7947" max="8190" width="9" style="187"/>
    <col min="8191" max="8191" width="6.625" style="187" customWidth="1"/>
    <col min="8192" max="8193" width="21.625" style="187" customWidth="1"/>
    <col min="8194" max="8194" width="16.125" style="187" bestFit="1" customWidth="1"/>
    <col min="8195" max="8195" width="13.875" style="187" bestFit="1" customWidth="1"/>
    <col min="8196" max="8196" width="17.25" style="187" bestFit="1" customWidth="1"/>
    <col min="8197" max="8198" width="20.5" style="187" bestFit="1" customWidth="1"/>
    <col min="8199" max="8199" width="0" style="187" hidden="1" customWidth="1"/>
    <col min="8200" max="8200" width="18.375" style="187" bestFit="1" customWidth="1"/>
    <col min="8201" max="8202" width="0" style="187" hidden="1" customWidth="1"/>
    <col min="8203" max="8446" width="9" style="187"/>
    <col min="8447" max="8447" width="6.625" style="187" customWidth="1"/>
    <col min="8448" max="8449" width="21.625" style="187" customWidth="1"/>
    <col min="8450" max="8450" width="16.125" style="187" bestFit="1" customWidth="1"/>
    <col min="8451" max="8451" width="13.875" style="187" bestFit="1" customWidth="1"/>
    <col min="8452" max="8452" width="17.25" style="187" bestFit="1" customWidth="1"/>
    <col min="8453" max="8454" width="20.5" style="187" bestFit="1" customWidth="1"/>
    <col min="8455" max="8455" width="0" style="187" hidden="1" customWidth="1"/>
    <col min="8456" max="8456" width="18.375" style="187" bestFit="1" customWidth="1"/>
    <col min="8457" max="8458" width="0" style="187" hidden="1" customWidth="1"/>
    <col min="8459" max="8702" width="9" style="187"/>
    <col min="8703" max="8703" width="6.625" style="187" customWidth="1"/>
    <col min="8704" max="8705" width="21.625" style="187" customWidth="1"/>
    <col min="8706" max="8706" width="16.125" style="187" bestFit="1" customWidth="1"/>
    <col min="8707" max="8707" width="13.875" style="187" bestFit="1" customWidth="1"/>
    <col min="8708" max="8708" width="17.25" style="187" bestFit="1" customWidth="1"/>
    <col min="8709" max="8710" width="20.5" style="187" bestFit="1" customWidth="1"/>
    <col min="8711" max="8711" width="0" style="187" hidden="1" customWidth="1"/>
    <col min="8712" max="8712" width="18.375" style="187" bestFit="1" customWidth="1"/>
    <col min="8713" max="8714" width="0" style="187" hidden="1" customWidth="1"/>
    <col min="8715" max="8958" width="9" style="187"/>
    <col min="8959" max="8959" width="6.625" style="187" customWidth="1"/>
    <col min="8960" max="8961" width="21.625" style="187" customWidth="1"/>
    <col min="8962" max="8962" width="16.125" style="187" bestFit="1" customWidth="1"/>
    <col min="8963" max="8963" width="13.875" style="187" bestFit="1" customWidth="1"/>
    <col min="8964" max="8964" width="17.25" style="187" bestFit="1" customWidth="1"/>
    <col min="8965" max="8966" width="20.5" style="187" bestFit="1" customWidth="1"/>
    <col min="8967" max="8967" width="0" style="187" hidden="1" customWidth="1"/>
    <col min="8968" max="8968" width="18.375" style="187" bestFit="1" customWidth="1"/>
    <col min="8969" max="8970" width="0" style="187" hidden="1" customWidth="1"/>
    <col min="8971" max="9214" width="9" style="187"/>
    <col min="9215" max="9215" width="6.625" style="187" customWidth="1"/>
    <col min="9216" max="9217" width="21.625" style="187" customWidth="1"/>
    <col min="9218" max="9218" width="16.125" style="187" bestFit="1" customWidth="1"/>
    <col min="9219" max="9219" width="13.875" style="187" bestFit="1" customWidth="1"/>
    <col min="9220" max="9220" width="17.25" style="187" bestFit="1" customWidth="1"/>
    <col min="9221" max="9222" width="20.5" style="187" bestFit="1" customWidth="1"/>
    <col min="9223" max="9223" width="0" style="187" hidden="1" customWidth="1"/>
    <col min="9224" max="9224" width="18.375" style="187" bestFit="1" customWidth="1"/>
    <col min="9225" max="9226" width="0" style="187" hidden="1" customWidth="1"/>
    <col min="9227" max="9470" width="9" style="187"/>
    <col min="9471" max="9471" width="6.625" style="187" customWidth="1"/>
    <col min="9472" max="9473" width="21.625" style="187" customWidth="1"/>
    <col min="9474" max="9474" width="16.125" style="187" bestFit="1" customWidth="1"/>
    <col min="9475" max="9475" width="13.875" style="187" bestFit="1" customWidth="1"/>
    <col min="9476" max="9476" width="17.25" style="187" bestFit="1" customWidth="1"/>
    <col min="9477" max="9478" width="20.5" style="187" bestFit="1" customWidth="1"/>
    <col min="9479" max="9479" width="0" style="187" hidden="1" customWidth="1"/>
    <col min="9480" max="9480" width="18.375" style="187" bestFit="1" customWidth="1"/>
    <col min="9481" max="9482" width="0" style="187" hidden="1" customWidth="1"/>
    <col min="9483" max="9726" width="9" style="187"/>
    <col min="9727" max="9727" width="6.625" style="187" customWidth="1"/>
    <col min="9728" max="9729" width="21.625" style="187" customWidth="1"/>
    <col min="9730" max="9730" width="16.125" style="187" bestFit="1" customWidth="1"/>
    <col min="9731" max="9731" width="13.875" style="187" bestFit="1" customWidth="1"/>
    <col min="9732" max="9732" width="17.25" style="187" bestFit="1" customWidth="1"/>
    <col min="9733" max="9734" width="20.5" style="187" bestFit="1" customWidth="1"/>
    <col min="9735" max="9735" width="0" style="187" hidden="1" customWidth="1"/>
    <col min="9736" max="9736" width="18.375" style="187" bestFit="1" customWidth="1"/>
    <col min="9737" max="9738" width="0" style="187" hidden="1" customWidth="1"/>
    <col min="9739" max="9982" width="9" style="187"/>
    <col min="9983" max="9983" width="6.625" style="187" customWidth="1"/>
    <col min="9984" max="9985" width="21.625" style="187" customWidth="1"/>
    <col min="9986" max="9986" width="16.125" style="187" bestFit="1" customWidth="1"/>
    <col min="9987" max="9987" width="13.875" style="187" bestFit="1" customWidth="1"/>
    <col min="9988" max="9988" width="17.25" style="187" bestFit="1" customWidth="1"/>
    <col min="9989" max="9990" width="20.5" style="187" bestFit="1" customWidth="1"/>
    <col min="9991" max="9991" width="0" style="187" hidden="1" customWidth="1"/>
    <col min="9992" max="9992" width="18.375" style="187" bestFit="1" customWidth="1"/>
    <col min="9993" max="9994" width="0" style="187" hidden="1" customWidth="1"/>
    <col min="9995" max="10238" width="9" style="187"/>
    <col min="10239" max="10239" width="6.625" style="187" customWidth="1"/>
    <col min="10240" max="10241" width="21.625" style="187" customWidth="1"/>
    <col min="10242" max="10242" width="16.125" style="187" bestFit="1" customWidth="1"/>
    <col min="10243" max="10243" width="13.875" style="187" bestFit="1" customWidth="1"/>
    <col min="10244" max="10244" width="17.25" style="187" bestFit="1" customWidth="1"/>
    <col min="10245" max="10246" width="20.5" style="187" bestFit="1" customWidth="1"/>
    <col min="10247" max="10247" width="0" style="187" hidden="1" customWidth="1"/>
    <col min="10248" max="10248" width="18.375" style="187" bestFit="1" customWidth="1"/>
    <col min="10249" max="10250" width="0" style="187" hidden="1" customWidth="1"/>
    <col min="10251" max="10494" width="9" style="187"/>
    <col min="10495" max="10495" width="6.625" style="187" customWidth="1"/>
    <col min="10496" max="10497" width="21.625" style="187" customWidth="1"/>
    <col min="10498" max="10498" width="16.125" style="187" bestFit="1" customWidth="1"/>
    <col min="10499" max="10499" width="13.875" style="187" bestFit="1" customWidth="1"/>
    <col min="10500" max="10500" width="17.25" style="187" bestFit="1" customWidth="1"/>
    <col min="10501" max="10502" width="20.5" style="187" bestFit="1" customWidth="1"/>
    <col min="10503" max="10503" width="0" style="187" hidden="1" customWidth="1"/>
    <col min="10504" max="10504" width="18.375" style="187" bestFit="1" customWidth="1"/>
    <col min="10505" max="10506" width="0" style="187" hidden="1" customWidth="1"/>
    <col min="10507" max="10750" width="9" style="187"/>
    <col min="10751" max="10751" width="6.625" style="187" customWidth="1"/>
    <col min="10752" max="10753" width="21.625" style="187" customWidth="1"/>
    <col min="10754" max="10754" width="16.125" style="187" bestFit="1" customWidth="1"/>
    <col min="10755" max="10755" width="13.875" style="187" bestFit="1" customWidth="1"/>
    <col min="10756" max="10756" width="17.25" style="187" bestFit="1" customWidth="1"/>
    <col min="10757" max="10758" width="20.5" style="187" bestFit="1" customWidth="1"/>
    <col min="10759" max="10759" width="0" style="187" hidden="1" customWidth="1"/>
    <col min="10760" max="10760" width="18.375" style="187" bestFit="1" customWidth="1"/>
    <col min="10761" max="10762" width="0" style="187" hidden="1" customWidth="1"/>
    <col min="10763" max="11006" width="9" style="187"/>
    <col min="11007" max="11007" width="6.625" style="187" customWidth="1"/>
    <col min="11008" max="11009" width="21.625" style="187" customWidth="1"/>
    <col min="11010" max="11010" width="16.125" style="187" bestFit="1" customWidth="1"/>
    <col min="11011" max="11011" width="13.875" style="187" bestFit="1" customWidth="1"/>
    <col min="11012" max="11012" width="17.25" style="187" bestFit="1" customWidth="1"/>
    <col min="11013" max="11014" width="20.5" style="187" bestFit="1" customWidth="1"/>
    <col min="11015" max="11015" width="0" style="187" hidden="1" customWidth="1"/>
    <col min="11016" max="11016" width="18.375" style="187" bestFit="1" customWidth="1"/>
    <col min="11017" max="11018" width="0" style="187" hidden="1" customWidth="1"/>
    <col min="11019" max="11262" width="9" style="187"/>
    <col min="11263" max="11263" width="6.625" style="187" customWidth="1"/>
    <col min="11264" max="11265" width="21.625" style="187" customWidth="1"/>
    <col min="11266" max="11266" width="16.125" style="187" bestFit="1" customWidth="1"/>
    <col min="11267" max="11267" width="13.875" style="187" bestFit="1" customWidth="1"/>
    <col min="11268" max="11268" width="17.25" style="187" bestFit="1" customWidth="1"/>
    <col min="11269" max="11270" width="20.5" style="187" bestFit="1" customWidth="1"/>
    <col min="11271" max="11271" width="0" style="187" hidden="1" customWidth="1"/>
    <col min="11272" max="11272" width="18.375" style="187" bestFit="1" customWidth="1"/>
    <col min="11273" max="11274" width="0" style="187" hidden="1" customWidth="1"/>
    <col min="11275" max="11518" width="9" style="187"/>
    <col min="11519" max="11519" width="6.625" style="187" customWidth="1"/>
    <col min="11520" max="11521" width="21.625" style="187" customWidth="1"/>
    <col min="11522" max="11522" width="16.125" style="187" bestFit="1" customWidth="1"/>
    <col min="11523" max="11523" width="13.875" style="187" bestFit="1" customWidth="1"/>
    <col min="11524" max="11524" width="17.25" style="187" bestFit="1" customWidth="1"/>
    <col min="11525" max="11526" width="20.5" style="187" bestFit="1" customWidth="1"/>
    <col min="11527" max="11527" width="0" style="187" hidden="1" customWidth="1"/>
    <col min="11528" max="11528" width="18.375" style="187" bestFit="1" customWidth="1"/>
    <col min="11529" max="11530" width="0" style="187" hidden="1" customWidth="1"/>
    <col min="11531" max="11774" width="9" style="187"/>
    <col min="11775" max="11775" width="6.625" style="187" customWidth="1"/>
    <col min="11776" max="11777" width="21.625" style="187" customWidth="1"/>
    <col min="11778" max="11778" width="16.125" style="187" bestFit="1" customWidth="1"/>
    <col min="11779" max="11779" width="13.875" style="187" bestFit="1" customWidth="1"/>
    <col min="11780" max="11780" width="17.25" style="187" bestFit="1" customWidth="1"/>
    <col min="11781" max="11782" width="20.5" style="187" bestFit="1" customWidth="1"/>
    <col min="11783" max="11783" width="0" style="187" hidden="1" customWidth="1"/>
    <col min="11784" max="11784" width="18.375" style="187" bestFit="1" customWidth="1"/>
    <col min="11785" max="11786" width="0" style="187" hidden="1" customWidth="1"/>
    <col min="11787" max="12030" width="9" style="187"/>
    <col min="12031" max="12031" width="6.625" style="187" customWidth="1"/>
    <col min="12032" max="12033" width="21.625" style="187" customWidth="1"/>
    <col min="12034" max="12034" width="16.125" style="187" bestFit="1" customWidth="1"/>
    <col min="12035" max="12035" width="13.875" style="187" bestFit="1" customWidth="1"/>
    <col min="12036" max="12036" width="17.25" style="187" bestFit="1" customWidth="1"/>
    <col min="12037" max="12038" width="20.5" style="187" bestFit="1" customWidth="1"/>
    <col min="12039" max="12039" width="0" style="187" hidden="1" customWidth="1"/>
    <col min="12040" max="12040" width="18.375" style="187" bestFit="1" customWidth="1"/>
    <col min="12041" max="12042" width="0" style="187" hidden="1" customWidth="1"/>
    <col min="12043" max="12286" width="9" style="187"/>
    <col min="12287" max="12287" width="6.625" style="187" customWidth="1"/>
    <col min="12288" max="12289" width="21.625" style="187" customWidth="1"/>
    <col min="12290" max="12290" width="16.125" style="187" bestFit="1" customWidth="1"/>
    <col min="12291" max="12291" width="13.875" style="187" bestFit="1" customWidth="1"/>
    <col min="12292" max="12292" width="17.25" style="187" bestFit="1" customWidth="1"/>
    <col min="12293" max="12294" width="20.5" style="187" bestFit="1" customWidth="1"/>
    <col min="12295" max="12295" width="0" style="187" hidden="1" customWidth="1"/>
    <col min="12296" max="12296" width="18.375" style="187" bestFit="1" customWidth="1"/>
    <col min="12297" max="12298" width="0" style="187" hidden="1" customWidth="1"/>
    <col min="12299" max="12542" width="9" style="187"/>
    <col min="12543" max="12543" width="6.625" style="187" customWidth="1"/>
    <col min="12544" max="12545" width="21.625" style="187" customWidth="1"/>
    <col min="12546" max="12546" width="16.125" style="187" bestFit="1" customWidth="1"/>
    <col min="12547" max="12547" width="13.875" style="187" bestFit="1" customWidth="1"/>
    <col min="12548" max="12548" width="17.25" style="187" bestFit="1" customWidth="1"/>
    <col min="12549" max="12550" width="20.5" style="187" bestFit="1" customWidth="1"/>
    <col min="12551" max="12551" width="0" style="187" hidden="1" customWidth="1"/>
    <col min="12552" max="12552" width="18.375" style="187" bestFit="1" customWidth="1"/>
    <col min="12553" max="12554" width="0" style="187" hidden="1" customWidth="1"/>
    <col min="12555" max="12798" width="9" style="187"/>
    <col min="12799" max="12799" width="6.625" style="187" customWidth="1"/>
    <col min="12800" max="12801" width="21.625" style="187" customWidth="1"/>
    <col min="12802" max="12802" width="16.125" style="187" bestFit="1" customWidth="1"/>
    <col min="12803" max="12803" width="13.875" style="187" bestFit="1" customWidth="1"/>
    <col min="12804" max="12804" width="17.25" style="187" bestFit="1" customWidth="1"/>
    <col min="12805" max="12806" width="20.5" style="187" bestFit="1" customWidth="1"/>
    <col min="12807" max="12807" width="0" style="187" hidden="1" customWidth="1"/>
    <col min="12808" max="12808" width="18.375" style="187" bestFit="1" customWidth="1"/>
    <col min="12809" max="12810" width="0" style="187" hidden="1" customWidth="1"/>
    <col min="12811" max="13054" width="9" style="187"/>
    <col min="13055" max="13055" width="6.625" style="187" customWidth="1"/>
    <col min="13056" max="13057" width="21.625" style="187" customWidth="1"/>
    <col min="13058" max="13058" width="16.125" style="187" bestFit="1" customWidth="1"/>
    <col min="13059" max="13059" width="13.875" style="187" bestFit="1" customWidth="1"/>
    <col min="13060" max="13060" width="17.25" style="187" bestFit="1" customWidth="1"/>
    <col min="13061" max="13062" width="20.5" style="187" bestFit="1" customWidth="1"/>
    <col min="13063" max="13063" width="0" style="187" hidden="1" customWidth="1"/>
    <col min="13064" max="13064" width="18.375" style="187" bestFit="1" customWidth="1"/>
    <col min="13065" max="13066" width="0" style="187" hidden="1" customWidth="1"/>
    <col min="13067" max="13310" width="9" style="187"/>
    <col min="13311" max="13311" width="6.625" style="187" customWidth="1"/>
    <col min="13312" max="13313" width="21.625" style="187" customWidth="1"/>
    <col min="13314" max="13314" width="16.125" style="187" bestFit="1" customWidth="1"/>
    <col min="13315" max="13315" width="13.875" style="187" bestFit="1" customWidth="1"/>
    <col min="13316" max="13316" width="17.25" style="187" bestFit="1" customWidth="1"/>
    <col min="13317" max="13318" width="20.5" style="187" bestFit="1" customWidth="1"/>
    <col min="13319" max="13319" width="0" style="187" hidden="1" customWidth="1"/>
    <col min="13320" max="13320" width="18.375" style="187" bestFit="1" customWidth="1"/>
    <col min="13321" max="13322" width="0" style="187" hidden="1" customWidth="1"/>
    <col min="13323" max="13566" width="9" style="187"/>
    <col min="13567" max="13567" width="6.625" style="187" customWidth="1"/>
    <col min="13568" max="13569" width="21.625" style="187" customWidth="1"/>
    <col min="13570" max="13570" width="16.125" style="187" bestFit="1" customWidth="1"/>
    <col min="13571" max="13571" width="13.875" style="187" bestFit="1" customWidth="1"/>
    <col min="13572" max="13572" width="17.25" style="187" bestFit="1" customWidth="1"/>
    <col min="13573" max="13574" width="20.5" style="187" bestFit="1" customWidth="1"/>
    <col min="13575" max="13575" width="0" style="187" hidden="1" customWidth="1"/>
    <col min="13576" max="13576" width="18.375" style="187" bestFit="1" customWidth="1"/>
    <col min="13577" max="13578" width="0" style="187" hidden="1" customWidth="1"/>
    <col min="13579" max="13822" width="9" style="187"/>
    <col min="13823" max="13823" width="6.625" style="187" customWidth="1"/>
    <col min="13824" max="13825" width="21.625" style="187" customWidth="1"/>
    <col min="13826" max="13826" width="16.125" style="187" bestFit="1" customWidth="1"/>
    <col min="13827" max="13827" width="13.875" style="187" bestFit="1" customWidth="1"/>
    <col min="13828" max="13828" width="17.25" style="187" bestFit="1" customWidth="1"/>
    <col min="13829" max="13830" width="20.5" style="187" bestFit="1" customWidth="1"/>
    <col min="13831" max="13831" width="0" style="187" hidden="1" customWidth="1"/>
    <col min="13832" max="13832" width="18.375" style="187" bestFit="1" customWidth="1"/>
    <col min="13833" max="13834" width="0" style="187" hidden="1" customWidth="1"/>
    <col min="13835" max="14078" width="9" style="187"/>
    <col min="14079" max="14079" width="6.625" style="187" customWidth="1"/>
    <col min="14080" max="14081" width="21.625" style="187" customWidth="1"/>
    <col min="14082" max="14082" width="16.125" style="187" bestFit="1" customWidth="1"/>
    <col min="14083" max="14083" width="13.875" style="187" bestFit="1" customWidth="1"/>
    <col min="14084" max="14084" width="17.25" style="187" bestFit="1" customWidth="1"/>
    <col min="14085" max="14086" width="20.5" style="187" bestFit="1" customWidth="1"/>
    <col min="14087" max="14087" width="0" style="187" hidden="1" customWidth="1"/>
    <col min="14088" max="14088" width="18.375" style="187" bestFit="1" customWidth="1"/>
    <col min="14089" max="14090" width="0" style="187" hidden="1" customWidth="1"/>
    <col min="14091" max="14334" width="9" style="187"/>
    <col min="14335" max="14335" width="6.625" style="187" customWidth="1"/>
    <col min="14336" max="14337" width="21.625" style="187" customWidth="1"/>
    <col min="14338" max="14338" width="16.125" style="187" bestFit="1" customWidth="1"/>
    <col min="14339" max="14339" width="13.875" style="187" bestFit="1" customWidth="1"/>
    <col min="14340" max="14340" width="17.25" style="187" bestFit="1" customWidth="1"/>
    <col min="14341" max="14342" width="20.5" style="187" bestFit="1" customWidth="1"/>
    <col min="14343" max="14343" width="0" style="187" hidden="1" customWidth="1"/>
    <col min="14344" max="14344" width="18.375" style="187" bestFit="1" customWidth="1"/>
    <col min="14345" max="14346" width="0" style="187" hidden="1" customWidth="1"/>
    <col min="14347" max="14590" width="9" style="187"/>
    <col min="14591" max="14591" width="6.625" style="187" customWidth="1"/>
    <col min="14592" max="14593" width="21.625" style="187" customWidth="1"/>
    <col min="14594" max="14594" width="16.125" style="187" bestFit="1" customWidth="1"/>
    <col min="14595" max="14595" width="13.875" style="187" bestFit="1" customWidth="1"/>
    <col min="14596" max="14596" width="17.25" style="187" bestFit="1" customWidth="1"/>
    <col min="14597" max="14598" width="20.5" style="187" bestFit="1" customWidth="1"/>
    <col min="14599" max="14599" width="0" style="187" hidden="1" customWidth="1"/>
    <col min="14600" max="14600" width="18.375" style="187" bestFit="1" customWidth="1"/>
    <col min="14601" max="14602" width="0" style="187" hidden="1" customWidth="1"/>
    <col min="14603" max="14846" width="9" style="187"/>
    <col min="14847" max="14847" width="6.625" style="187" customWidth="1"/>
    <col min="14848" max="14849" width="21.625" style="187" customWidth="1"/>
    <col min="14850" max="14850" width="16.125" style="187" bestFit="1" customWidth="1"/>
    <col min="14851" max="14851" width="13.875" style="187" bestFit="1" customWidth="1"/>
    <col min="14852" max="14852" width="17.25" style="187" bestFit="1" customWidth="1"/>
    <col min="14853" max="14854" width="20.5" style="187" bestFit="1" customWidth="1"/>
    <col min="14855" max="14855" width="0" style="187" hidden="1" customWidth="1"/>
    <col min="14856" max="14856" width="18.375" style="187" bestFit="1" customWidth="1"/>
    <col min="14857" max="14858" width="0" style="187" hidden="1" customWidth="1"/>
    <col min="14859" max="15102" width="9" style="187"/>
    <col min="15103" max="15103" width="6.625" style="187" customWidth="1"/>
    <col min="15104" max="15105" width="21.625" style="187" customWidth="1"/>
    <col min="15106" max="15106" width="16.125" style="187" bestFit="1" customWidth="1"/>
    <col min="15107" max="15107" width="13.875" style="187" bestFit="1" customWidth="1"/>
    <col min="15108" max="15108" width="17.25" style="187" bestFit="1" customWidth="1"/>
    <col min="15109" max="15110" width="20.5" style="187" bestFit="1" customWidth="1"/>
    <col min="15111" max="15111" width="0" style="187" hidden="1" customWidth="1"/>
    <col min="15112" max="15112" width="18.375" style="187" bestFit="1" customWidth="1"/>
    <col min="15113" max="15114" width="0" style="187" hidden="1" customWidth="1"/>
    <col min="15115" max="15358" width="9" style="187"/>
    <col min="15359" max="15359" width="6.625" style="187" customWidth="1"/>
    <col min="15360" max="15361" width="21.625" style="187" customWidth="1"/>
    <col min="15362" max="15362" width="16.125" style="187" bestFit="1" customWidth="1"/>
    <col min="15363" max="15363" width="13.875" style="187" bestFit="1" customWidth="1"/>
    <col min="15364" max="15364" width="17.25" style="187" bestFit="1" customWidth="1"/>
    <col min="15365" max="15366" width="20.5" style="187" bestFit="1" customWidth="1"/>
    <col min="15367" max="15367" width="0" style="187" hidden="1" customWidth="1"/>
    <col min="15368" max="15368" width="18.375" style="187" bestFit="1" customWidth="1"/>
    <col min="15369" max="15370" width="0" style="187" hidden="1" customWidth="1"/>
    <col min="15371" max="15614" width="9" style="187"/>
    <col min="15615" max="15615" width="6.625" style="187" customWidth="1"/>
    <col min="15616" max="15617" width="21.625" style="187" customWidth="1"/>
    <col min="15618" max="15618" width="16.125" style="187" bestFit="1" customWidth="1"/>
    <col min="15619" max="15619" width="13.875" style="187" bestFit="1" customWidth="1"/>
    <col min="15620" max="15620" width="17.25" style="187" bestFit="1" customWidth="1"/>
    <col min="15621" max="15622" width="20.5" style="187" bestFit="1" customWidth="1"/>
    <col min="15623" max="15623" width="0" style="187" hidden="1" customWidth="1"/>
    <col min="15624" max="15624" width="18.375" style="187" bestFit="1" customWidth="1"/>
    <col min="15625" max="15626" width="0" style="187" hidden="1" customWidth="1"/>
    <col min="15627" max="15870" width="9" style="187"/>
    <col min="15871" max="15871" width="6.625" style="187" customWidth="1"/>
    <col min="15872" max="15873" width="21.625" style="187" customWidth="1"/>
    <col min="15874" max="15874" width="16.125" style="187" bestFit="1" customWidth="1"/>
    <col min="15875" max="15875" width="13.875" style="187" bestFit="1" customWidth="1"/>
    <col min="15876" max="15876" width="17.25" style="187" bestFit="1" customWidth="1"/>
    <col min="15877" max="15878" width="20.5" style="187" bestFit="1" customWidth="1"/>
    <col min="15879" max="15879" width="0" style="187" hidden="1" customWidth="1"/>
    <col min="15880" max="15880" width="18.375" style="187" bestFit="1" customWidth="1"/>
    <col min="15881" max="15882" width="0" style="187" hidden="1" customWidth="1"/>
    <col min="15883" max="16126" width="9" style="187"/>
    <col min="16127" max="16127" width="6.625" style="187" customWidth="1"/>
    <col min="16128" max="16129" width="21.625" style="187" customWidth="1"/>
    <col min="16130" max="16130" width="16.125" style="187" bestFit="1" customWidth="1"/>
    <col min="16131" max="16131" width="13.875" style="187" bestFit="1" customWidth="1"/>
    <col min="16132" max="16132" width="17.25" style="187" bestFit="1" customWidth="1"/>
    <col min="16133" max="16134" width="20.5" style="187" bestFit="1" customWidth="1"/>
    <col min="16135" max="16135" width="0" style="187" hidden="1" customWidth="1"/>
    <col min="16136" max="16136" width="18.375" style="187" bestFit="1" customWidth="1"/>
    <col min="16137" max="16138" width="0" style="187" hidden="1" customWidth="1"/>
    <col min="16139" max="16384" width="9" style="187"/>
  </cols>
  <sheetData>
    <row r="1" spans="1:5" ht="30" customHeight="1">
      <c r="A1" s="206" t="s">
        <v>296</v>
      </c>
      <c r="B1" s="207"/>
      <c r="C1" s="207"/>
      <c r="D1" s="207"/>
      <c r="E1" s="207"/>
    </row>
    <row r="2" spans="1:5" ht="35.1" customHeight="1">
      <c r="A2" s="208" t="s">
        <v>317</v>
      </c>
      <c r="B2" s="209"/>
      <c r="E2" s="188" t="s">
        <v>297</v>
      </c>
    </row>
    <row r="3" spans="1:5" ht="30" customHeight="1">
      <c r="A3" s="189" t="s">
        <v>298</v>
      </c>
      <c r="B3" s="189" t="s">
        <v>299</v>
      </c>
      <c r="C3" s="190" t="s">
        <v>300</v>
      </c>
      <c r="D3" s="190" t="s">
        <v>301</v>
      </c>
      <c r="E3" s="190" t="s">
        <v>302</v>
      </c>
    </row>
    <row r="4" spans="1:5" ht="30" customHeight="1">
      <c r="A4" s="189">
        <v>1</v>
      </c>
      <c r="B4" s="189" t="s">
        <v>303</v>
      </c>
      <c r="C4" s="191">
        <f>学前科!I18</f>
        <v>1433271</v>
      </c>
      <c r="D4" s="191"/>
      <c r="E4" s="191">
        <f t="shared" ref="E4:E7" si="0">C4-D4</f>
        <v>1433271</v>
      </c>
    </row>
    <row r="5" spans="1:5" ht="30" customHeight="1">
      <c r="A5" s="189">
        <v>2</v>
      </c>
      <c r="B5" s="189" t="s">
        <v>239</v>
      </c>
      <c r="C5" s="191">
        <f>科艺体德!I22</f>
        <v>1242912</v>
      </c>
      <c r="D5" s="191"/>
      <c r="E5" s="191">
        <f t="shared" si="0"/>
        <v>1242912</v>
      </c>
    </row>
    <row r="6" spans="1:5" ht="30" customHeight="1">
      <c r="A6" s="189">
        <v>3</v>
      </c>
      <c r="B6" s="189" t="s">
        <v>304</v>
      </c>
      <c r="C6" s="191">
        <f>中小学教育教学!J7</f>
        <v>620000</v>
      </c>
      <c r="D6" s="191"/>
      <c r="E6" s="191">
        <f t="shared" si="0"/>
        <v>620000</v>
      </c>
    </row>
    <row r="7" spans="1:5" ht="30" customHeight="1">
      <c r="A7" s="189">
        <v>4</v>
      </c>
      <c r="B7" s="189" t="s">
        <v>305</v>
      </c>
      <c r="C7" s="191">
        <f>培训专项!I20</f>
        <v>360000</v>
      </c>
      <c r="D7" s="191"/>
      <c r="E7" s="191">
        <f t="shared" si="0"/>
        <v>360000</v>
      </c>
    </row>
    <row r="8" spans="1:5" ht="30" customHeight="1">
      <c r="A8" s="189">
        <v>5</v>
      </c>
      <c r="B8" s="189" t="s">
        <v>306</v>
      </c>
      <c r="C8" s="191">
        <f>考试中心!J7</f>
        <v>20000</v>
      </c>
      <c r="D8" s="191"/>
      <c r="E8" s="191">
        <f>C8-D8</f>
        <v>20000</v>
      </c>
    </row>
    <row r="9" spans="1:5" ht="30" customHeight="1">
      <c r="A9" s="189">
        <v>6</v>
      </c>
      <c r="B9" s="192" t="s">
        <v>307</v>
      </c>
      <c r="C9" s="191">
        <f>公办义务教育减免书簙费!M13</f>
        <v>7120688.2599999998</v>
      </c>
      <c r="D9" s="191"/>
      <c r="E9" s="191">
        <f t="shared" ref="E9:E20" si="1">C9-D9</f>
        <v>7120688.2599999998</v>
      </c>
    </row>
    <row r="10" spans="1:5" ht="30" customHeight="1">
      <c r="A10" s="189">
        <v>7</v>
      </c>
      <c r="B10" s="192" t="s">
        <v>308</v>
      </c>
      <c r="C10" s="191">
        <f>公办义务教育营养午餐!E13</f>
        <v>3051378</v>
      </c>
      <c r="D10" s="191"/>
      <c r="E10" s="191">
        <f t="shared" si="1"/>
        <v>3051378</v>
      </c>
    </row>
    <row r="11" spans="1:5" ht="30" customHeight="1">
      <c r="A11" s="189">
        <v>8</v>
      </c>
      <c r="B11" s="192" t="s">
        <v>309</v>
      </c>
      <c r="C11" s="191">
        <f>公办义务教育资助!P15</f>
        <v>367510.00000000006</v>
      </c>
      <c r="D11" s="191"/>
      <c r="E11" s="191">
        <f t="shared" si="1"/>
        <v>367510.00000000006</v>
      </c>
    </row>
    <row r="12" spans="1:5" ht="30" customHeight="1">
      <c r="A12" s="189">
        <v>9</v>
      </c>
      <c r="B12" s="189" t="s">
        <v>310</v>
      </c>
      <c r="C12" s="191">
        <f>公办学前教育资助!X13</f>
        <v>246291.1</v>
      </c>
      <c r="D12" s="191"/>
      <c r="E12" s="191">
        <f t="shared" si="1"/>
        <v>246291.1</v>
      </c>
    </row>
    <row r="13" spans="1:5" ht="30" customHeight="1">
      <c r="A13" s="189">
        <v>10</v>
      </c>
      <c r="B13" s="189" t="s">
        <v>311</v>
      </c>
      <c r="C13" s="193">
        <f>小区生补贴!K9</f>
        <v>3147900</v>
      </c>
      <c r="D13" s="191">
        <f t="shared" ref="D13:D20" si="2">C13</f>
        <v>3147900</v>
      </c>
      <c r="E13" s="191">
        <f t="shared" si="1"/>
        <v>0</v>
      </c>
    </row>
    <row r="14" spans="1:5" ht="30" customHeight="1">
      <c r="A14" s="189">
        <v>11</v>
      </c>
      <c r="B14" s="189" t="s">
        <v>312</v>
      </c>
      <c r="C14" s="193">
        <f>普惠制民办幼儿园补贴!I9</f>
        <v>747200</v>
      </c>
      <c r="D14" s="191">
        <f t="shared" si="2"/>
        <v>747200</v>
      </c>
      <c r="E14" s="191">
        <f t="shared" si="1"/>
        <v>0</v>
      </c>
    </row>
    <row r="15" spans="1:5" ht="30" customHeight="1">
      <c r="A15" s="189">
        <v>12</v>
      </c>
      <c r="B15" s="189" t="s">
        <v>313</v>
      </c>
      <c r="C15" s="193">
        <f>民办学校补贴!Q9</f>
        <v>17563820</v>
      </c>
      <c r="D15" s="191">
        <f t="shared" si="2"/>
        <v>17563820</v>
      </c>
      <c r="E15" s="191">
        <f t="shared" si="1"/>
        <v>0</v>
      </c>
    </row>
    <row r="16" spans="1:5" ht="30" customHeight="1">
      <c r="A16" s="189">
        <v>13</v>
      </c>
      <c r="B16" s="189" t="s">
        <v>318</v>
      </c>
      <c r="C16" s="193">
        <f>民办义务教育资助!P7</f>
        <v>29903.500000000004</v>
      </c>
      <c r="D16" s="191">
        <f t="shared" si="2"/>
        <v>29903.500000000004</v>
      </c>
      <c r="E16" s="191">
        <f t="shared" si="1"/>
        <v>0</v>
      </c>
    </row>
    <row r="17" spans="1:5" ht="30" customHeight="1">
      <c r="A17" s="189">
        <v>14</v>
      </c>
      <c r="B17" s="189" t="s">
        <v>314</v>
      </c>
      <c r="C17" s="193">
        <f>民办义务教育减免书簙费!J8</f>
        <v>259976</v>
      </c>
      <c r="D17" s="191">
        <f t="shared" si="2"/>
        <v>259976</v>
      </c>
      <c r="E17" s="191">
        <f t="shared" si="1"/>
        <v>0</v>
      </c>
    </row>
    <row r="18" spans="1:5" ht="30" customHeight="1">
      <c r="A18" s="189">
        <v>15</v>
      </c>
      <c r="B18" s="189" t="s">
        <v>319</v>
      </c>
      <c r="C18" s="193">
        <f>民办义务教育营养午餐!E6</f>
        <v>829026.00000000012</v>
      </c>
      <c r="D18" s="191">
        <f t="shared" si="2"/>
        <v>829026.00000000012</v>
      </c>
      <c r="E18" s="191">
        <f t="shared" si="1"/>
        <v>0</v>
      </c>
    </row>
    <row r="19" spans="1:5" ht="30" customHeight="1">
      <c r="A19" s="189">
        <v>16</v>
      </c>
      <c r="B19" s="189" t="s">
        <v>315</v>
      </c>
      <c r="C19" s="193">
        <f>储备教师!F22</f>
        <v>4756561.8400000008</v>
      </c>
      <c r="D19" s="191">
        <f t="shared" si="2"/>
        <v>4756561.8400000008</v>
      </c>
      <c r="E19" s="191">
        <f t="shared" si="1"/>
        <v>0</v>
      </c>
    </row>
    <row r="20" spans="1:5" ht="30" customHeight="1">
      <c r="A20" s="189">
        <v>17</v>
      </c>
      <c r="B20" s="189" t="s">
        <v>320</v>
      </c>
      <c r="C20" s="193">
        <f>政府购买学位!N14</f>
        <v>137432000</v>
      </c>
      <c r="D20" s="191">
        <f t="shared" si="2"/>
        <v>137432000</v>
      </c>
      <c r="E20" s="191">
        <f t="shared" si="1"/>
        <v>0</v>
      </c>
    </row>
    <row r="21" spans="1:5" ht="30" customHeight="1">
      <c r="A21" s="189"/>
      <c r="B21" s="189" t="s">
        <v>316</v>
      </c>
      <c r="C21" s="194">
        <f>SUM(C4:C20)</f>
        <v>179228437.69999999</v>
      </c>
      <c r="D21" s="194">
        <f t="shared" ref="D21:E21" si="3">SUM(D4:D20)</f>
        <v>164766387.34</v>
      </c>
      <c r="E21" s="194">
        <f t="shared" si="3"/>
        <v>14462050.359999999</v>
      </c>
    </row>
    <row r="22" spans="1:5" ht="30" customHeight="1">
      <c r="B22" s="187"/>
    </row>
    <row r="23" spans="1:5" ht="30" customHeight="1">
      <c r="B23" s="187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D37" activeCellId="1" sqref="A1:XFD1048576 D37"/>
    </sheetView>
  </sheetViews>
  <sheetFormatPr defaultColWidth="9" defaultRowHeight="13.5" outlineLevelRow="2"/>
  <cols>
    <col min="1" max="1" width="25.625" style="203" customWidth="1"/>
    <col min="2" max="2" width="7.875" style="203" customWidth="1"/>
    <col min="3" max="3" width="9.5" style="203" customWidth="1"/>
    <col min="4" max="4" width="25.875" style="204" customWidth="1"/>
    <col min="5" max="5" width="33.125" style="204" customWidth="1"/>
    <col min="6" max="6" width="27.25" style="204" customWidth="1"/>
    <col min="7" max="7" width="6.375" style="204" customWidth="1"/>
    <col min="8" max="8" width="11.375" style="204" customWidth="1"/>
    <col min="9" max="9" width="10.125" style="204" customWidth="1"/>
    <col min="10" max="10" width="12.75" style="205" bestFit="1" customWidth="1"/>
    <col min="11" max="16384" width="9" style="198"/>
  </cols>
  <sheetData>
    <row r="1" spans="1:10" s="196" customFormat="1" ht="20.25" customHeight="1">
      <c r="A1" s="210" t="s">
        <v>215</v>
      </c>
      <c r="B1" s="211"/>
      <c r="C1" s="210"/>
      <c r="D1" s="210"/>
      <c r="E1" s="210"/>
      <c r="F1" s="210"/>
      <c r="G1" s="210"/>
      <c r="H1" s="210"/>
      <c r="I1" s="210"/>
    </row>
    <row r="2" spans="1:10" s="197" customFormat="1" ht="20.100000000000001" customHeight="1">
      <c r="A2" s="148" t="s">
        <v>33</v>
      </c>
      <c r="B2" s="148" t="s">
        <v>10</v>
      </c>
      <c r="C2" s="148" t="s">
        <v>76</v>
      </c>
      <c r="D2" s="149" t="s">
        <v>53</v>
      </c>
      <c r="E2" s="149" t="s">
        <v>54</v>
      </c>
      <c r="F2" s="149" t="s">
        <v>55</v>
      </c>
      <c r="G2" s="148" t="s">
        <v>56</v>
      </c>
      <c r="H2" s="148" t="s">
        <v>57</v>
      </c>
      <c r="I2" s="148" t="s">
        <v>20</v>
      </c>
    </row>
    <row r="3" spans="1:10" ht="20.100000000000001" customHeight="1" outlineLevel="2">
      <c r="A3" s="151" t="s">
        <v>43</v>
      </c>
      <c r="B3" s="151" t="s">
        <v>13</v>
      </c>
      <c r="C3" s="151" t="s">
        <v>216</v>
      </c>
      <c r="D3" s="151" t="s">
        <v>217</v>
      </c>
      <c r="E3" s="151" t="s">
        <v>217</v>
      </c>
      <c r="F3" s="151" t="s">
        <v>217</v>
      </c>
      <c r="G3" s="151">
        <v>1</v>
      </c>
      <c r="H3" s="151">
        <v>90262</v>
      </c>
      <c r="I3" s="152">
        <f t="shared" ref="I3:I9" si="0">G3*H3</f>
        <v>90262</v>
      </c>
      <c r="J3" s="198"/>
    </row>
    <row r="4" spans="1:10" ht="20.100000000000001" customHeight="1" outlineLevel="2">
      <c r="A4" s="151" t="s">
        <v>213</v>
      </c>
      <c r="B4" s="151" t="s">
        <v>13</v>
      </c>
      <c r="C4" s="151" t="s">
        <v>216</v>
      </c>
      <c r="D4" s="151" t="s">
        <v>217</v>
      </c>
      <c r="E4" s="151" t="s">
        <v>217</v>
      </c>
      <c r="F4" s="151" t="s">
        <v>217</v>
      </c>
      <c r="G4" s="151">
        <v>1</v>
      </c>
      <c r="H4" s="151">
        <v>93350.8</v>
      </c>
      <c r="I4" s="152">
        <f t="shared" si="0"/>
        <v>93350.8</v>
      </c>
      <c r="J4" s="198"/>
    </row>
    <row r="5" spans="1:10" ht="20.100000000000001" customHeight="1" outlineLevel="2">
      <c r="A5" s="151" t="s">
        <v>45</v>
      </c>
      <c r="B5" s="151" t="s">
        <v>13</v>
      </c>
      <c r="C5" s="151" t="s">
        <v>216</v>
      </c>
      <c r="D5" s="151" t="s">
        <v>217</v>
      </c>
      <c r="E5" s="151" t="s">
        <v>217</v>
      </c>
      <c r="F5" s="151" t="s">
        <v>217</v>
      </c>
      <c r="G5" s="151">
        <v>1</v>
      </c>
      <c r="H5" s="151">
        <v>54205.599999999999</v>
      </c>
      <c r="I5" s="152">
        <f t="shared" si="0"/>
        <v>54205.599999999999</v>
      </c>
      <c r="J5" s="198"/>
    </row>
    <row r="6" spans="1:10" ht="20.100000000000001" customHeight="1" outlineLevel="2">
      <c r="A6" s="151" t="s">
        <v>228</v>
      </c>
      <c r="B6" s="151" t="s">
        <v>13</v>
      </c>
      <c r="C6" s="151" t="s">
        <v>216</v>
      </c>
      <c r="D6" s="151" t="s">
        <v>217</v>
      </c>
      <c r="E6" s="151" t="s">
        <v>217</v>
      </c>
      <c r="F6" s="151" t="s">
        <v>217</v>
      </c>
      <c r="G6" s="151">
        <v>1</v>
      </c>
      <c r="H6" s="151">
        <v>93599.2</v>
      </c>
      <c r="I6" s="152">
        <f t="shared" si="0"/>
        <v>93599.2</v>
      </c>
      <c r="J6" s="198"/>
    </row>
    <row r="7" spans="1:10" ht="20.100000000000001" customHeight="1" outlineLevel="2">
      <c r="A7" s="151" t="s">
        <v>46</v>
      </c>
      <c r="B7" s="151" t="s">
        <v>13</v>
      </c>
      <c r="C7" s="151" t="s">
        <v>216</v>
      </c>
      <c r="D7" s="151" t="s">
        <v>217</v>
      </c>
      <c r="E7" s="151" t="s">
        <v>217</v>
      </c>
      <c r="F7" s="151" t="s">
        <v>217</v>
      </c>
      <c r="G7" s="151">
        <v>1</v>
      </c>
      <c r="H7" s="151">
        <v>166003.20000000001</v>
      </c>
      <c r="I7" s="152">
        <f t="shared" si="0"/>
        <v>166003.20000000001</v>
      </c>
      <c r="J7" s="198"/>
    </row>
    <row r="8" spans="1:10" ht="20.100000000000001" customHeight="1" outlineLevel="2">
      <c r="A8" s="151" t="s">
        <v>44</v>
      </c>
      <c r="B8" s="151" t="s">
        <v>13</v>
      </c>
      <c r="C8" s="151" t="s">
        <v>216</v>
      </c>
      <c r="D8" s="151" t="s">
        <v>217</v>
      </c>
      <c r="E8" s="151" t="s">
        <v>217</v>
      </c>
      <c r="F8" s="151" t="s">
        <v>217</v>
      </c>
      <c r="G8" s="151">
        <v>1</v>
      </c>
      <c r="H8" s="151">
        <v>79305.600000000006</v>
      </c>
      <c r="I8" s="152">
        <f t="shared" si="0"/>
        <v>79305.600000000006</v>
      </c>
      <c r="J8" s="198"/>
    </row>
    <row r="9" spans="1:10" ht="20.100000000000001" customHeight="1" outlineLevel="2">
      <c r="A9" s="151" t="s">
        <v>229</v>
      </c>
      <c r="B9" s="151" t="s">
        <v>13</v>
      </c>
      <c r="C9" s="151" t="s">
        <v>216</v>
      </c>
      <c r="D9" s="151" t="s">
        <v>217</v>
      </c>
      <c r="E9" s="151" t="s">
        <v>217</v>
      </c>
      <c r="F9" s="151" t="s">
        <v>217</v>
      </c>
      <c r="G9" s="151">
        <v>1</v>
      </c>
      <c r="H9" s="151">
        <v>23544.6</v>
      </c>
      <c r="I9" s="152">
        <f t="shared" si="0"/>
        <v>23544.6</v>
      </c>
      <c r="J9" s="198"/>
    </row>
    <row r="10" spans="1:10" ht="20.100000000000001" customHeight="1" outlineLevel="2">
      <c r="A10" s="151" t="s">
        <v>171</v>
      </c>
      <c r="B10" s="151" t="s">
        <v>13</v>
      </c>
      <c r="C10" s="151" t="s">
        <v>218</v>
      </c>
      <c r="D10" s="151" t="s">
        <v>230</v>
      </c>
      <c r="E10" s="151" t="s">
        <v>231</v>
      </c>
      <c r="F10" s="151" t="s">
        <v>231</v>
      </c>
      <c r="G10" s="151">
        <v>1</v>
      </c>
      <c r="H10" s="151">
        <v>600000</v>
      </c>
      <c r="I10" s="152">
        <f>G10*H10</f>
        <v>600000</v>
      </c>
      <c r="J10" s="198"/>
    </row>
    <row r="11" spans="1:10" ht="20.100000000000001" customHeight="1" outlineLevel="2">
      <c r="A11" s="151" t="s">
        <v>171</v>
      </c>
      <c r="B11" s="151" t="s">
        <v>13</v>
      </c>
      <c r="C11" s="151" t="s">
        <v>218</v>
      </c>
      <c r="D11" s="199" t="s">
        <v>232</v>
      </c>
      <c r="E11" s="199" t="s">
        <v>233</v>
      </c>
      <c r="F11" s="199" t="s">
        <v>233</v>
      </c>
      <c r="G11" s="154">
        <v>1</v>
      </c>
      <c r="H11" s="151">
        <v>50000</v>
      </c>
      <c r="I11" s="152">
        <f>G11*H11</f>
        <v>50000</v>
      </c>
      <c r="J11" s="198"/>
    </row>
    <row r="12" spans="1:10" ht="20.100000000000001" customHeight="1" outlineLevel="2">
      <c r="A12" s="151" t="s">
        <v>234</v>
      </c>
      <c r="B12" s="151" t="s">
        <v>13</v>
      </c>
      <c r="C12" s="151" t="s">
        <v>218</v>
      </c>
      <c r="D12" s="199" t="s">
        <v>232</v>
      </c>
      <c r="E12" s="199" t="s">
        <v>233</v>
      </c>
      <c r="F12" s="199" t="s">
        <v>233</v>
      </c>
      <c r="G12" s="154">
        <v>1</v>
      </c>
      <c r="H12" s="151">
        <v>50000</v>
      </c>
      <c r="I12" s="152">
        <f>G12*H12</f>
        <v>50000</v>
      </c>
      <c r="J12" s="198"/>
    </row>
    <row r="13" spans="1:10" ht="20.100000000000001" customHeight="1" outlineLevel="2">
      <c r="A13" s="151" t="s">
        <v>170</v>
      </c>
      <c r="B13" s="151" t="s">
        <v>13</v>
      </c>
      <c r="C13" s="151" t="s">
        <v>218</v>
      </c>
      <c r="D13" s="151" t="s">
        <v>219</v>
      </c>
      <c r="E13" s="151" t="s">
        <v>220</v>
      </c>
      <c r="F13" s="151" t="s">
        <v>221</v>
      </c>
      <c r="G13" s="200">
        <v>1</v>
      </c>
      <c r="H13" s="200">
        <v>10000</v>
      </c>
      <c r="I13" s="201">
        <v>10000</v>
      </c>
      <c r="J13" s="198"/>
    </row>
    <row r="14" spans="1:10" ht="20.100000000000001" customHeight="1" outlineLevel="2">
      <c r="A14" s="151" t="s">
        <v>235</v>
      </c>
      <c r="B14" s="151" t="s">
        <v>13</v>
      </c>
      <c r="C14" s="151" t="s">
        <v>321</v>
      </c>
      <c r="D14" s="151" t="s">
        <v>219</v>
      </c>
      <c r="E14" s="151" t="s">
        <v>220</v>
      </c>
      <c r="F14" s="151" t="s">
        <v>221</v>
      </c>
      <c r="G14" s="200">
        <v>1</v>
      </c>
      <c r="H14" s="200">
        <v>10000</v>
      </c>
      <c r="I14" s="201">
        <v>10000</v>
      </c>
      <c r="J14" s="198"/>
    </row>
    <row r="15" spans="1:10" ht="20.100000000000001" customHeight="1" outlineLevel="2">
      <c r="A15" s="151" t="s">
        <v>235</v>
      </c>
      <c r="B15" s="151" t="s">
        <v>13</v>
      </c>
      <c r="C15" s="151" t="s">
        <v>322</v>
      </c>
      <c r="D15" s="151" t="s">
        <v>222</v>
      </c>
      <c r="E15" s="151" t="s">
        <v>223</v>
      </c>
      <c r="F15" s="151" t="s">
        <v>224</v>
      </c>
      <c r="G15" s="154">
        <v>10</v>
      </c>
      <c r="H15" s="151">
        <v>1300</v>
      </c>
      <c r="I15" s="152">
        <v>13000</v>
      </c>
      <c r="J15" s="198"/>
    </row>
    <row r="16" spans="1:10" ht="20.100000000000001" customHeight="1" outlineLevel="2">
      <c r="A16" s="151" t="s">
        <v>235</v>
      </c>
      <c r="B16" s="151" t="s">
        <v>13</v>
      </c>
      <c r="C16" s="151" t="s">
        <v>322</v>
      </c>
      <c r="D16" s="199" t="s">
        <v>225</v>
      </c>
      <c r="E16" s="199" t="s">
        <v>226</v>
      </c>
      <c r="F16" s="199" t="s">
        <v>227</v>
      </c>
      <c r="G16" s="154">
        <v>1</v>
      </c>
      <c r="H16" s="151">
        <v>50000</v>
      </c>
      <c r="I16" s="152">
        <v>50000</v>
      </c>
      <c r="J16" s="198"/>
    </row>
    <row r="17" spans="1:10" ht="20.100000000000001" customHeight="1" outlineLevel="2">
      <c r="A17" s="151" t="s">
        <v>236</v>
      </c>
      <c r="B17" s="151" t="s">
        <v>13</v>
      </c>
      <c r="C17" s="151" t="s">
        <v>218</v>
      </c>
      <c r="D17" s="199" t="s">
        <v>225</v>
      </c>
      <c r="E17" s="199" t="s">
        <v>226</v>
      </c>
      <c r="F17" s="199" t="s">
        <v>227</v>
      </c>
      <c r="G17" s="154">
        <v>1</v>
      </c>
      <c r="H17" s="151">
        <v>50000</v>
      </c>
      <c r="I17" s="152">
        <v>50000</v>
      </c>
      <c r="J17" s="198"/>
    </row>
    <row r="18" spans="1:10" ht="20.100000000000001" customHeight="1" outlineLevel="1">
      <c r="A18" s="151"/>
      <c r="B18" s="155" t="s">
        <v>14</v>
      </c>
      <c r="C18" s="151"/>
      <c r="D18" s="199"/>
      <c r="E18" s="199"/>
      <c r="F18" s="199"/>
      <c r="G18" s="154"/>
      <c r="H18" s="151"/>
      <c r="I18" s="152">
        <f>SUBTOTAL(9,I3:I17)</f>
        <v>1433271</v>
      </c>
      <c r="J18" s="202"/>
    </row>
  </sheetData>
  <autoFilter ref="A2:J18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35"/>
  <sheetViews>
    <sheetView topLeftCell="A16" workbookViewId="0">
      <selection activeCell="D37" activeCellId="1" sqref="A1:XFD1048576 D37"/>
    </sheetView>
  </sheetViews>
  <sheetFormatPr defaultColWidth="9" defaultRowHeight="13.5" outlineLevelRow="2"/>
  <cols>
    <col min="1" max="1" width="27.125" style="130" customWidth="1"/>
    <col min="2" max="2" width="9.375" style="162" customWidth="1"/>
    <col min="3" max="3" width="9.5" style="130" customWidth="1"/>
    <col min="4" max="4" width="9.875" style="130" customWidth="1"/>
    <col min="5" max="5" width="20.375" style="161" customWidth="1"/>
    <col min="6" max="6" width="31.875" style="161" customWidth="1"/>
    <col min="7" max="7" width="5.25" style="161" customWidth="1"/>
    <col min="8" max="8" width="8.25" style="161" customWidth="1"/>
    <col min="9" max="9" width="8.75" style="161" customWidth="1"/>
    <col min="10" max="16384" width="9" style="161"/>
  </cols>
  <sheetData>
    <row r="1" spans="1:9" s="159" customFormat="1" ht="22.5">
      <c r="A1" s="211" t="s">
        <v>293</v>
      </c>
      <c r="B1" s="211"/>
      <c r="C1" s="211"/>
      <c r="D1" s="211"/>
      <c r="E1" s="210"/>
      <c r="F1" s="210"/>
      <c r="G1" s="210"/>
      <c r="H1" s="210"/>
      <c r="I1" s="210"/>
    </row>
    <row r="2" spans="1:9" s="160" customFormat="1" ht="20.100000000000001" customHeight="1">
      <c r="A2" s="125" t="s">
        <v>194</v>
      </c>
      <c r="B2" s="126" t="s">
        <v>10</v>
      </c>
      <c r="C2" s="125" t="s">
        <v>177</v>
      </c>
      <c r="D2" s="125" t="s">
        <v>240</v>
      </c>
      <c r="E2" s="126" t="s">
        <v>54</v>
      </c>
      <c r="F2" s="126" t="s">
        <v>55</v>
      </c>
      <c r="G2" s="126" t="s">
        <v>56</v>
      </c>
      <c r="H2" s="126" t="s">
        <v>57</v>
      </c>
      <c r="I2" s="126" t="s">
        <v>20</v>
      </c>
    </row>
    <row r="3" spans="1:9" s="160" customFormat="1" ht="20.100000000000001" customHeight="1" outlineLevel="2">
      <c r="A3" s="128" t="s">
        <v>146</v>
      </c>
      <c r="B3" s="128" t="s">
        <v>13</v>
      </c>
      <c r="C3" s="128" t="s">
        <v>241</v>
      </c>
      <c r="D3" s="128" t="s">
        <v>195</v>
      </c>
      <c r="E3" s="128" t="s">
        <v>206</v>
      </c>
      <c r="F3" s="128" t="s">
        <v>203</v>
      </c>
      <c r="G3" s="128">
        <v>1</v>
      </c>
      <c r="H3" s="128">
        <v>80000</v>
      </c>
      <c r="I3" s="129">
        <f t="shared" ref="I3:I11" si="0">G3*H3</f>
        <v>80000</v>
      </c>
    </row>
    <row r="4" spans="1:9" s="160" customFormat="1" ht="20.100000000000001" customHeight="1" outlineLevel="2">
      <c r="A4" s="127" t="s">
        <v>147</v>
      </c>
      <c r="B4" s="129" t="s">
        <v>13</v>
      </c>
      <c r="C4" s="128" t="s">
        <v>241</v>
      </c>
      <c r="D4" s="128" t="s">
        <v>195</v>
      </c>
      <c r="E4" s="129" t="s">
        <v>200</v>
      </c>
      <c r="F4" s="129" t="s">
        <v>201</v>
      </c>
      <c r="G4" s="129">
        <v>1</v>
      </c>
      <c r="H4" s="129">
        <v>50000</v>
      </c>
      <c r="I4" s="129">
        <f t="shared" si="0"/>
        <v>50000</v>
      </c>
    </row>
    <row r="5" spans="1:9" s="160" customFormat="1" ht="20.100000000000001" customHeight="1" outlineLevel="2">
      <c r="A5" s="128" t="s">
        <v>147</v>
      </c>
      <c r="B5" s="128" t="s">
        <v>13</v>
      </c>
      <c r="C5" s="128" t="s">
        <v>241</v>
      </c>
      <c r="D5" s="128" t="s">
        <v>195</v>
      </c>
      <c r="E5" s="128" t="s">
        <v>198</v>
      </c>
      <c r="F5" s="128" t="s">
        <v>199</v>
      </c>
      <c r="G5" s="128">
        <v>1</v>
      </c>
      <c r="H5" s="128">
        <v>80000</v>
      </c>
      <c r="I5" s="129">
        <f t="shared" si="0"/>
        <v>80000</v>
      </c>
    </row>
    <row r="6" spans="1:9" s="160" customFormat="1" ht="20.100000000000001" customHeight="1" outlineLevel="2">
      <c r="A6" s="128" t="s">
        <v>147</v>
      </c>
      <c r="B6" s="128" t="s">
        <v>13</v>
      </c>
      <c r="C6" s="128" t="s">
        <v>241</v>
      </c>
      <c r="D6" s="128" t="s">
        <v>195</v>
      </c>
      <c r="E6" s="128" t="s">
        <v>206</v>
      </c>
      <c r="F6" s="128" t="s">
        <v>203</v>
      </c>
      <c r="G6" s="128">
        <v>1</v>
      </c>
      <c r="H6" s="128">
        <v>80000</v>
      </c>
      <c r="I6" s="129">
        <f t="shared" si="0"/>
        <v>80000</v>
      </c>
    </row>
    <row r="7" spans="1:9" s="160" customFormat="1" ht="20.100000000000001" customHeight="1" outlineLevel="2">
      <c r="A7" s="127" t="s">
        <v>149</v>
      </c>
      <c r="B7" s="129" t="s">
        <v>13</v>
      </c>
      <c r="C7" s="127" t="s">
        <v>241</v>
      </c>
      <c r="D7" s="128" t="s">
        <v>195</v>
      </c>
      <c r="E7" s="129" t="s">
        <v>200</v>
      </c>
      <c r="F7" s="129" t="s">
        <v>201</v>
      </c>
      <c r="G7" s="129">
        <v>1</v>
      </c>
      <c r="H7" s="129">
        <v>50000</v>
      </c>
      <c r="I7" s="129">
        <f t="shared" si="0"/>
        <v>50000</v>
      </c>
    </row>
    <row r="8" spans="1:9" s="160" customFormat="1" ht="20.100000000000001" customHeight="1" outlineLevel="2">
      <c r="A8" s="128" t="s">
        <v>149</v>
      </c>
      <c r="B8" s="128" t="s">
        <v>13</v>
      </c>
      <c r="C8" s="127" t="s">
        <v>241</v>
      </c>
      <c r="D8" s="128" t="s">
        <v>195</v>
      </c>
      <c r="E8" s="128" t="s">
        <v>198</v>
      </c>
      <c r="F8" s="128" t="s">
        <v>199</v>
      </c>
      <c r="G8" s="128">
        <v>1</v>
      </c>
      <c r="H8" s="128">
        <v>80000</v>
      </c>
      <c r="I8" s="129">
        <f t="shared" si="0"/>
        <v>80000</v>
      </c>
    </row>
    <row r="9" spans="1:9" s="160" customFormat="1" ht="20.100000000000001" customHeight="1" outlineLevel="2">
      <c r="A9" s="127" t="s">
        <v>152</v>
      </c>
      <c r="B9" s="127" t="s">
        <v>13</v>
      </c>
      <c r="C9" s="127" t="s">
        <v>63</v>
      </c>
      <c r="D9" s="128" t="s">
        <v>195</v>
      </c>
      <c r="E9" s="127" t="s">
        <v>202</v>
      </c>
      <c r="F9" s="128" t="s">
        <v>203</v>
      </c>
      <c r="G9" s="128">
        <v>1</v>
      </c>
      <c r="H9" s="128">
        <v>80000</v>
      </c>
      <c r="I9" s="129">
        <f t="shared" si="0"/>
        <v>80000</v>
      </c>
    </row>
    <row r="10" spans="1:9" s="160" customFormat="1" ht="20.100000000000001" customHeight="1" outlineLevel="2">
      <c r="A10" s="128" t="s">
        <v>148</v>
      </c>
      <c r="B10" s="128" t="s">
        <v>13</v>
      </c>
      <c r="C10" s="128" t="s">
        <v>241</v>
      </c>
      <c r="D10" s="128" t="s">
        <v>195</v>
      </c>
      <c r="E10" s="128" t="s">
        <v>205</v>
      </c>
      <c r="F10" s="128" t="s">
        <v>203</v>
      </c>
      <c r="G10" s="128">
        <v>1</v>
      </c>
      <c r="H10" s="128">
        <v>80000</v>
      </c>
      <c r="I10" s="129">
        <f t="shared" si="0"/>
        <v>80000</v>
      </c>
    </row>
    <row r="11" spans="1:9" s="160" customFormat="1" ht="20.100000000000001" customHeight="1" outlineLevel="2">
      <c r="A11" s="128" t="s">
        <v>204</v>
      </c>
      <c r="B11" s="128" t="s">
        <v>13</v>
      </c>
      <c r="C11" s="128" t="s">
        <v>63</v>
      </c>
      <c r="D11" s="128" t="s">
        <v>272</v>
      </c>
      <c r="E11" s="128" t="s">
        <v>198</v>
      </c>
      <c r="F11" s="128" t="s">
        <v>199</v>
      </c>
      <c r="G11" s="128">
        <v>1</v>
      </c>
      <c r="H11" s="128">
        <v>80000</v>
      </c>
      <c r="I11" s="129">
        <f t="shared" si="0"/>
        <v>80000</v>
      </c>
    </row>
    <row r="12" spans="1:9" s="160" customFormat="1" ht="20.100000000000001" customHeight="1" outlineLevel="2">
      <c r="A12" s="128" t="s">
        <v>150</v>
      </c>
      <c r="B12" s="128" t="s">
        <v>13</v>
      </c>
      <c r="C12" s="128" t="s">
        <v>241</v>
      </c>
      <c r="D12" s="127" t="s">
        <v>195</v>
      </c>
      <c r="E12" s="128" t="s">
        <v>196</v>
      </c>
      <c r="F12" s="128" t="s">
        <v>197</v>
      </c>
      <c r="G12" s="128">
        <v>1</v>
      </c>
      <c r="H12" s="128">
        <v>46552</v>
      </c>
      <c r="I12" s="129">
        <v>46552</v>
      </c>
    </row>
    <row r="13" spans="1:9" s="160" customFormat="1" ht="20.100000000000001" customHeight="1" outlineLevel="2">
      <c r="A13" s="128" t="s">
        <v>147</v>
      </c>
      <c r="B13" s="128" t="s">
        <v>13</v>
      </c>
      <c r="C13" s="128" t="s">
        <v>241</v>
      </c>
      <c r="D13" s="127" t="s">
        <v>195</v>
      </c>
      <c r="E13" s="128" t="s">
        <v>196</v>
      </c>
      <c r="F13" s="128" t="s">
        <v>197</v>
      </c>
      <c r="G13" s="128">
        <v>1</v>
      </c>
      <c r="H13" s="128">
        <v>15686</v>
      </c>
      <c r="I13" s="129">
        <v>15686</v>
      </c>
    </row>
    <row r="14" spans="1:9" s="160" customFormat="1" ht="20.100000000000001" customHeight="1" outlineLevel="2">
      <c r="A14" s="128" t="s">
        <v>207</v>
      </c>
      <c r="B14" s="128" t="s">
        <v>13</v>
      </c>
      <c r="C14" s="128" t="s">
        <v>241</v>
      </c>
      <c r="D14" s="127" t="s">
        <v>195</v>
      </c>
      <c r="E14" s="128" t="s">
        <v>196</v>
      </c>
      <c r="F14" s="128" t="s">
        <v>197</v>
      </c>
      <c r="G14" s="128">
        <v>1</v>
      </c>
      <c r="H14" s="128">
        <v>40802</v>
      </c>
      <c r="I14" s="129">
        <v>40802</v>
      </c>
    </row>
    <row r="15" spans="1:9" s="160" customFormat="1" ht="20.100000000000001" customHeight="1" outlineLevel="2">
      <c r="A15" s="128" t="s">
        <v>149</v>
      </c>
      <c r="B15" s="128" t="s">
        <v>13</v>
      </c>
      <c r="C15" s="128" t="s">
        <v>241</v>
      </c>
      <c r="D15" s="127" t="s">
        <v>195</v>
      </c>
      <c r="E15" s="128" t="s">
        <v>196</v>
      </c>
      <c r="F15" s="128" t="s">
        <v>197</v>
      </c>
      <c r="G15" s="128">
        <v>1</v>
      </c>
      <c r="H15" s="128">
        <v>112240</v>
      </c>
      <c r="I15" s="129">
        <v>112240</v>
      </c>
    </row>
    <row r="16" spans="1:9" s="160" customFormat="1" ht="20.100000000000001" customHeight="1" outlineLevel="2">
      <c r="A16" s="128" t="s">
        <v>146</v>
      </c>
      <c r="B16" s="128" t="s">
        <v>13</v>
      </c>
      <c r="C16" s="128" t="s">
        <v>241</v>
      </c>
      <c r="D16" s="127" t="s">
        <v>195</v>
      </c>
      <c r="E16" s="128" t="s">
        <v>196</v>
      </c>
      <c r="F16" s="128" t="s">
        <v>197</v>
      </c>
      <c r="G16" s="128">
        <v>1</v>
      </c>
      <c r="H16" s="128">
        <v>35282</v>
      </c>
      <c r="I16" s="129">
        <v>35282</v>
      </c>
    </row>
    <row r="17" spans="1:9" s="160" customFormat="1" ht="20.100000000000001" customHeight="1" outlineLevel="2">
      <c r="A17" s="128" t="s">
        <v>153</v>
      </c>
      <c r="B17" s="128" t="s">
        <v>13</v>
      </c>
      <c r="C17" s="128" t="s">
        <v>63</v>
      </c>
      <c r="D17" s="127" t="s">
        <v>195</v>
      </c>
      <c r="E17" s="128" t="s">
        <v>196</v>
      </c>
      <c r="F17" s="128" t="s">
        <v>197</v>
      </c>
      <c r="G17" s="128">
        <v>1</v>
      </c>
      <c r="H17" s="128">
        <v>58696</v>
      </c>
      <c r="I17" s="129">
        <v>58696</v>
      </c>
    </row>
    <row r="18" spans="1:9" s="160" customFormat="1" ht="20.100000000000001" customHeight="1" outlineLevel="2">
      <c r="A18" s="128" t="s">
        <v>151</v>
      </c>
      <c r="B18" s="128" t="s">
        <v>13</v>
      </c>
      <c r="C18" s="128" t="s">
        <v>63</v>
      </c>
      <c r="D18" s="127" t="s">
        <v>195</v>
      </c>
      <c r="E18" s="128" t="s">
        <v>196</v>
      </c>
      <c r="F18" s="128" t="s">
        <v>197</v>
      </c>
      <c r="G18" s="128">
        <v>1</v>
      </c>
      <c r="H18" s="128">
        <v>127006</v>
      </c>
      <c r="I18" s="129">
        <v>127006</v>
      </c>
    </row>
    <row r="19" spans="1:9" s="160" customFormat="1" ht="20.100000000000001" customHeight="1" outlineLevel="2">
      <c r="A19" s="128" t="s">
        <v>155</v>
      </c>
      <c r="B19" s="128" t="s">
        <v>13</v>
      </c>
      <c r="C19" s="128" t="s">
        <v>181</v>
      </c>
      <c r="D19" s="127" t="s">
        <v>195</v>
      </c>
      <c r="E19" s="128" t="s">
        <v>196</v>
      </c>
      <c r="F19" s="128" t="s">
        <v>197</v>
      </c>
      <c r="G19" s="128">
        <v>1</v>
      </c>
      <c r="H19" s="128">
        <v>55982</v>
      </c>
      <c r="I19" s="129">
        <v>55982</v>
      </c>
    </row>
    <row r="20" spans="1:9" s="160" customFormat="1" ht="20.100000000000001" customHeight="1" outlineLevel="2">
      <c r="A20" s="128" t="s">
        <v>154</v>
      </c>
      <c r="B20" s="128" t="s">
        <v>13</v>
      </c>
      <c r="C20" s="128" t="s">
        <v>63</v>
      </c>
      <c r="D20" s="127" t="s">
        <v>195</v>
      </c>
      <c r="E20" s="128" t="s">
        <v>196</v>
      </c>
      <c r="F20" s="128" t="s">
        <v>197</v>
      </c>
      <c r="G20" s="128">
        <v>1</v>
      </c>
      <c r="H20" s="128">
        <v>48208</v>
      </c>
      <c r="I20" s="129">
        <v>48208</v>
      </c>
    </row>
    <row r="21" spans="1:9" s="160" customFormat="1" ht="20.100000000000001" customHeight="1" outlineLevel="2">
      <c r="A21" s="128" t="s">
        <v>152</v>
      </c>
      <c r="B21" s="128" t="s">
        <v>13</v>
      </c>
      <c r="C21" s="128" t="s">
        <v>63</v>
      </c>
      <c r="D21" s="127" t="s">
        <v>195</v>
      </c>
      <c r="E21" s="128" t="s">
        <v>196</v>
      </c>
      <c r="F21" s="128" t="s">
        <v>197</v>
      </c>
      <c r="G21" s="128">
        <v>1</v>
      </c>
      <c r="H21" s="128">
        <v>42458</v>
      </c>
      <c r="I21" s="129">
        <v>42458</v>
      </c>
    </row>
    <row r="22" spans="1:9" s="160" customFormat="1" ht="20.100000000000001" customHeight="1" outlineLevel="1">
      <c r="A22" s="128"/>
      <c r="B22" s="125" t="s">
        <v>14</v>
      </c>
      <c r="C22" s="128"/>
      <c r="D22" s="128"/>
      <c r="E22" s="128"/>
      <c r="F22" s="128"/>
      <c r="G22" s="128"/>
      <c r="H22" s="128"/>
      <c r="I22" s="129">
        <f>SUBTOTAL(9,I3:I21)</f>
        <v>1242912</v>
      </c>
    </row>
    <row r="23" spans="1:9">
      <c r="B23" s="161"/>
    </row>
    <row r="24" spans="1:9">
      <c r="B24" s="161"/>
    </row>
    <row r="25" spans="1:9">
      <c r="B25" s="161"/>
    </row>
    <row r="26" spans="1:9">
      <c r="B26" s="161"/>
    </row>
    <row r="27" spans="1:9">
      <c r="B27" s="161"/>
    </row>
    <row r="28" spans="1:9">
      <c r="B28" s="161"/>
    </row>
    <row r="29" spans="1:9">
      <c r="B29" s="161"/>
    </row>
    <row r="30" spans="1:9">
      <c r="B30" s="161"/>
    </row>
    <row r="31" spans="1:9">
      <c r="B31" s="161"/>
    </row>
    <row r="32" spans="1:9">
      <c r="B32" s="161"/>
    </row>
    <row r="33" spans="2:2">
      <c r="B33" s="161"/>
    </row>
    <row r="34" spans="2:2">
      <c r="B34" s="161"/>
    </row>
    <row r="35" spans="2:2">
      <c r="B35" s="161"/>
    </row>
  </sheetData>
  <autoFilter ref="A2:AN22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7"/>
  <sheetViews>
    <sheetView workbookViewId="0">
      <selection activeCell="D37" activeCellId="1" sqref="A1:XFD1048576 D37"/>
    </sheetView>
  </sheetViews>
  <sheetFormatPr defaultRowHeight="15" outlineLevelRow="2"/>
  <cols>
    <col min="1" max="1" width="25.625" style="171" customWidth="1"/>
    <col min="2" max="2" width="11.25" style="171" customWidth="1"/>
    <col min="3" max="3" width="8.625" style="171" customWidth="1"/>
    <col min="4" max="4" width="8.5" style="171" customWidth="1"/>
    <col min="5" max="5" width="30.875" style="171" customWidth="1"/>
    <col min="6" max="6" width="20.5" style="171" customWidth="1"/>
    <col min="7" max="7" width="26.625" style="171" customWidth="1"/>
    <col min="8" max="8" width="9" style="171"/>
    <col min="9" max="9" width="11.625" style="172" customWidth="1"/>
    <col min="10" max="10" width="12.5" style="172" customWidth="1"/>
    <col min="11" max="12" width="9" style="163"/>
    <col min="13" max="16384" width="9" style="164"/>
  </cols>
  <sheetData>
    <row r="1" spans="1:10" ht="22.5">
      <c r="A1" s="212" t="s">
        <v>243</v>
      </c>
      <c r="B1" s="212"/>
      <c r="C1" s="212"/>
      <c r="D1" s="212"/>
      <c r="E1" s="212"/>
      <c r="F1" s="212"/>
      <c r="G1" s="212"/>
      <c r="H1" s="212"/>
      <c r="I1" s="212"/>
      <c r="J1" s="212"/>
    </row>
    <row r="2" spans="1:10" ht="24.95" customHeight="1">
      <c r="A2" s="165" t="s">
        <v>33</v>
      </c>
      <c r="B2" s="165" t="s">
        <v>73</v>
      </c>
      <c r="C2" s="165" t="s">
        <v>244</v>
      </c>
      <c r="D2" s="165" t="s">
        <v>245</v>
      </c>
      <c r="E2" s="165" t="s">
        <v>53</v>
      </c>
      <c r="F2" s="165" t="s">
        <v>54</v>
      </c>
      <c r="G2" s="165" t="s">
        <v>55</v>
      </c>
      <c r="H2" s="165" t="s">
        <v>56</v>
      </c>
      <c r="I2" s="165" t="s">
        <v>57</v>
      </c>
      <c r="J2" s="165" t="s">
        <v>246</v>
      </c>
    </row>
    <row r="3" spans="1:10" ht="24.95" customHeight="1" outlineLevel="2">
      <c r="A3" s="166" t="s">
        <v>256</v>
      </c>
      <c r="B3" s="167" t="s">
        <v>13</v>
      </c>
      <c r="C3" s="167" t="s">
        <v>247</v>
      </c>
      <c r="D3" s="167" t="s">
        <v>248</v>
      </c>
      <c r="E3" s="168" t="s">
        <v>249</v>
      </c>
      <c r="F3" s="168" t="s">
        <v>255</v>
      </c>
      <c r="G3" s="168" t="s">
        <v>250</v>
      </c>
      <c r="H3" s="167">
        <v>1</v>
      </c>
      <c r="I3" s="169">
        <v>500000</v>
      </c>
      <c r="J3" s="169">
        <f t="shared" ref="J3:J6" si="0">I3*H3</f>
        <v>500000</v>
      </c>
    </row>
    <row r="4" spans="1:10" ht="24.95" customHeight="1" outlineLevel="2">
      <c r="A4" s="166" t="s">
        <v>149</v>
      </c>
      <c r="B4" s="167" t="s">
        <v>13</v>
      </c>
      <c r="C4" s="167" t="s">
        <v>251</v>
      </c>
      <c r="D4" s="167" t="s">
        <v>248</v>
      </c>
      <c r="E4" s="168" t="s">
        <v>252</v>
      </c>
      <c r="F4" s="168" t="s">
        <v>253</v>
      </c>
      <c r="G4" s="168" t="s">
        <v>254</v>
      </c>
      <c r="H4" s="167">
        <v>1</v>
      </c>
      <c r="I4" s="169">
        <v>40000</v>
      </c>
      <c r="J4" s="169">
        <f t="shared" si="0"/>
        <v>40000</v>
      </c>
    </row>
    <row r="5" spans="1:10" ht="24.95" customHeight="1" outlineLevel="2">
      <c r="A5" s="166" t="s">
        <v>153</v>
      </c>
      <c r="B5" s="167" t="s">
        <v>13</v>
      </c>
      <c r="C5" s="167" t="s">
        <v>247</v>
      </c>
      <c r="D5" s="167" t="s">
        <v>248</v>
      </c>
      <c r="E5" s="168" t="s">
        <v>252</v>
      </c>
      <c r="F5" s="168" t="s">
        <v>253</v>
      </c>
      <c r="G5" s="168" t="s">
        <v>254</v>
      </c>
      <c r="H5" s="167">
        <v>1</v>
      </c>
      <c r="I5" s="169">
        <v>40000</v>
      </c>
      <c r="J5" s="169">
        <f t="shared" si="0"/>
        <v>40000</v>
      </c>
    </row>
    <row r="6" spans="1:10" ht="24.95" customHeight="1" outlineLevel="2">
      <c r="A6" s="166" t="s">
        <v>150</v>
      </c>
      <c r="B6" s="167" t="s">
        <v>13</v>
      </c>
      <c r="C6" s="167" t="s">
        <v>257</v>
      </c>
      <c r="D6" s="167" t="s">
        <v>258</v>
      </c>
      <c r="E6" s="168" t="s">
        <v>252</v>
      </c>
      <c r="F6" s="168" t="s">
        <v>253</v>
      </c>
      <c r="G6" s="168" t="s">
        <v>254</v>
      </c>
      <c r="H6" s="167">
        <v>1</v>
      </c>
      <c r="I6" s="169">
        <v>40000</v>
      </c>
      <c r="J6" s="169">
        <f t="shared" si="0"/>
        <v>40000</v>
      </c>
    </row>
    <row r="7" spans="1:10" ht="24.95" customHeight="1" outlineLevel="1">
      <c r="A7" s="166"/>
      <c r="B7" s="170" t="s">
        <v>14</v>
      </c>
      <c r="C7" s="167"/>
      <c r="D7" s="167"/>
      <c r="E7" s="168"/>
      <c r="F7" s="168"/>
      <c r="G7" s="168"/>
      <c r="H7" s="167"/>
      <c r="I7" s="169"/>
      <c r="J7" s="169">
        <f>SUBTOTAL(9,J3:J6)</f>
        <v>620000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D37" activeCellId="1" sqref="A1:XFD1048576 D37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173" customWidth="1"/>
    <col min="11" max="16384" width="9" style="7"/>
  </cols>
  <sheetData>
    <row r="1" spans="1:10" ht="24" customHeight="1">
      <c r="A1" s="213" t="s">
        <v>259</v>
      </c>
      <c r="B1" s="214"/>
      <c r="C1" s="214"/>
      <c r="D1" s="214"/>
      <c r="E1" s="214"/>
      <c r="F1" s="214"/>
      <c r="G1" s="214"/>
      <c r="H1" s="214"/>
      <c r="I1" s="214"/>
    </row>
    <row r="2" spans="1:10" s="177" customFormat="1" ht="18" customHeight="1">
      <c r="A2" s="174" t="s">
        <v>260</v>
      </c>
      <c r="B2" s="175" t="s">
        <v>33</v>
      </c>
      <c r="C2" s="175" t="s">
        <v>261</v>
      </c>
      <c r="D2" s="175" t="s">
        <v>262</v>
      </c>
      <c r="E2" s="175" t="s">
        <v>53</v>
      </c>
      <c r="F2" s="175" t="s">
        <v>263</v>
      </c>
      <c r="G2" s="175" t="s">
        <v>56</v>
      </c>
      <c r="H2" s="176" t="s">
        <v>57</v>
      </c>
      <c r="I2" s="176" t="s">
        <v>264</v>
      </c>
    </row>
    <row r="3" spans="1:10" s="177" customFormat="1" ht="18" customHeight="1" outlineLevel="2">
      <c r="A3" s="174" t="s">
        <v>270</v>
      </c>
      <c r="B3" s="178" t="s">
        <v>271</v>
      </c>
      <c r="C3" s="178" t="s">
        <v>272</v>
      </c>
      <c r="D3" s="178" t="s">
        <v>265</v>
      </c>
      <c r="E3" s="178" t="s">
        <v>266</v>
      </c>
      <c r="F3" s="178" t="s">
        <v>273</v>
      </c>
      <c r="G3" s="179">
        <v>1</v>
      </c>
      <c r="H3" s="180">
        <v>30000</v>
      </c>
      <c r="I3" s="180">
        <f t="shared" ref="I3:I19" si="0">G3*H3</f>
        <v>30000</v>
      </c>
    </row>
    <row r="4" spans="1:10" s="177" customFormat="1" ht="18" customHeight="1" outlineLevel="2">
      <c r="A4" s="174" t="s">
        <v>270</v>
      </c>
      <c r="B4" s="178" t="s">
        <v>274</v>
      </c>
      <c r="C4" s="178" t="s">
        <v>258</v>
      </c>
      <c r="D4" s="178" t="s">
        <v>265</v>
      </c>
      <c r="E4" s="181" t="s">
        <v>266</v>
      </c>
      <c r="F4" s="181" t="s">
        <v>267</v>
      </c>
      <c r="G4" s="179">
        <v>1</v>
      </c>
      <c r="H4" s="180">
        <v>20000</v>
      </c>
      <c r="I4" s="180">
        <f t="shared" si="0"/>
        <v>20000</v>
      </c>
      <c r="J4" s="177" t="s">
        <v>269</v>
      </c>
    </row>
    <row r="5" spans="1:10" s="177" customFormat="1" ht="18" customHeight="1" outlineLevel="2">
      <c r="A5" s="174" t="s">
        <v>270</v>
      </c>
      <c r="B5" s="178" t="s">
        <v>275</v>
      </c>
      <c r="C5" s="178" t="s">
        <v>258</v>
      </c>
      <c r="D5" s="178" t="s">
        <v>179</v>
      </c>
      <c r="E5" s="178" t="s">
        <v>276</v>
      </c>
      <c r="F5" s="178" t="s">
        <v>277</v>
      </c>
      <c r="G5" s="179">
        <v>1</v>
      </c>
      <c r="H5" s="180">
        <v>20000</v>
      </c>
      <c r="I5" s="180">
        <f t="shared" si="0"/>
        <v>20000</v>
      </c>
    </row>
    <row r="6" spans="1:10" s="177" customFormat="1" ht="18" customHeight="1" outlineLevel="2">
      <c r="A6" s="174" t="s">
        <v>270</v>
      </c>
      <c r="B6" s="178" t="s">
        <v>132</v>
      </c>
      <c r="C6" s="178" t="s">
        <v>258</v>
      </c>
      <c r="D6" s="178" t="s">
        <v>179</v>
      </c>
      <c r="E6" s="181" t="s">
        <v>266</v>
      </c>
      <c r="F6" s="181" t="s">
        <v>267</v>
      </c>
      <c r="G6" s="179">
        <v>1</v>
      </c>
      <c r="H6" s="180">
        <v>20000</v>
      </c>
      <c r="I6" s="180">
        <f t="shared" si="0"/>
        <v>20000</v>
      </c>
      <c r="J6" s="177" t="s">
        <v>278</v>
      </c>
    </row>
    <row r="7" spans="1:10" s="177" customFormat="1" ht="18" customHeight="1" outlineLevel="2">
      <c r="A7" s="174" t="s">
        <v>270</v>
      </c>
      <c r="B7" s="178" t="s">
        <v>132</v>
      </c>
      <c r="C7" s="178" t="s">
        <v>258</v>
      </c>
      <c r="D7" s="178" t="s">
        <v>179</v>
      </c>
      <c r="E7" s="181" t="s">
        <v>266</v>
      </c>
      <c r="F7" s="181" t="s">
        <v>267</v>
      </c>
      <c r="G7" s="179">
        <v>1</v>
      </c>
      <c r="H7" s="180">
        <v>20000</v>
      </c>
      <c r="I7" s="180">
        <f t="shared" si="0"/>
        <v>20000</v>
      </c>
      <c r="J7" s="177" t="s">
        <v>279</v>
      </c>
    </row>
    <row r="8" spans="1:10" s="177" customFormat="1" ht="18" customHeight="1" outlineLevel="2">
      <c r="A8" s="174" t="s">
        <v>270</v>
      </c>
      <c r="B8" s="178" t="s">
        <v>132</v>
      </c>
      <c r="C8" s="178" t="s">
        <v>258</v>
      </c>
      <c r="D8" s="178" t="s">
        <v>179</v>
      </c>
      <c r="E8" s="181" t="s">
        <v>266</v>
      </c>
      <c r="F8" s="181" t="s">
        <v>268</v>
      </c>
      <c r="G8" s="182">
        <v>1</v>
      </c>
      <c r="H8" s="182">
        <v>20000</v>
      </c>
      <c r="I8" s="182">
        <f t="shared" si="0"/>
        <v>20000</v>
      </c>
      <c r="J8" s="177" t="s">
        <v>280</v>
      </c>
    </row>
    <row r="9" spans="1:10" s="177" customFormat="1" ht="18" customHeight="1" outlineLevel="2">
      <c r="A9" s="174" t="s">
        <v>270</v>
      </c>
      <c r="B9" s="178" t="s">
        <v>132</v>
      </c>
      <c r="C9" s="178" t="s">
        <v>258</v>
      </c>
      <c r="D9" s="178" t="s">
        <v>179</v>
      </c>
      <c r="E9" s="181" t="s">
        <v>276</v>
      </c>
      <c r="F9" s="181" t="s">
        <v>281</v>
      </c>
      <c r="G9" s="182">
        <v>1</v>
      </c>
      <c r="H9" s="182">
        <v>20000</v>
      </c>
      <c r="I9" s="182">
        <f t="shared" si="0"/>
        <v>20000</v>
      </c>
    </row>
    <row r="10" spans="1:10" s="177" customFormat="1" ht="18" customHeight="1" outlineLevel="2">
      <c r="A10" s="174" t="s">
        <v>270</v>
      </c>
      <c r="B10" s="178" t="s">
        <v>132</v>
      </c>
      <c r="C10" s="178" t="s">
        <v>258</v>
      </c>
      <c r="D10" s="178" t="s">
        <v>179</v>
      </c>
      <c r="E10" s="181" t="s">
        <v>276</v>
      </c>
      <c r="F10" s="181" t="s">
        <v>282</v>
      </c>
      <c r="G10" s="182">
        <v>1</v>
      </c>
      <c r="H10" s="182">
        <v>20000</v>
      </c>
      <c r="I10" s="182">
        <f t="shared" si="0"/>
        <v>20000</v>
      </c>
    </row>
    <row r="11" spans="1:10" s="177" customFormat="1" ht="18" customHeight="1" outlineLevel="2">
      <c r="A11" s="174" t="s">
        <v>270</v>
      </c>
      <c r="B11" s="178" t="s">
        <v>132</v>
      </c>
      <c r="C11" s="178" t="s">
        <v>258</v>
      </c>
      <c r="D11" s="178" t="s">
        <v>179</v>
      </c>
      <c r="E11" s="181" t="s">
        <v>266</v>
      </c>
      <c r="F11" s="181" t="s">
        <v>268</v>
      </c>
      <c r="G11" s="182">
        <v>1</v>
      </c>
      <c r="H11" s="182">
        <v>20000</v>
      </c>
      <c r="I11" s="182">
        <f t="shared" si="0"/>
        <v>20000</v>
      </c>
      <c r="J11" s="177" t="s">
        <v>283</v>
      </c>
    </row>
    <row r="12" spans="1:10" s="177" customFormat="1" ht="18" customHeight="1" outlineLevel="2">
      <c r="A12" s="174" t="s">
        <v>270</v>
      </c>
      <c r="B12" s="178" t="s">
        <v>284</v>
      </c>
      <c r="C12" s="178" t="s">
        <v>272</v>
      </c>
      <c r="D12" s="178" t="s">
        <v>265</v>
      </c>
      <c r="E12" s="181" t="s">
        <v>266</v>
      </c>
      <c r="F12" s="181" t="s">
        <v>268</v>
      </c>
      <c r="G12" s="182">
        <v>1</v>
      </c>
      <c r="H12" s="182">
        <v>20000</v>
      </c>
      <c r="I12" s="182">
        <f t="shared" si="0"/>
        <v>20000</v>
      </c>
      <c r="J12" s="177" t="s">
        <v>285</v>
      </c>
    </row>
    <row r="13" spans="1:10" s="177" customFormat="1" ht="18" customHeight="1" outlineLevel="2">
      <c r="A13" s="174" t="s">
        <v>270</v>
      </c>
      <c r="B13" s="178" t="s">
        <v>286</v>
      </c>
      <c r="C13" s="178" t="s">
        <v>258</v>
      </c>
      <c r="D13" s="178" t="s">
        <v>63</v>
      </c>
      <c r="E13" s="181" t="s">
        <v>266</v>
      </c>
      <c r="F13" s="181" t="s">
        <v>268</v>
      </c>
      <c r="G13" s="182">
        <v>1</v>
      </c>
      <c r="H13" s="182">
        <v>20000</v>
      </c>
      <c r="I13" s="182">
        <f t="shared" si="0"/>
        <v>20000</v>
      </c>
      <c r="J13" s="177" t="s">
        <v>287</v>
      </c>
    </row>
    <row r="14" spans="1:10" s="177" customFormat="1" ht="18" customHeight="1" outlineLevel="2">
      <c r="A14" s="174" t="s">
        <v>270</v>
      </c>
      <c r="B14" s="178" t="s">
        <v>286</v>
      </c>
      <c r="C14" s="178" t="s">
        <v>258</v>
      </c>
      <c r="D14" s="178" t="s">
        <v>63</v>
      </c>
      <c r="E14" s="181" t="s">
        <v>276</v>
      </c>
      <c r="F14" s="181" t="s">
        <v>288</v>
      </c>
      <c r="G14" s="182">
        <v>1</v>
      </c>
      <c r="H14" s="182">
        <v>20000</v>
      </c>
      <c r="I14" s="182">
        <f t="shared" si="0"/>
        <v>20000</v>
      </c>
    </row>
    <row r="15" spans="1:10" s="177" customFormat="1" ht="18" customHeight="1" outlineLevel="2">
      <c r="A15" s="174" t="s">
        <v>270</v>
      </c>
      <c r="B15" s="178" t="s">
        <v>289</v>
      </c>
      <c r="C15" s="178" t="s">
        <v>272</v>
      </c>
      <c r="D15" s="178" t="s">
        <v>63</v>
      </c>
      <c r="E15" s="181" t="s">
        <v>276</v>
      </c>
      <c r="F15" s="181" t="s">
        <v>288</v>
      </c>
      <c r="G15" s="182">
        <v>1</v>
      </c>
      <c r="H15" s="182">
        <v>20000</v>
      </c>
      <c r="I15" s="182">
        <f t="shared" si="0"/>
        <v>20000</v>
      </c>
    </row>
    <row r="16" spans="1:10" s="177" customFormat="1" ht="18" customHeight="1" outlineLevel="2">
      <c r="A16" s="174" t="s">
        <v>270</v>
      </c>
      <c r="B16" s="178" t="s">
        <v>290</v>
      </c>
      <c r="C16" s="178" t="s">
        <v>272</v>
      </c>
      <c r="D16" s="178" t="s">
        <v>179</v>
      </c>
      <c r="E16" s="181" t="s">
        <v>266</v>
      </c>
      <c r="F16" s="181" t="s">
        <v>267</v>
      </c>
      <c r="G16" s="182">
        <v>1</v>
      </c>
      <c r="H16" s="182">
        <v>20000</v>
      </c>
      <c r="I16" s="180">
        <f t="shared" si="0"/>
        <v>20000</v>
      </c>
      <c r="J16" s="177" t="s">
        <v>280</v>
      </c>
    </row>
    <row r="17" spans="1:10" s="177" customFormat="1" ht="18" customHeight="1" outlineLevel="2">
      <c r="A17" s="174" t="s">
        <v>270</v>
      </c>
      <c r="B17" s="178" t="s">
        <v>289</v>
      </c>
      <c r="C17" s="178" t="s">
        <v>272</v>
      </c>
      <c r="D17" s="178" t="s">
        <v>63</v>
      </c>
      <c r="E17" s="181" t="s">
        <v>266</v>
      </c>
      <c r="F17" s="181" t="s">
        <v>267</v>
      </c>
      <c r="G17" s="179">
        <v>1</v>
      </c>
      <c r="H17" s="180">
        <v>20000</v>
      </c>
      <c r="I17" s="180">
        <f t="shared" si="0"/>
        <v>20000</v>
      </c>
      <c r="J17" s="177" t="s">
        <v>291</v>
      </c>
    </row>
    <row r="18" spans="1:10" s="177" customFormat="1" ht="18" customHeight="1" outlineLevel="2">
      <c r="A18" s="174" t="s">
        <v>270</v>
      </c>
      <c r="B18" s="178" t="s">
        <v>289</v>
      </c>
      <c r="C18" s="178" t="s">
        <v>272</v>
      </c>
      <c r="D18" s="178" t="s">
        <v>63</v>
      </c>
      <c r="E18" s="181" t="s">
        <v>266</v>
      </c>
      <c r="F18" s="181" t="s">
        <v>267</v>
      </c>
      <c r="G18" s="182">
        <v>1</v>
      </c>
      <c r="H18" s="182">
        <v>20000</v>
      </c>
      <c r="I18" s="180">
        <f t="shared" si="0"/>
        <v>20000</v>
      </c>
      <c r="J18" s="177" t="s">
        <v>292</v>
      </c>
    </row>
    <row r="19" spans="1:10" s="177" customFormat="1" ht="18" customHeight="1" outlineLevel="2">
      <c r="A19" s="174" t="s">
        <v>270</v>
      </c>
      <c r="B19" s="178" t="s">
        <v>289</v>
      </c>
      <c r="C19" s="178" t="s">
        <v>272</v>
      </c>
      <c r="D19" s="178" t="s">
        <v>63</v>
      </c>
      <c r="E19" s="178" t="s">
        <v>266</v>
      </c>
      <c r="F19" s="178" t="s">
        <v>273</v>
      </c>
      <c r="G19" s="179">
        <v>1</v>
      </c>
      <c r="H19" s="180">
        <v>30000</v>
      </c>
      <c r="I19" s="180">
        <f t="shared" si="0"/>
        <v>30000</v>
      </c>
    </row>
    <row r="20" spans="1:10" s="177" customFormat="1" ht="18" customHeight="1" outlineLevel="1">
      <c r="A20" s="183" t="s">
        <v>14</v>
      </c>
      <c r="B20" s="178"/>
      <c r="C20" s="178"/>
      <c r="D20" s="178"/>
      <c r="E20" s="178"/>
      <c r="F20" s="178"/>
      <c r="G20" s="179"/>
      <c r="H20" s="180"/>
      <c r="I20" s="180">
        <f>SUBTOTAL(9,I3:I19)</f>
        <v>360000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8"/>
  <sheetViews>
    <sheetView workbookViewId="0">
      <selection activeCell="D37" activeCellId="1" sqref="A1:XFD1048576 D37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184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15" t="s">
        <v>174</v>
      </c>
      <c r="B1" s="215"/>
      <c r="C1" s="215"/>
      <c r="D1" s="215"/>
      <c r="E1" s="215"/>
      <c r="F1" s="215"/>
      <c r="G1" s="215"/>
      <c r="H1" s="215"/>
      <c r="I1" s="215"/>
      <c r="J1" s="215"/>
    </row>
    <row r="2" spans="1:10" s="6" customFormat="1" ht="24" customHeight="1">
      <c r="A2" s="16" t="s">
        <v>33</v>
      </c>
      <c r="B2" s="16" t="s">
        <v>0</v>
      </c>
      <c r="C2" s="16" t="s">
        <v>21</v>
      </c>
      <c r="D2" s="185" t="s">
        <v>294</v>
      </c>
      <c r="E2" s="16" t="s">
        <v>53</v>
      </c>
      <c r="F2" s="16" t="s">
        <v>54</v>
      </c>
      <c r="G2" s="14" t="s">
        <v>55</v>
      </c>
      <c r="H2" s="16" t="s">
        <v>56</v>
      </c>
      <c r="I2" s="13" t="s">
        <v>57</v>
      </c>
      <c r="J2" s="13" t="s">
        <v>20</v>
      </c>
    </row>
    <row r="3" spans="1:10" s="6" customFormat="1" ht="24" customHeight="1" outlineLevel="2">
      <c r="A3" s="9" t="s">
        <v>61</v>
      </c>
      <c r="B3" s="14" t="s">
        <v>62</v>
      </c>
      <c r="C3" s="9" t="s">
        <v>63</v>
      </c>
      <c r="D3" s="186" t="s">
        <v>295</v>
      </c>
      <c r="E3" s="10" t="s">
        <v>59</v>
      </c>
      <c r="F3" s="10" t="s">
        <v>59</v>
      </c>
      <c r="G3" s="10" t="s">
        <v>60</v>
      </c>
      <c r="H3" s="11">
        <v>1</v>
      </c>
      <c r="I3" s="12">
        <v>5000</v>
      </c>
      <c r="J3" s="13">
        <f t="shared" ref="J3:J6" si="0">H3*I3</f>
        <v>5000</v>
      </c>
    </row>
    <row r="4" spans="1:10" s="6" customFormat="1" ht="24" customHeight="1" outlineLevel="2">
      <c r="A4" s="9" t="s">
        <v>64</v>
      </c>
      <c r="B4" s="14" t="s">
        <v>62</v>
      </c>
      <c r="C4" s="9" t="s">
        <v>63</v>
      </c>
      <c r="D4" s="186" t="s">
        <v>295</v>
      </c>
      <c r="E4" s="10" t="s">
        <v>59</v>
      </c>
      <c r="F4" s="10" t="s">
        <v>59</v>
      </c>
      <c r="G4" s="10" t="s">
        <v>60</v>
      </c>
      <c r="H4" s="11">
        <v>1</v>
      </c>
      <c r="I4" s="12">
        <v>5000</v>
      </c>
      <c r="J4" s="13">
        <f t="shared" si="0"/>
        <v>5000</v>
      </c>
    </row>
    <row r="5" spans="1:10" s="6" customFormat="1" ht="24" customHeight="1" outlineLevel="2">
      <c r="A5" s="9" t="s">
        <v>74</v>
      </c>
      <c r="B5" s="14" t="s">
        <v>1</v>
      </c>
      <c r="C5" s="9" t="s">
        <v>58</v>
      </c>
      <c r="D5" s="186" t="s">
        <v>295</v>
      </c>
      <c r="E5" s="10" t="s">
        <v>59</v>
      </c>
      <c r="F5" s="10" t="s">
        <v>59</v>
      </c>
      <c r="G5" s="10" t="s">
        <v>60</v>
      </c>
      <c r="H5" s="11">
        <v>1</v>
      </c>
      <c r="I5" s="12">
        <v>5000</v>
      </c>
      <c r="J5" s="13">
        <f t="shared" si="0"/>
        <v>5000</v>
      </c>
    </row>
    <row r="6" spans="1:10" s="6" customFormat="1" ht="24" customHeight="1" outlineLevel="2">
      <c r="A6" s="9" t="s">
        <v>65</v>
      </c>
      <c r="B6" s="14" t="s">
        <v>62</v>
      </c>
      <c r="C6" s="9" t="s">
        <v>63</v>
      </c>
      <c r="D6" s="186" t="s">
        <v>295</v>
      </c>
      <c r="E6" s="10" t="s">
        <v>59</v>
      </c>
      <c r="F6" s="10" t="s">
        <v>59</v>
      </c>
      <c r="G6" s="10" t="s">
        <v>60</v>
      </c>
      <c r="H6" s="11">
        <v>1</v>
      </c>
      <c r="I6" s="12">
        <v>5000</v>
      </c>
      <c r="J6" s="13">
        <f t="shared" si="0"/>
        <v>5000</v>
      </c>
    </row>
    <row r="7" spans="1:10" s="6" customFormat="1" ht="24" customHeight="1" outlineLevel="1">
      <c r="A7" s="9"/>
      <c r="B7" s="15" t="s">
        <v>14</v>
      </c>
      <c r="C7" s="9"/>
      <c r="D7" s="186"/>
      <c r="E7" s="10"/>
      <c r="F7" s="10"/>
      <c r="G7" s="10"/>
      <c r="H7" s="11"/>
      <c r="I7" s="12"/>
      <c r="J7" s="13">
        <f>SUBTOTAL(9,J3:J6)</f>
        <v>20000</v>
      </c>
    </row>
    <row r="8" spans="1:10" ht="24.95" customHeight="1"/>
  </sheetData>
  <autoFilter ref="A2:J7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M13"/>
  <sheetViews>
    <sheetView topLeftCell="B1" workbookViewId="0">
      <selection activeCell="D37" activeCellId="1" sqref="A1:XFD1048576 D37"/>
    </sheetView>
  </sheetViews>
  <sheetFormatPr defaultColWidth="9" defaultRowHeight="13.5" outlineLevelRow="2"/>
  <cols>
    <col min="1" max="1" width="5.25" style="17" hidden="1" customWidth="1"/>
    <col min="2" max="2" width="11.375" style="17" customWidth="1"/>
    <col min="3" max="3" width="8.75" style="17" customWidth="1"/>
    <col min="4" max="4" width="24.375" style="17" customWidth="1"/>
    <col min="5" max="5" width="15.375" style="27" bestFit="1" customWidth="1"/>
    <col min="6" max="6" width="17.125" style="28" customWidth="1"/>
    <col min="7" max="7" width="12.875" style="28" customWidth="1"/>
    <col min="8" max="8" width="9.25" style="49" customWidth="1"/>
    <col min="9" max="9" width="7.375" style="52" customWidth="1"/>
    <col min="10" max="10" width="14.75" style="52" customWidth="1"/>
    <col min="11" max="11" width="13.25" style="52" customWidth="1"/>
    <col min="12" max="12" width="9.75" style="50" customWidth="1"/>
    <col min="13" max="13" width="12" style="50" customWidth="1"/>
    <col min="14" max="16384" width="9" style="17"/>
  </cols>
  <sheetData>
    <row r="1" spans="1:13" ht="30" customHeight="1">
      <c r="A1" s="216" t="s">
        <v>323</v>
      </c>
      <c r="B1" s="216"/>
      <c r="C1" s="216"/>
      <c r="D1" s="216"/>
      <c r="E1" s="209"/>
      <c r="F1" s="209"/>
      <c r="G1" s="209"/>
      <c r="H1" s="217"/>
      <c r="I1" s="217"/>
      <c r="J1" s="217"/>
      <c r="K1" s="217"/>
      <c r="L1" s="217"/>
      <c r="M1" s="217"/>
    </row>
    <row r="2" spans="1:13" ht="25.5" customHeight="1">
      <c r="A2" s="18" t="s">
        <v>75</v>
      </c>
      <c r="B2" s="19" t="s">
        <v>10</v>
      </c>
      <c r="C2" s="19" t="s">
        <v>76</v>
      </c>
      <c r="D2" s="19" t="s">
        <v>4</v>
      </c>
      <c r="E2" s="19" t="s">
        <v>77</v>
      </c>
      <c r="F2" s="19" t="s">
        <v>77</v>
      </c>
      <c r="G2" s="19" t="s">
        <v>88</v>
      </c>
      <c r="H2" s="47" t="s">
        <v>104</v>
      </c>
      <c r="I2" s="30" t="s">
        <v>105</v>
      </c>
      <c r="J2" s="30" t="s">
        <v>175</v>
      </c>
      <c r="K2" s="30" t="s">
        <v>176</v>
      </c>
      <c r="L2" s="46" t="s">
        <v>106</v>
      </c>
      <c r="M2" s="46" t="s">
        <v>51</v>
      </c>
    </row>
    <row r="3" spans="1:13" ht="17.100000000000001" customHeight="1" outlineLevel="2">
      <c r="A3" s="20" t="s">
        <v>6</v>
      </c>
      <c r="B3" s="21" t="s">
        <v>13</v>
      </c>
      <c r="C3" s="21" t="s">
        <v>5</v>
      </c>
      <c r="D3" s="21" t="s">
        <v>78</v>
      </c>
      <c r="E3" s="22">
        <v>115008.75</v>
      </c>
      <c r="F3" s="23">
        <v>93668.4</v>
      </c>
      <c r="G3" s="23">
        <f t="shared" ref="G3:G12" si="0">ROUND((E3+F3)*1.1,2)</f>
        <v>229544.87</v>
      </c>
      <c r="H3" s="48">
        <v>767</v>
      </c>
      <c r="I3" s="29"/>
      <c r="J3" s="29">
        <v>34</v>
      </c>
      <c r="K3" s="29">
        <v>42</v>
      </c>
      <c r="L3" s="29">
        <f t="shared" ref="L3:L12" si="1">H3*J3+I3*K3</f>
        <v>26078</v>
      </c>
      <c r="M3" s="29">
        <f t="shared" ref="M3:M12" si="2">G3+L3</f>
        <v>255622.87</v>
      </c>
    </row>
    <row r="4" spans="1:13" ht="17.100000000000001" customHeight="1" outlineLevel="2">
      <c r="A4" s="20" t="s">
        <v>6</v>
      </c>
      <c r="B4" s="21" t="s">
        <v>13</v>
      </c>
      <c r="C4" s="21" t="s">
        <v>5</v>
      </c>
      <c r="D4" s="21" t="s">
        <v>79</v>
      </c>
      <c r="E4" s="22">
        <v>711615.8</v>
      </c>
      <c r="F4" s="23">
        <v>669925.44999999995</v>
      </c>
      <c r="G4" s="23">
        <f t="shared" si="0"/>
        <v>1519695.38</v>
      </c>
      <c r="H4" s="48">
        <v>5734</v>
      </c>
      <c r="I4" s="29"/>
      <c r="J4" s="29">
        <v>34</v>
      </c>
      <c r="K4" s="29">
        <v>42</v>
      </c>
      <c r="L4" s="29">
        <f t="shared" si="1"/>
        <v>194956</v>
      </c>
      <c r="M4" s="29">
        <f t="shared" si="2"/>
        <v>1714651.38</v>
      </c>
    </row>
    <row r="5" spans="1:13" ht="17.100000000000001" customHeight="1" outlineLevel="2">
      <c r="A5" s="20" t="s">
        <v>6</v>
      </c>
      <c r="B5" s="21" t="s">
        <v>13</v>
      </c>
      <c r="C5" s="21" t="s">
        <v>5</v>
      </c>
      <c r="D5" s="21" t="s">
        <v>80</v>
      </c>
      <c r="E5" s="22">
        <v>277158.7</v>
      </c>
      <c r="F5" s="23">
        <v>244169.8</v>
      </c>
      <c r="G5" s="23">
        <f t="shared" si="0"/>
        <v>573461.35</v>
      </c>
      <c r="H5" s="48">
        <v>2344</v>
      </c>
      <c r="I5" s="29"/>
      <c r="J5" s="29">
        <v>34</v>
      </c>
      <c r="K5" s="29">
        <v>42</v>
      </c>
      <c r="L5" s="29">
        <f t="shared" si="1"/>
        <v>79696</v>
      </c>
      <c r="M5" s="29">
        <f t="shared" si="2"/>
        <v>653157.35</v>
      </c>
    </row>
    <row r="6" spans="1:13" ht="17.100000000000001" customHeight="1" outlineLevel="2">
      <c r="A6" s="20" t="s">
        <v>6</v>
      </c>
      <c r="B6" s="21" t="s">
        <v>13</v>
      </c>
      <c r="C6" s="21" t="s">
        <v>5</v>
      </c>
      <c r="D6" s="21" t="s">
        <v>81</v>
      </c>
      <c r="E6" s="22">
        <v>124941.85</v>
      </c>
      <c r="F6" s="23">
        <v>88903.65</v>
      </c>
      <c r="G6" s="23">
        <f t="shared" si="0"/>
        <v>235230.05</v>
      </c>
      <c r="H6" s="48">
        <v>779</v>
      </c>
      <c r="I6" s="29"/>
      <c r="J6" s="29">
        <v>34</v>
      </c>
      <c r="K6" s="29">
        <v>42</v>
      </c>
      <c r="L6" s="29">
        <f t="shared" si="1"/>
        <v>26486</v>
      </c>
      <c r="M6" s="29">
        <f t="shared" si="2"/>
        <v>261716.05</v>
      </c>
    </row>
    <row r="7" spans="1:13" ht="17.100000000000001" customHeight="1" outlineLevel="2">
      <c r="A7" s="20" t="s">
        <v>6</v>
      </c>
      <c r="B7" s="21" t="s">
        <v>13</v>
      </c>
      <c r="C7" s="21" t="s">
        <v>5</v>
      </c>
      <c r="D7" s="21" t="s">
        <v>82</v>
      </c>
      <c r="E7" s="22">
        <v>266052.25</v>
      </c>
      <c r="F7" s="23">
        <v>231253.05</v>
      </c>
      <c r="G7" s="23">
        <f t="shared" si="0"/>
        <v>547035.82999999996</v>
      </c>
      <c r="H7" s="48">
        <v>2093</v>
      </c>
      <c r="I7" s="29"/>
      <c r="J7" s="29">
        <v>34</v>
      </c>
      <c r="K7" s="29">
        <v>42</v>
      </c>
      <c r="L7" s="29">
        <f t="shared" si="1"/>
        <v>71162</v>
      </c>
      <c r="M7" s="29">
        <f t="shared" si="2"/>
        <v>618197.82999999996</v>
      </c>
    </row>
    <row r="8" spans="1:13" ht="17.100000000000001" customHeight="1" outlineLevel="2">
      <c r="A8" s="20" t="s">
        <v>6</v>
      </c>
      <c r="B8" s="21" t="s">
        <v>13</v>
      </c>
      <c r="C8" s="21" t="s">
        <v>11</v>
      </c>
      <c r="D8" s="21" t="s">
        <v>83</v>
      </c>
      <c r="E8" s="22">
        <v>160741.34</v>
      </c>
      <c r="F8" s="23">
        <v>195437.6</v>
      </c>
      <c r="G8" s="23">
        <f t="shared" si="0"/>
        <v>391796.83</v>
      </c>
      <c r="H8" s="48"/>
      <c r="I8" s="29">
        <v>1150</v>
      </c>
      <c r="J8" s="29">
        <v>34</v>
      </c>
      <c r="K8" s="29">
        <v>42</v>
      </c>
      <c r="L8" s="29">
        <f t="shared" si="1"/>
        <v>48300</v>
      </c>
      <c r="M8" s="29">
        <f t="shared" si="2"/>
        <v>440096.83</v>
      </c>
    </row>
    <row r="9" spans="1:13" ht="17.100000000000001" customHeight="1" outlineLevel="2">
      <c r="A9" s="20" t="s">
        <v>6</v>
      </c>
      <c r="B9" s="21" t="s">
        <v>13</v>
      </c>
      <c r="C9" s="21" t="s">
        <v>11</v>
      </c>
      <c r="D9" s="21" t="s">
        <v>84</v>
      </c>
      <c r="E9" s="22">
        <v>515609.58</v>
      </c>
      <c r="F9" s="23">
        <v>613081.05000000005</v>
      </c>
      <c r="G9" s="23">
        <f t="shared" si="0"/>
        <v>1241559.69</v>
      </c>
      <c r="H9" s="48"/>
      <c r="I9" s="29">
        <v>3575</v>
      </c>
      <c r="J9" s="29">
        <v>34</v>
      </c>
      <c r="K9" s="29">
        <v>42</v>
      </c>
      <c r="L9" s="29">
        <f t="shared" si="1"/>
        <v>150150</v>
      </c>
      <c r="M9" s="29">
        <f t="shared" si="2"/>
        <v>1391709.69</v>
      </c>
    </row>
    <row r="10" spans="1:13" ht="17.100000000000001" customHeight="1" outlineLevel="2">
      <c r="A10" s="20" t="s">
        <v>6</v>
      </c>
      <c r="B10" s="21" t="s">
        <v>13</v>
      </c>
      <c r="C10" s="21" t="s">
        <v>11</v>
      </c>
      <c r="D10" s="21" t="s">
        <v>85</v>
      </c>
      <c r="E10" s="22">
        <v>208176.92</v>
      </c>
      <c r="F10" s="23">
        <v>235882</v>
      </c>
      <c r="G10" s="23">
        <f t="shared" si="0"/>
        <v>488464.81</v>
      </c>
      <c r="H10" s="48"/>
      <c r="I10" s="29">
        <v>1356</v>
      </c>
      <c r="J10" s="29">
        <v>34</v>
      </c>
      <c r="K10" s="29">
        <v>42</v>
      </c>
      <c r="L10" s="29">
        <f t="shared" si="1"/>
        <v>56952</v>
      </c>
      <c r="M10" s="29">
        <f t="shared" si="2"/>
        <v>545416.81000000006</v>
      </c>
    </row>
    <row r="11" spans="1:13" ht="17.100000000000001" customHeight="1" outlineLevel="2">
      <c r="A11" s="20"/>
      <c r="B11" s="21" t="s">
        <v>13</v>
      </c>
      <c r="C11" s="21" t="s">
        <v>182</v>
      </c>
      <c r="D11" s="21" t="s">
        <v>74</v>
      </c>
      <c r="E11" s="22">
        <v>188171.59</v>
      </c>
      <c r="F11" s="23">
        <v>291590.84999999998</v>
      </c>
      <c r="G11" s="23">
        <f t="shared" si="0"/>
        <v>527738.68000000005</v>
      </c>
      <c r="H11" s="48">
        <v>811</v>
      </c>
      <c r="I11" s="29">
        <v>1217</v>
      </c>
      <c r="J11" s="29">
        <v>34</v>
      </c>
      <c r="K11" s="29">
        <v>42</v>
      </c>
      <c r="L11" s="29">
        <f t="shared" si="1"/>
        <v>78688</v>
      </c>
      <c r="M11" s="29">
        <f t="shared" si="2"/>
        <v>606426.68000000005</v>
      </c>
    </row>
    <row r="12" spans="1:13" ht="17.100000000000001" customHeight="1" outlineLevel="2">
      <c r="A12" s="20" t="s">
        <v>6</v>
      </c>
      <c r="B12" s="21" t="s">
        <v>13</v>
      </c>
      <c r="C12" s="21" t="s">
        <v>11</v>
      </c>
      <c r="D12" s="21" t="s">
        <v>86</v>
      </c>
      <c r="E12" s="22">
        <v>234671.44</v>
      </c>
      <c r="F12" s="23">
        <v>277878.34999999998</v>
      </c>
      <c r="G12" s="23">
        <f t="shared" si="0"/>
        <v>563804.77</v>
      </c>
      <c r="H12" s="48"/>
      <c r="I12" s="29">
        <v>1664</v>
      </c>
      <c r="J12" s="29">
        <v>34</v>
      </c>
      <c r="K12" s="29">
        <v>42</v>
      </c>
      <c r="L12" s="29">
        <f t="shared" si="1"/>
        <v>69888</v>
      </c>
      <c r="M12" s="29">
        <f t="shared" si="2"/>
        <v>633692.77</v>
      </c>
    </row>
    <row r="13" spans="1:13" ht="17.100000000000001" customHeight="1" outlineLevel="1">
      <c r="A13" s="20"/>
      <c r="B13" s="24" t="s">
        <v>14</v>
      </c>
      <c r="C13" s="25"/>
      <c r="D13" s="25"/>
      <c r="E13" s="26">
        <f>SUBTOTAL(9,E3:E12)</f>
        <v>2802148.2199999997</v>
      </c>
      <c r="F13" s="26">
        <f t="shared" ref="F13:M13" si="3">SUBTOTAL(9,F3:F12)</f>
        <v>2941790.2</v>
      </c>
      <c r="G13" s="26">
        <f t="shared" si="3"/>
        <v>6318332.2599999998</v>
      </c>
      <c r="H13" s="26">
        <f t="shared" si="3"/>
        <v>12528</v>
      </c>
      <c r="I13" s="51">
        <f t="shared" si="3"/>
        <v>8962</v>
      </c>
      <c r="J13" s="51"/>
      <c r="K13" s="51"/>
      <c r="L13" s="26">
        <f t="shared" si="3"/>
        <v>802356</v>
      </c>
      <c r="M13" s="26">
        <f t="shared" si="3"/>
        <v>7120688.2599999998</v>
      </c>
    </row>
  </sheetData>
  <autoFilter ref="A2:M13"/>
  <mergeCells count="1">
    <mergeCell ref="A1:M1"/>
  </mergeCells>
  <phoneticPr fontId="1" type="noConversion"/>
  <hyperlinks>
    <hyperlink ref="D7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2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activeCell="D37" activeCellId="1" sqref="A1:XFD1048576 D37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18" t="s">
        <v>156</v>
      </c>
      <c r="B1" s="218"/>
      <c r="C1" s="218"/>
      <c r="D1" s="218"/>
      <c r="E1" s="217"/>
    </row>
    <row r="2" spans="1:5" ht="15" customHeight="1">
      <c r="A2" s="93" t="s">
        <v>16</v>
      </c>
      <c r="B2" s="93" t="s">
        <v>157</v>
      </c>
      <c r="C2" s="93" t="s">
        <v>17</v>
      </c>
      <c r="D2" s="94" t="s">
        <v>144</v>
      </c>
      <c r="E2" s="94" t="s">
        <v>145</v>
      </c>
    </row>
    <row r="3" spans="1:5" ht="15" customHeight="1" outlineLevel="2">
      <c r="A3" s="97" t="s">
        <v>146</v>
      </c>
      <c r="B3" s="97" t="s">
        <v>158</v>
      </c>
      <c r="C3" s="75" t="s">
        <v>5</v>
      </c>
      <c r="D3" s="98">
        <v>53535</v>
      </c>
      <c r="E3" s="96">
        <f t="shared" ref="E3:E12" si="0">D3/83*90*2*1.1</f>
        <v>127710.00000000001</v>
      </c>
    </row>
    <row r="4" spans="1:5" ht="15" customHeight="1" outlineLevel="2">
      <c r="A4" s="97" t="s">
        <v>147</v>
      </c>
      <c r="B4" s="97" t="s">
        <v>158</v>
      </c>
      <c r="C4" s="75" t="s">
        <v>5</v>
      </c>
      <c r="D4" s="98">
        <v>56025</v>
      </c>
      <c r="E4" s="96">
        <f t="shared" si="0"/>
        <v>133650</v>
      </c>
    </row>
    <row r="5" spans="1:5" ht="15" customHeight="1" outlineLevel="2">
      <c r="A5" s="97" t="s">
        <v>148</v>
      </c>
      <c r="B5" s="97" t="s">
        <v>158</v>
      </c>
      <c r="C5" s="75" t="s">
        <v>5</v>
      </c>
      <c r="D5" s="98">
        <v>168075</v>
      </c>
      <c r="E5" s="96">
        <f t="shared" si="0"/>
        <v>400950.00000000006</v>
      </c>
    </row>
    <row r="6" spans="1:5" ht="15" customHeight="1" outlineLevel="2">
      <c r="A6" s="97" t="s">
        <v>149</v>
      </c>
      <c r="B6" s="97" t="s">
        <v>158</v>
      </c>
      <c r="C6" s="75" t="s">
        <v>5</v>
      </c>
      <c r="D6" s="98">
        <v>290085</v>
      </c>
      <c r="E6" s="96">
        <f t="shared" si="0"/>
        <v>692010</v>
      </c>
    </row>
    <row r="7" spans="1:5" ht="15" customHeight="1" outlineLevel="2">
      <c r="A7" s="97" t="s">
        <v>150</v>
      </c>
      <c r="B7" s="97" t="s">
        <v>158</v>
      </c>
      <c r="C7" s="75" t="s">
        <v>5</v>
      </c>
      <c r="D7" s="98">
        <v>129978</v>
      </c>
      <c r="E7" s="96">
        <f t="shared" si="0"/>
        <v>310068</v>
      </c>
    </row>
    <row r="8" spans="1:5" ht="15" customHeight="1" outlineLevel="2">
      <c r="A8" s="95" t="s">
        <v>151</v>
      </c>
      <c r="B8" s="97" t="s">
        <v>158</v>
      </c>
      <c r="C8" s="80" t="s">
        <v>11</v>
      </c>
      <c r="D8" s="98">
        <v>191730</v>
      </c>
      <c r="E8" s="96">
        <f t="shared" si="0"/>
        <v>457380.00000000006</v>
      </c>
    </row>
    <row r="9" spans="1:5" ht="15" customHeight="1" outlineLevel="2">
      <c r="A9" s="95" t="s">
        <v>152</v>
      </c>
      <c r="B9" s="97" t="s">
        <v>158</v>
      </c>
      <c r="C9" s="80" t="s">
        <v>11</v>
      </c>
      <c r="D9" s="98">
        <v>47310</v>
      </c>
      <c r="E9" s="96">
        <f t="shared" si="0"/>
        <v>112860.00000000001</v>
      </c>
    </row>
    <row r="10" spans="1:5" ht="15" customHeight="1" outlineLevel="2">
      <c r="A10" s="95" t="s">
        <v>153</v>
      </c>
      <c r="B10" s="97" t="s">
        <v>158</v>
      </c>
      <c r="C10" s="80" t="s">
        <v>11</v>
      </c>
      <c r="D10" s="98">
        <v>72210</v>
      </c>
      <c r="E10" s="96">
        <f t="shared" si="0"/>
        <v>172260</v>
      </c>
    </row>
    <row r="11" spans="1:5" ht="15" customHeight="1" outlineLevel="2">
      <c r="A11" s="95" t="s">
        <v>154</v>
      </c>
      <c r="B11" s="97" t="s">
        <v>158</v>
      </c>
      <c r="C11" s="80" t="s">
        <v>11</v>
      </c>
      <c r="D11" s="98">
        <v>51045</v>
      </c>
      <c r="E11" s="96">
        <f t="shared" si="0"/>
        <v>121770.00000000001</v>
      </c>
    </row>
    <row r="12" spans="1:5" ht="15" customHeight="1" outlineLevel="2">
      <c r="A12" s="97" t="s">
        <v>155</v>
      </c>
      <c r="B12" s="97" t="s">
        <v>158</v>
      </c>
      <c r="C12" s="75" t="s">
        <v>182</v>
      </c>
      <c r="D12" s="55">
        <v>219120</v>
      </c>
      <c r="E12" s="96">
        <f t="shared" si="0"/>
        <v>522720.00000000006</v>
      </c>
    </row>
    <row r="13" spans="1:5" ht="15" customHeight="1" outlineLevel="1">
      <c r="A13" s="100"/>
      <c r="B13" s="101" t="s">
        <v>14</v>
      </c>
      <c r="C13" s="78"/>
      <c r="D13" s="57">
        <f>SUBTOTAL(9,D3:D12)</f>
        <v>1279113</v>
      </c>
      <c r="E13" s="99">
        <f>SUBTOTAL(9,E3:E12)</f>
        <v>3051378</v>
      </c>
    </row>
  </sheetData>
  <autoFilter ref="A2:E13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P15"/>
  <sheetViews>
    <sheetView workbookViewId="0">
      <pane xSplit="2" ySplit="4" topLeftCell="C5" activePane="bottomRight" state="frozen"/>
      <selection activeCell="D37" activeCellId="1" sqref="A1:XFD1048576 D37"/>
      <selection pane="topRight" activeCell="D37" activeCellId="1" sqref="A1:XFD1048576 D37"/>
      <selection pane="bottomLeft" activeCell="D37" activeCellId="1" sqref="A1:XFD1048576 D37"/>
      <selection pane="bottomRight" activeCell="D37" activeCellId="1" sqref="A1:XFD1048576 D37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22" t="s">
        <v>139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2"/>
      <c r="M1" s="222"/>
      <c r="N1" s="222"/>
      <c r="O1" s="222"/>
      <c r="P1" s="223"/>
    </row>
    <row r="2" spans="1:16">
      <c r="A2" s="224" t="s">
        <v>16</v>
      </c>
      <c r="B2" s="224" t="s">
        <v>21</v>
      </c>
      <c r="C2" s="226" t="s">
        <v>123</v>
      </c>
      <c r="D2" s="226"/>
      <c r="E2" s="226"/>
      <c r="F2" s="226"/>
      <c r="G2" s="226"/>
      <c r="H2" s="226"/>
      <c r="I2" s="226" t="s">
        <v>124</v>
      </c>
      <c r="J2" s="226"/>
      <c r="K2" s="226"/>
      <c r="L2" s="226"/>
      <c r="M2" s="226"/>
      <c r="N2" s="226"/>
      <c r="O2" s="227" t="s">
        <v>125</v>
      </c>
      <c r="P2" s="219" t="s">
        <v>126</v>
      </c>
    </row>
    <row r="3" spans="1:16" ht="38.25">
      <c r="A3" s="224"/>
      <c r="B3" s="224"/>
      <c r="C3" s="81" t="s">
        <v>22</v>
      </c>
      <c r="D3" s="81" t="s">
        <v>26</v>
      </c>
      <c r="E3" s="81" t="s">
        <v>127</v>
      </c>
      <c r="F3" s="81" t="s">
        <v>30</v>
      </c>
      <c r="G3" s="81" t="s">
        <v>128</v>
      </c>
      <c r="H3" s="73" t="s">
        <v>12</v>
      </c>
      <c r="I3" s="81" t="s">
        <v>22</v>
      </c>
      <c r="J3" s="81" t="s">
        <v>26</v>
      </c>
      <c r="K3" s="81" t="s">
        <v>127</v>
      </c>
      <c r="L3" s="81" t="s">
        <v>30</v>
      </c>
      <c r="M3" s="81" t="s">
        <v>128</v>
      </c>
      <c r="N3" s="73" t="s">
        <v>12</v>
      </c>
      <c r="O3" s="228"/>
      <c r="P3" s="220"/>
    </row>
    <row r="4" spans="1:16">
      <c r="A4" s="225"/>
      <c r="B4" s="225"/>
      <c r="C4" s="74" t="s">
        <v>20</v>
      </c>
      <c r="D4" s="74" t="s">
        <v>20</v>
      </c>
      <c r="E4" s="74" t="s">
        <v>20</v>
      </c>
      <c r="F4" s="74" t="s">
        <v>20</v>
      </c>
      <c r="G4" s="74" t="s">
        <v>20</v>
      </c>
      <c r="H4" s="74" t="s">
        <v>20</v>
      </c>
      <c r="I4" s="74" t="s">
        <v>20</v>
      </c>
      <c r="J4" s="74" t="s">
        <v>20</v>
      </c>
      <c r="K4" s="74" t="s">
        <v>20</v>
      </c>
      <c r="L4" s="74" t="s">
        <v>20</v>
      </c>
      <c r="M4" s="74" t="s">
        <v>20</v>
      </c>
      <c r="N4" s="74" t="s">
        <v>20</v>
      </c>
      <c r="O4" s="229" t="s">
        <v>20</v>
      </c>
      <c r="P4" s="221"/>
    </row>
    <row r="5" spans="1:16" ht="20.100000000000001" customHeight="1">
      <c r="A5" s="82" t="s">
        <v>129</v>
      </c>
      <c r="B5" s="82" t="s">
        <v>5</v>
      </c>
      <c r="C5" s="76">
        <v>8100</v>
      </c>
      <c r="D5" s="76">
        <v>0</v>
      </c>
      <c r="E5" s="76">
        <v>600</v>
      </c>
      <c r="F5" s="76">
        <v>0</v>
      </c>
      <c r="G5" s="76">
        <v>0</v>
      </c>
      <c r="H5" s="83">
        <v>8700</v>
      </c>
      <c r="I5" s="76">
        <v>7125</v>
      </c>
      <c r="J5" s="76"/>
      <c r="K5" s="76">
        <v>800</v>
      </c>
      <c r="L5" s="76"/>
      <c r="M5" s="76">
        <v>3240</v>
      </c>
      <c r="N5" s="84">
        <v>11165</v>
      </c>
      <c r="O5" s="83">
        <v>19865</v>
      </c>
      <c r="P5" s="23">
        <f t="shared" ref="P5:P15" si="0">O5*1.1</f>
        <v>21851.5</v>
      </c>
    </row>
    <row r="6" spans="1:16" ht="20.100000000000001" customHeight="1">
      <c r="A6" s="82" t="s">
        <v>130</v>
      </c>
      <c r="B6" s="82" t="s">
        <v>5</v>
      </c>
      <c r="C6" s="76">
        <v>10800</v>
      </c>
      <c r="D6" s="76">
        <v>0</v>
      </c>
      <c r="E6" s="76">
        <v>960</v>
      </c>
      <c r="F6" s="76">
        <v>590</v>
      </c>
      <c r="G6" s="76">
        <v>0</v>
      </c>
      <c r="H6" s="83">
        <v>12350</v>
      </c>
      <c r="I6" s="76">
        <v>7125</v>
      </c>
      <c r="J6" s="76"/>
      <c r="K6" s="76">
        <v>600</v>
      </c>
      <c r="L6" s="76"/>
      <c r="M6" s="76">
        <v>1120</v>
      </c>
      <c r="N6" s="84">
        <v>8845</v>
      </c>
      <c r="O6" s="83">
        <v>21195</v>
      </c>
      <c r="P6" s="23">
        <f t="shared" si="0"/>
        <v>23314.500000000004</v>
      </c>
    </row>
    <row r="7" spans="1:16" ht="20.100000000000001" customHeight="1">
      <c r="A7" s="82" t="s">
        <v>131</v>
      </c>
      <c r="B7" s="82" t="s">
        <v>5</v>
      </c>
      <c r="C7" s="76">
        <v>6750</v>
      </c>
      <c r="D7" s="76">
        <v>0</v>
      </c>
      <c r="E7" s="76">
        <v>750</v>
      </c>
      <c r="F7" s="76">
        <v>0</v>
      </c>
      <c r="G7" s="76">
        <v>0</v>
      </c>
      <c r="H7" s="83">
        <v>7500</v>
      </c>
      <c r="I7" s="76">
        <v>9975</v>
      </c>
      <c r="J7" s="76"/>
      <c r="K7" s="76">
        <v>1050</v>
      </c>
      <c r="L7" s="76"/>
      <c r="M7" s="76">
        <v>3332</v>
      </c>
      <c r="N7" s="84">
        <v>14357</v>
      </c>
      <c r="O7" s="83">
        <v>21857</v>
      </c>
      <c r="P7" s="23">
        <f t="shared" si="0"/>
        <v>24042.7</v>
      </c>
    </row>
    <row r="8" spans="1:16" ht="20.100000000000001" customHeight="1">
      <c r="A8" s="82" t="s">
        <v>132</v>
      </c>
      <c r="B8" s="82" t="s">
        <v>5</v>
      </c>
      <c r="C8" s="76">
        <v>6750</v>
      </c>
      <c r="D8" s="76">
        <v>0</v>
      </c>
      <c r="E8" s="76">
        <v>1000</v>
      </c>
      <c r="F8" s="76">
        <v>885</v>
      </c>
      <c r="G8" s="76">
        <v>0</v>
      </c>
      <c r="H8" s="83">
        <v>8635</v>
      </c>
      <c r="I8" s="76">
        <v>9975</v>
      </c>
      <c r="J8" s="76"/>
      <c r="K8" s="76">
        <v>1400</v>
      </c>
      <c r="L8" s="76"/>
      <c r="M8" s="76">
        <v>4465</v>
      </c>
      <c r="N8" s="84">
        <v>15840</v>
      </c>
      <c r="O8" s="83">
        <v>24475</v>
      </c>
      <c r="P8" s="23">
        <f t="shared" si="0"/>
        <v>26922.500000000004</v>
      </c>
    </row>
    <row r="9" spans="1:16" ht="20.100000000000001" customHeight="1">
      <c r="A9" s="82" t="s">
        <v>133</v>
      </c>
      <c r="B9" s="82" t="s">
        <v>5</v>
      </c>
      <c r="C9" s="76">
        <v>16200</v>
      </c>
      <c r="D9" s="76">
        <v>0</v>
      </c>
      <c r="E9" s="76">
        <v>1500</v>
      </c>
      <c r="F9" s="76">
        <v>295</v>
      </c>
      <c r="G9" s="76">
        <v>0</v>
      </c>
      <c r="H9" s="83">
        <v>17995</v>
      </c>
      <c r="I9" s="76">
        <v>13680</v>
      </c>
      <c r="J9" s="76"/>
      <c r="K9" s="76">
        <v>1200</v>
      </c>
      <c r="L9" s="76"/>
      <c r="M9" s="76">
        <v>2180</v>
      </c>
      <c r="N9" s="84">
        <v>17060</v>
      </c>
      <c r="O9" s="83">
        <v>35055</v>
      </c>
      <c r="P9" s="23">
        <f t="shared" si="0"/>
        <v>38560.5</v>
      </c>
    </row>
    <row r="10" spans="1:16" ht="20.100000000000001" customHeight="1">
      <c r="A10" s="82" t="s">
        <v>134</v>
      </c>
      <c r="B10" s="88" t="s">
        <v>11</v>
      </c>
      <c r="C10" s="76">
        <v>22950</v>
      </c>
      <c r="D10" s="76">
        <v>0</v>
      </c>
      <c r="E10" s="76">
        <v>1700</v>
      </c>
      <c r="F10" s="76">
        <v>1770</v>
      </c>
      <c r="G10" s="76">
        <v>0</v>
      </c>
      <c r="H10" s="83">
        <v>26420</v>
      </c>
      <c r="I10" s="76">
        <v>22800</v>
      </c>
      <c r="J10" s="76"/>
      <c r="K10" s="76">
        <v>3200</v>
      </c>
      <c r="L10" s="76"/>
      <c r="M10" s="76">
        <v>8928</v>
      </c>
      <c r="N10" s="84">
        <v>34928</v>
      </c>
      <c r="O10" s="83">
        <v>61348</v>
      </c>
      <c r="P10" s="23">
        <f t="shared" si="0"/>
        <v>67482.8</v>
      </c>
    </row>
    <row r="11" spans="1:16" ht="20.100000000000001" customHeight="1">
      <c r="A11" s="82" t="s">
        <v>135</v>
      </c>
      <c r="B11" s="88" t="s">
        <v>11</v>
      </c>
      <c r="C11" s="76">
        <v>33750</v>
      </c>
      <c r="D11" s="76">
        <v>0</v>
      </c>
      <c r="E11" s="76">
        <v>3000</v>
      </c>
      <c r="F11" s="76">
        <v>590</v>
      </c>
      <c r="G11" s="76">
        <v>0</v>
      </c>
      <c r="H11" s="83">
        <v>37340</v>
      </c>
      <c r="I11" s="79">
        <v>32775</v>
      </c>
      <c r="J11" s="79"/>
      <c r="K11" s="79">
        <v>2760</v>
      </c>
      <c r="L11" s="79"/>
      <c r="M11" s="79">
        <v>15290</v>
      </c>
      <c r="N11" s="84">
        <v>50825</v>
      </c>
      <c r="O11" s="83">
        <v>88165</v>
      </c>
      <c r="P11" s="23">
        <f t="shared" si="0"/>
        <v>96981.500000000015</v>
      </c>
    </row>
    <row r="12" spans="1:16" ht="20.100000000000001" customHeight="1">
      <c r="A12" s="82" t="s">
        <v>136</v>
      </c>
      <c r="B12" s="88" t="s">
        <v>11</v>
      </c>
      <c r="C12" s="76">
        <v>12225</v>
      </c>
      <c r="D12" s="76">
        <v>0</v>
      </c>
      <c r="E12" s="76">
        <v>900</v>
      </c>
      <c r="F12" s="76">
        <v>885</v>
      </c>
      <c r="G12" s="76">
        <v>1030</v>
      </c>
      <c r="H12" s="83">
        <v>15040</v>
      </c>
      <c r="I12" s="76">
        <v>7125</v>
      </c>
      <c r="J12" s="76"/>
      <c r="K12" s="76">
        <v>500</v>
      </c>
      <c r="L12" s="76"/>
      <c r="M12" s="76">
        <v>2060</v>
      </c>
      <c r="N12" s="84">
        <v>9685</v>
      </c>
      <c r="O12" s="83">
        <v>24725</v>
      </c>
      <c r="P12" s="23">
        <f t="shared" si="0"/>
        <v>27197.500000000004</v>
      </c>
    </row>
    <row r="13" spans="1:16" ht="20.100000000000001" customHeight="1">
      <c r="A13" s="82" t="s">
        <v>137</v>
      </c>
      <c r="B13" s="88" t="s">
        <v>11</v>
      </c>
      <c r="C13" s="76">
        <v>17550</v>
      </c>
      <c r="D13" s="76">
        <v>0</v>
      </c>
      <c r="E13" s="76">
        <v>2080</v>
      </c>
      <c r="F13" s="76">
        <v>1475</v>
      </c>
      <c r="G13" s="76">
        <v>0</v>
      </c>
      <c r="H13" s="83">
        <v>21105</v>
      </c>
      <c r="I13" s="76">
        <v>11400</v>
      </c>
      <c r="J13" s="76"/>
      <c r="K13" s="76">
        <v>1280</v>
      </c>
      <c r="L13" s="76"/>
      <c r="M13" s="76"/>
      <c r="N13" s="84">
        <v>12680</v>
      </c>
      <c r="O13" s="83">
        <v>33785</v>
      </c>
      <c r="P13" s="23">
        <f t="shared" si="0"/>
        <v>37163.5</v>
      </c>
    </row>
    <row r="14" spans="1:16" ht="20.100000000000001" customHeight="1">
      <c r="A14" s="82" t="s">
        <v>138</v>
      </c>
      <c r="B14" s="82" t="s">
        <v>182</v>
      </c>
      <c r="C14" s="76">
        <v>1620</v>
      </c>
      <c r="D14" s="76">
        <v>0</v>
      </c>
      <c r="E14" s="76">
        <v>150</v>
      </c>
      <c r="F14" s="76">
        <v>0</v>
      </c>
      <c r="G14" s="76">
        <v>0</v>
      </c>
      <c r="H14" s="83">
        <v>1770</v>
      </c>
      <c r="I14" s="76">
        <v>1710</v>
      </c>
      <c r="J14" s="76"/>
      <c r="K14" s="76">
        <v>150</v>
      </c>
      <c r="L14" s="76"/>
      <c r="M14" s="76"/>
      <c r="N14" s="84">
        <v>1860</v>
      </c>
      <c r="O14" s="83">
        <v>3630</v>
      </c>
      <c r="P14" s="23">
        <f t="shared" si="0"/>
        <v>3993.0000000000005</v>
      </c>
    </row>
    <row r="15" spans="1:16" ht="20.100000000000001" customHeight="1">
      <c r="A15" s="85" t="s">
        <v>19</v>
      </c>
      <c r="B15" s="77"/>
      <c r="C15" s="86">
        <v>136695</v>
      </c>
      <c r="D15" s="86">
        <v>0</v>
      </c>
      <c r="E15" s="86">
        <v>12640</v>
      </c>
      <c r="F15" s="86">
        <v>6490</v>
      </c>
      <c r="G15" s="86">
        <v>1030</v>
      </c>
      <c r="H15" s="86">
        <v>156855</v>
      </c>
      <c r="I15" s="86">
        <v>123690</v>
      </c>
      <c r="J15" s="86">
        <v>0</v>
      </c>
      <c r="K15" s="86">
        <v>12940</v>
      </c>
      <c r="L15" s="86">
        <v>0</v>
      </c>
      <c r="M15" s="86">
        <v>40615</v>
      </c>
      <c r="N15" s="87">
        <v>177245</v>
      </c>
      <c r="O15" s="86">
        <v>334100</v>
      </c>
      <c r="P15" s="86">
        <f t="shared" si="0"/>
        <v>367510.00000000006</v>
      </c>
    </row>
  </sheetData>
  <autoFilter ref="A2:P15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X13"/>
  <sheetViews>
    <sheetView workbookViewId="0">
      <selection activeCell="A14" sqref="A14:XFD58"/>
    </sheetView>
  </sheetViews>
  <sheetFormatPr defaultRowHeight="13.5" outlineLevelRow="2"/>
  <cols>
    <col min="1" max="1" width="17.875" style="114" customWidth="1"/>
    <col min="2" max="2" width="9.75" style="108" customWidth="1"/>
    <col min="3" max="4" width="9" style="108"/>
    <col min="5" max="5" width="7.125" style="108" customWidth="1"/>
    <col min="6" max="6" width="6.75" style="108" customWidth="1"/>
    <col min="7" max="8" width="0" style="108" hidden="1" customWidth="1"/>
    <col min="9" max="9" width="7.375" style="108" customWidth="1"/>
    <col min="10" max="10" width="7.25" style="108" customWidth="1"/>
    <col min="11" max="11" width="7.375" style="108" customWidth="1"/>
    <col min="12" max="14" width="9" style="108"/>
    <col min="15" max="15" width="7.625" style="108" customWidth="1"/>
    <col min="16" max="18" width="0" style="108" hidden="1" customWidth="1"/>
    <col min="19" max="20" width="7.375" style="108" customWidth="1"/>
    <col min="21" max="21" width="0" style="108" hidden="1" customWidth="1"/>
    <col min="22" max="23" width="9" style="108"/>
    <col min="24" max="24" width="10.5" style="108" bestFit="1" customWidth="1"/>
    <col min="25" max="16384" width="9" style="108"/>
  </cols>
  <sheetData>
    <row r="1" spans="1:24" ht="18.75">
      <c r="A1" s="233" t="s">
        <v>163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3"/>
      <c r="U1" s="233"/>
      <c r="V1" s="233"/>
      <c r="W1" s="233"/>
    </row>
    <row r="2" spans="1:24" s="115" customFormat="1" ht="11.25" outlineLevel="2">
      <c r="A2" s="234" t="s">
        <v>3</v>
      </c>
      <c r="B2" s="236" t="s">
        <v>157</v>
      </c>
      <c r="C2" s="238" t="s">
        <v>164</v>
      </c>
      <c r="D2" s="238"/>
      <c r="E2" s="238"/>
      <c r="F2" s="238"/>
      <c r="G2" s="238"/>
      <c r="H2" s="238"/>
      <c r="I2" s="238"/>
      <c r="J2" s="238"/>
      <c r="K2" s="238"/>
      <c r="L2" s="238"/>
      <c r="M2" s="238" t="s">
        <v>165</v>
      </c>
      <c r="N2" s="238"/>
      <c r="O2" s="238"/>
      <c r="P2" s="238"/>
      <c r="Q2" s="238"/>
      <c r="R2" s="238"/>
      <c r="S2" s="238"/>
      <c r="T2" s="238"/>
      <c r="U2" s="238"/>
      <c r="V2" s="238"/>
      <c r="W2" s="239" t="s">
        <v>125</v>
      </c>
      <c r="X2" s="230" t="s">
        <v>126</v>
      </c>
    </row>
    <row r="3" spans="1:24" s="115" customFormat="1" ht="11.25" outlineLevel="1">
      <c r="A3" s="234"/>
      <c r="B3" s="237" t="s">
        <v>173</v>
      </c>
      <c r="C3" s="116">
        <f t="shared" ref="C3:X3" si="0">SUBTOTAL(9,C2:C2)</f>
        <v>0</v>
      </c>
      <c r="D3" s="116">
        <f t="shared" si="0"/>
        <v>0</v>
      </c>
      <c r="E3" s="116">
        <f t="shared" si="0"/>
        <v>0</v>
      </c>
      <c r="F3" s="116">
        <f t="shared" si="0"/>
        <v>0</v>
      </c>
      <c r="G3" s="116">
        <f t="shared" si="0"/>
        <v>0</v>
      </c>
      <c r="H3" s="116">
        <f t="shared" si="0"/>
        <v>0</v>
      </c>
      <c r="I3" s="116">
        <f t="shared" si="0"/>
        <v>0</v>
      </c>
      <c r="J3" s="116">
        <f t="shared" si="0"/>
        <v>0</v>
      </c>
      <c r="K3" s="116">
        <f t="shared" si="0"/>
        <v>0</v>
      </c>
      <c r="L3" s="116">
        <f t="shared" si="0"/>
        <v>0</v>
      </c>
      <c r="M3" s="116">
        <f t="shared" si="0"/>
        <v>0</v>
      </c>
      <c r="N3" s="116">
        <f t="shared" si="0"/>
        <v>0</v>
      </c>
      <c r="O3" s="116">
        <f t="shared" si="0"/>
        <v>0</v>
      </c>
      <c r="P3" s="116">
        <f t="shared" si="0"/>
        <v>0</v>
      </c>
      <c r="Q3" s="116">
        <f t="shared" si="0"/>
        <v>0</v>
      </c>
      <c r="R3" s="116">
        <f t="shared" si="0"/>
        <v>0</v>
      </c>
      <c r="S3" s="116">
        <f t="shared" si="0"/>
        <v>0</v>
      </c>
      <c r="T3" s="116">
        <f t="shared" si="0"/>
        <v>0</v>
      </c>
      <c r="U3" s="116">
        <f t="shared" si="0"/>
        <v>0</v>
      </c>
      <c r="V3" s="116">
        <f t="shared" si="0"/>
        <v>0</v>
      </c>
      <c r="W3" s="239">
        <f t="shared" si="0"/>
        <v>0</v>
      </c>
      <c r="X3" s="231">
        <f t="shared" si="0"/>
        <v>0</v>
      </c>
    </row>
    <row r="4" spans="1:24" s="115" customFormat="1" ht="33.75" outlineLevel="1">
      <c r="A4" s="234"/>
      <c r="B4" s="236"/>
      <c r="C4" s="117" t="s">
        <v>22</v>
      </c>
      <c r="D4" s="117" t="s">
        <v>23</v>
      </c>
      <c r="E4" s="117" t="s">
        <v>24</v>
      </c>
      <c r="F4" s="117" t="s">
        <v>25</v>
      </c>
      <c r="G4" s="117" t="s">
        <v>26</v>
      </c>
      <c r="H4" s="117" t="s">
        <v>27</v>
      </c>
      <c r="I4" s="117" t="s">
        <v>28</v>
      </c>
      <c r="J4" s="117" t="s">
        <v>29</v>
      </c>
      <c r="K4" s="117" t="s">
        <v>30</v>
      </c>
      <c r="L4" s="118" t="s">
        <v>12</v>
      </c>
      <c r="M4" s="117" t="s">
        <v>22</v>
      </c>
      <c r="N4" s="117" t="s">
        <v>23</v>
      </c>
      <c r="O4" s="117" t="s">
        <v>24</v>
      </c>
      <c r="P4" s="117" t="s">
        <v>25</v>
      </c>
      <c r="Q4" s="117" t="s">
        <v>26</v>
      </c>
      <c r="R4" s="117" t="s">
        <v>27</v>
      </c>
      <c r="S4" s="117" t="s">
        <v>28</v>
      </c>
      <c r="T4" s="117" t="s">
        <v>29</v>
      </c>
      <c r="U4" s="117" t="s">
        <v>30</v>
      </c>
      <c r="V4" s="118" t="s">
        <v>12</v>
      </c>
      <c r="W4" s="239"/>
      <c r="X4" s="231"/>
    </row>
    <row r="5" spans="1:24" s="115" customFormat="1" ht="11.25" outlineLevel="1">
      <c r="A5" s="235"/>
      <c r="B5" s="235"/>
      <c r="C5" s="116" t="s">
        <v>20</v>
      </c>
      <c r="D5" s="116" t="s">
        <v>20</v>
      </c>
      <c r="E5" s="116" t="s">
        <v>20</v>
      </c>
      <c r="F5" s="116" t="s">
        <v>20</v>
      </c>
      <c r="G5" s="116" t="s">
        <v>20</v>
      </c>
      <c r="H5" s="116" t="s">
        <v>20</v>
      </c>
      <c r="I5" s="116" t="s">
        <v>20</v>
      </c>
      <c r="J5" s="116" t="s">
        <v>20</v>
      </c>
      <c r="K5" s="116" t="s">
        <v>20</v>
      </c>
      <c r="L5" s="116" t="s">
        <v>20</v>
      </c>
      <c r="M5" s="116" t="s">
        <v>20</v>
      </c>
      <c r="N5" s="116" t="s">
        <v>20</v>
      </c>
      <c r="O5" s="116" t="s">
        <v>20</v>
      </c>
      <c r="P5" s="116" t="s">
        <v>20</v>
      </c>
      <c r="Q5" s="116" t="s">
        <v>20</v>
      </c>
      <c r="R5" s="116" t="s">
        <v>20</v>
      </c>
      <c r="S5" s="116" t="s">
        <v>20</v>
      </c>
      <c r="T5" s="116" t="s">
        <v>20</v>
      </c>
      <c r="U5" s="116" t="s">
        <v>20</v>
      </c>
      <c r="V5" s="116" t="s">
        <v>20</v>
      </c>
      <c r="W5" s="239" t="s">
        <v>20</v>
      </c>
      <c r="X5" s="232"/>
    </row>
    <row r="6" spans="1:24" s="115" customFormat="1" ht="24.95" customHeight="1" outlineLevel="2">
      <c r="A6" s="111" t="s">
        <v>166</v>
      </c>
      <c r="B6" s="109" t="s">
        <v>7</v>
      </c>
      <c r="C6" s="119">
        <v>10120</v>
      </c>
      <c r="D6" s="119">
        <v>2760</v>
      </c>
      <c r="E6" s="119">
        <v>350</v>
      </c>
      <c r="F6" s="119">
        <v>200</v>
      </c>
      <c r="G6" s="119">
        <v>0</v>
      </c>
      <c r="H6" s="119">
        <v>0</v>
      </c>
      <c r="I6" s="119">
        <v>1000</v>
      </c>
      <c r="J6" s="119">
        <v>1500</v>
      </c>
      <c r="K6" s="119">
        <v>590</v>
      </c>
      <c r="L6" s="110">
        <v>16520</v>
      </c>
      <c r="M6" s="119">
        <v>10450</v>
      </c>
      <c r="N6" s="119">
        <v>2850</v>
      </c>
      <c r="O6" s="119">
        <v>350</v>
      </c>
      <c r="P6" s="119"/>
      <c r="Q6" s="119"/>
      <c r="R6" s="119"/>
      <c r="S6" s="119">
        <v>1000</v>
      </c>
      <c r="T6" s="119">
        <v>1500</v>
      </c>
      <c r="U6" s="119"/>
      <c r="V6" s="110">
        <v>16150</v>
      </c>
      <c r="W6" s="110">
        <v>32670</v>
      </c>
      <c r="X6" s="22">
        <f t="shared" ref="X6:X12" si="1">W6*1.1</f>
        <v>35937</v>
      </c>
    </row>
    <row r="7" spans="1:24" s="115" customFormat="1" ht="24.95" customHeight="1" outlineLevel="2">
      <c r="A7" s="111" t="s">
        <v>167</v>
      </c>
      <c r="B7" s="109" t="s">
        <v>7</v>
      </c>
      <c r="C7" s="119">
        <v>9016</v>
      </c>
      <c r="D7" s="119">
        <v>2576</v>
      </c>
      <c r="E7" s="119">
        <v>245</v>
      </c>
      <c r="F7" s="119">
        <v>0</v>
      </c>
      <c r="G7" s="119">
        <v>0</v>
      </c>
      <c r="H7" s="119">
        <v>0</v>
      </c>
      <c r="I7" s="119">
        <v>700</v>
      </c>
      <c r="J7" s="119">
        <v>0</v>
      </c>
      <c r="K7" s="119">
        <v>0</v>
      </c>
      <c r="L7" s="110">
        <v>12537</v>
      </c>
      <c r="M7" s="119">
        <v>7980</v>
      </c>
      <c r="N7" s="119">
        <v>2280</v>
      </c>
      <c r="O7" s="119">
        <v>210</v>
      </c>
      <c r="P7" s="119"/>
      <c r="Q7" s="119"/>
      <c r="R7" s="119"/>
      <c r="S7" s="119">
        <v>600</v>
      </c>
      <c r="T7" s="119">
        <v>0</v>
      </c>
      <c r="U7" s="119"/>
      <c r="V7" s="110">
        <v>11070</v>
      </c>
      <c r="W7" s="110">
        <v>23607</v>
      </c>
      <c r="X7" s="22">
        <f t="shared" si="1"/>
        <v>25967.7</v>
      </c>
    </row>
    <row r="8" spans="1:24" s="115" customFormat="1" ht="24.95" customHeight="1" outlineLevel="2">
      <c r="A8" s="111" t="s">
        <v>168</v>
      </c>
      <c r="B8" s="109" t="s">
        <v>7</v>
      </c>
      <c r="C8" s="119">
        <v>1840</v>
      </c>
      <c r="D8" s="119">
        <v>1104</v>
      </c>
      <c r="E8" s="119">
        <v>70</v>
      </c>
      <c r="F8" s="119">
        <v>40</v>
      </c>
      <c r="G8" s="119">
        <v>0</v>
      </c>
      <c r="H8" s="119">
        <v>0</v>
      </c>
      <c r="I8" s="119">
        <v>200</v>
      </c>
      <c r="J8" s="119">
        <v>200</v>
      </c>
      <c r="K8" s="119">
        <v>0</v>
      </c>
      <c r="L8" s="110">
        <v>3454</v>
      </c>
      <c r="M8" s="119">
        <v>1900</v>
      </c>
      <c r="N8" s="119">
        <v>1140</v>
      </c>
      <c r="O8" s="119">
        <v>70</v>
      </c>
      <c r="P8" s="119"/>
      <c r="Q8" s="119"/>
      <c r="R8" s="119"/>
      <c r="S8" s="119">
        <v>200</v>
      </c>
      <c r="T8" s="119">
        <v>200</v>
      </c>
      <c r="U8" s="119"/>
      <c r="V8" s="110">
        <v>3510</v>
      </c>
      <c r="W8" s="110">
        <v>6964</v>
      </c>
      <c r="X8" s="22">
        <f t="shared" si="1"/>
        <v>7660.4000000000005</v>
      </c>
    </row>
    <row r="9" spans="1:24" s="115" customFormat="1" ht="24.95" customHeight="1" outlineLevel="2">
      <c r="A9" s="121" t="s">
        <v>169</v>
      </c>
      <c r="B9" s="109" t="s">
        <v>7</v>
      </c>
      <c r="C9" s="119">
        <v>9936</v>
      </c>
      <c r="D9" s="119">
        <v>4968</v>
      </c>
      <c r="E9" s="119">
        <v>315</v>
      </c>
      <c r="F9" s="119">
        <v>180</v>
      </c>
      <c r="G9" s="119">
        <v>0</v>
      </c>
      <c r="H9" s="119">
        <v>0</v>
      </c>
      <c r="I9" s="119">
        <v>900</v>
      </c>
      <c r="J9" s="119">
        <v>2700</v>
      </c>
      <c r="K9" s="119">
        <v>2360</v>
      </c>
      <c r="L9" s="110">
        <v>21359</v>
      </c>
      <c r="M9" s="119">
        <v>40487</v>
      </c>
      <c r="N9" s="119">
        <v>17100</v>
      </c>
      <c r="O9" s="119">
        <v>3325</v>
      </c>
      <c r="P9" s="119"/>
      <c r="Q9" s="119"/>
      <c r="R9" s="119"/>
      <c r="S9" s="119">
        <v>6250</v>
      </c>
      <c r="T9" s="119">
        <v>20500</v>
      </c>
      <c r="U9" s="119"/>
      <c r="V9" s="110">
        <v>87662</v>
      </c>
      <c r="W9" s="110">
        <v>109021</v>
      </c>
      <c r="X9" s="22">
        <f t="shared" si="1"/>
        <v>119923.1</v>
      </c>
    </row>
    <row r="10" spans="1:24" s="115" customFormat="1" ht="24.95" customHeight="1" outlineLevel="2">
      <c r="A10" s="111" t="s">
        <v>170</v>
      </c>
      <c r="B10" s="109" t="s">
        <v>7</v>
      </c>
      <c r="C10" s="119">
        <v>9016</v>
      </c>
      <c r="D10" s="119">
        <v>2576</v>
      </c>
      <c r="E10" s="119">
        <v>245</v>
      </c>
      <c r="F10" s="119">
        <v>140</v>
      </c>
      <c r="G10" s="119">
        <v>0</v>
      </c>
      <c r="H10" s="119">
        <v>0</v>
      </c>
      <c r="I10" s="119">
        <v>700</v>
      </c>
      <c r="J10" s="119">
        <v>1800</v>
      </c>
      <c r="K10" s="119">
        <v>1705</v>
      </c>
      <c r="L10" s="110">
        <v>16182</v>
      </c>
      <c r="M10" s="119">
        <v>8722</v>
      </c>
      <c r="N10" s="119">
        <v>2492</v>
      </c>
      <c r="O10" s="119">
        <v>245</v>
      </c>
      <c r="P10" s="119"/>
      <c r="Q10" s="119"/>
      <c r="R10" s="119"/>
      <c r="S10" s="119">
        <v>700</v>
      </c>
      <c r="T10" s="119">
        <v>2100</v>
      </c>
      <c r="U10" s="119"/>
      <c r="V10" s="110">
        <v>14259</v>
      </c>
      <c r="W10" s="110">
        <v>30441</v>
      </c>
      <c r="X10" s="22">
        <f t="shared" si="1"/>
        <v>33485.100000000006</v>
      </c>
    </row>
    <row r="11" spans="1:24" s="115" customFormat="1" ht="24.95" customHeight="1" outlineLevel="2">
      <c r="A11" s="111" t="s">
        <v>171</v>
      </c>
      <c r="B11" s="109" t="s">
        <v>7</v>
      </c>
      <c r="C11" s="110">
        <v>4048</v>
      </c>
      <c r="D11" s="110">
        <v>1472</v>
      </c>
      <c r="E11" s="110">
        <v>140</v>
      </c>
      <c r="F11" s="119">
        <v>80</v>
      </c>
      <c r="G11" s="119">
        <v>0</v>
      </c>
      <c r="H11" s="119">
        <v>0</v>
      </c>
      <c r="I11" s="119">
        <v>400</v>
      </c>
      <c r="J11" s="110">
        <v>480</v>
      </c>
      <c r="K11" s="110">
        <v>0</v>
      </c>
      <c r="L11" s="110">
        <v>6620</v>
      </c>
      <c r="M11" s="119"/>
      <c r="N11" s="119"/>
      <c r="O11" s="119"/>
      <c r="P11" s="119"/>
      <c r="Q11" s="119"/>
      <c r="R11" s="119"/>
      <c r="S11" s="119"/>
      <c r="T11" s="119"/>
      <c r="U11" s="119"/>
      <c r="V11" s="110">
        <v>0</v>
      </c>
      <c r="W11" s="110">
        <v>6620</v>
      </c>
      <c r="X11" s="22">
        <f t="shared" si="1"/>
        <v>7282.0000000000009</v>
      </c>
    </row>
    <row r="12" spans="1:24" s="115" customFormat="1" ht="24.95" customHeight="1" outlineLevel="2">
      <c r="A12" s="111" t="s">
        <v>172</v>
      </c>
      <c r="B12" s="109" t="s">
        <v>7</v>
      </c>
      <c r="C12" s="110">
        <v>2760</v>
      </c>
      <c r="D12" s="110">
        <v>828</v>
      </c>
      <c r="E12" s="110">
        <v>105</v>
      </c>
      <c r="F12" s="119">
        <v>60</v>
      </c>
      <c r="G12" s="119">
        <v>0</v>
      </c>
      <c r="H12" s="119">
        <v>0</v>
      </c>
      <c r="I12" s="119">
        <v>300</v>
      </c>
      <c r="J12" s="110">
        <v>300</v>
      </c>
      <c r="K12" s="110">
        <v>0</v>
      </c>
      <c r="L12" s="110">
        <v>4353</v>
      </c>
      <c r="M12" s="119">
        <v>6175</v>
      </c>
      <c r="N12" s="119">
        <v>2375</v>
      </c>
      <c r="O12" s="119">
        <v>175</v>
      </c>
      <c r="P12" s="119"/>
      <c r="Q12" s="119"/>
      <c r="R12" s="119"/>
      <c r="S12" s="119">
        <v>500</v>
      </c>
      <c r="T12" s="119">
        <v>1000</v>
      </c>
      <c r="U12" s="119"/>
      <c r="V12" s="110">
        <v>10225</v>
      </c>
      <c r="W12" s="110">
        <v>14578</v>
      </c>
      <c r="X12" s="22">
        <f t="shared" si="1"/>
        <v>16035.800000000001</v>
      </c>
    </row>
    <row r="13" spans="1:24" s="115" customFormat="1" ht="24.95" customHeight="1" outlineLevel="1">
      <c r="A13" s="123"/>
      <c r="B13" s="112" t="s">
        <v>8</v>
      </c>
      <c r="C13" s="113">
        <f t="shared" ref="C13:X13" si="2">SUBTOTAL(9,C6:C12)</f>
        <v>46736</v>
      </c>
      <c r="D13" s="113">
        <f t="shared" si="2"/>
        <v>16284</v>
      </c>
      <c r="E13" s="113">
        <f t="shared" si="2"/>
        <v>1470</v>
      </c>
      <c r="F13" s="120">
        <f t="shared" si="2"/>
        <v>700</v>
      </c>
      <c r="G13" s="120">
        <f t="shared" si="2"/>
        <v>0</v>
      </c>
      <c r="H13" s="120">
        <f t="shared" si="2"/>
        <v>0</v>
      </c>
      <c r="I13" s="120">
        <f t="shared" si="2"/>
        <v>4200</v>
      </c>
      <c r="J13" s="113">
        <f t="shared" si="2"/>
        <v>6980</v>
      </c>
      <c r="K13" s="113">
        <f t="shared" si="2"/>
        <v>4655</v>
      </c>
      <c r="L13" s="113">
        <f t="shared" si="2"/>
        <v>81025</v>
      </c>
      <c r="M13" s="120">
        <f t="shared" si="2"/>
        <v>75714</v>
      </c>
      <c r="N13" s="120">
        <f t="shared" si="2"/>
        <v>28237</v>
      </c>
      <c r="O13" s="120">
        <f t="shared" si="2"/>
        <v>4375</v>
      </c>
      <c r="P13" s="120">
        <f t="shared" si="2"/>
        <v>0</v>
      </c>
      <c r="Q13" s="120">
        <f t="shared" si="2"/>
        <v>0</v>
      </c>
      <c r="R13" s="120">
        <f t="shared" si="2"/>
        <v>0</v>
      </c>
      <c r="S13" s="120">
        <f t="shared" si="2"/>
        <v>9250</v>
      </c>
      <c r="T13" s="120">
        <f t="shared" si="2"/>
        <v>25300</v>
      </c>
      <c r="U13" s="120">
        <f t="shared" si="2"/>
        <v>0</v>
      </c>
      <c r="V13" s="113">
        <f t="shared" si="2"/>
        <v>142876</v>
      </c>
      <c r="W13" s="113">
        <f t="shared" si="2"/>
        <v>223901</v>
      </c>
      <c r="X13" s="122">
        <f t="shared" si="2"/>
        <v>246291.1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A14" sqref="A14:XFD58"/>
    </sheetView>
  </sheetViews>
  <sheetFormatPr defaultColWidth="9" defaultRowHeight="13.5" outlineLevelRow="2"/>
  <cols>
    <col min="1" max="1" width="14.375" style="131" customWidth="1"/>
    <col min="2" max="2" width="24.625" style="146" customWidth="1"/>
    <col min="3" max="3" width="13" style="131" hidden="1" customWidth="1"/>
    <col min="4" max="4" width="12.625" style="131" customWidth="1"/>
    <col min="5" max="5" width="13.5" style="131" customWidth="1"/>
    <col min="6" max="6" width="12.125" style="131" customWidth="1"/>
    <col min="7" max="7" width="14.875" style="131" customWidth="1"/>
    <col min="8" max="8" width="17.125" style="131" customWidth="1"/>
    <col min="9" max="9" width="17.875" style="131" customWidth="1"/>
    <col min="10" max="10" width="9.375" style="131" customWidth="1"/>
    <col min="11" max="11" width="12.375" style="131" customWidth="1"/>
    <col min="12" max="12" width="9.5" style="131" bestFit="1" customWidth="1"/>
    <col min="13" max="16384" width="9" style="131"/>
  </cols>
  <sheetData>
    <row r="1" spans="1:11" ht="22.5">
      <c r="A1" s="240" t="s">
        <v>208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</row>
    <row r="2" spans="1:11" ht="30" customHeight="1">
      <c r="A2" s="132" t="s">
        <v>214</v>
      </c>
      <c r="B2" s="132" t="s">
        <v>33</v>
      </c>
      <c r="C2" s="132"/>
      <c r="D2" s="133" t="s">
        <v>209</v>
      </c>
      <c r="E2" s="133" t="s">
        <v>210</v>
      </c>
      <c r="F2" s="133" t="s">
        <v>42</v>
      </c>
      <c r="G2" s="134">
        <v>45658</v>
      </c>
      <c r="H2" s="135" t="s">
        <v>109</v>
      </c>
      <c r="I2" s="135" t="s">
        <v>110</v>
      </c>
      <c r="J2" s="136" t="s">
        <v>9</v>
      </c>
      <c r="K2" s="136" t="s">
        <v>211</v>
      </c>
    </row>
    <row r="3" spans="1:11" ht="30" customHeight="1" outlineLevel="2">
      <c r="A3" s="133" t="s">
        <v>7</v>
      </c>
      <c r="B3" s="137" t="s">
        <v>43</v>
      </c>
      <c r="C3" s="138" t="s">
        <v>212</v>
      </c>
      <c r="D3" s="143">
        <v>56</v>
      </c>
      <c r="E3" s="139">
        <v>7000</v>
      </c>
      <c r="F3" s="140">
        <f t="shared" ref="F3:F8" si="0">D3*E3</f>
        <v>392000</v>
      </c>
      <c r="G3" s="140">
        <f t="shared" ref="G3:G8" si="1">F3/10*1</f>
        <v>39200</v>
      </c>
      <c r="H3" s="141">
        <f t="shared" ref="H3:H8" si="2">F3/10*5</f>
        <v>196000</v>
      </c>
      <c r="I3" s="141">
        <f t="shared" ref="I3:I8" si="3">F3/10*4</f>
        <v>156800</v>
      </c>
      <c r="J3" s="142">
        <f t="shared" ref="J3:J8" si="4">SUM(G3:I3)</f>
        <v>392000</v>
      </c>
      <c r="K3" s="143">
        <f t="shared" ref="K3:K8" si="5">ROUND(J3*0.7,0)</f>
        <v>274400</v>
      </c>
    </row>
    <row r="4" spans="1:11" ht="30" customHeight="1" outlineLevel="2">
      <c r="A4" s="133" t="s">
        <v>7</v>
      </c>
      <c r="B4" s="137" t="s">
        <v>213</v>
      </c>
      <c r="C4" s="138" t="s">
        <v>212</v>
      </c>
      <c r="D4" s="145">
        <v>49</v>
      </c>
      <c r="E4" s="139">
        <v>8000</v>
      </c>
      <c r="F4" s="140">
        <f t="shared" si="0"/>
        <v>392000</v>
      </c>
      <c r="G4" s="140">
        <f t="shared" si="1"/>
        <v>39200</v>
      </c>
      <c r="H4" s="141">
        <f t="shared" si="2"/>
        <v>196000</v>
      </c>
      <c r="I4" s="141">
        <f t="shared" si="3"/>
        <v>156800</v>
      </c>
      <c r="J4" s="142">
        <f t="shared" si="4"/>
        <v>392000</v>
      </c>
      <c r="K4" s="143">
        <f t="shared" si="5"/>
        <v>274400</v>
      </c>
    </row>
    <row r="5" spans="1:11" ht="30" customHeight="1" outlineLevel="2">
      <c r="A5" s="133" t="s">
        <v>7</v>
      </c>
      <c r="B5" s="137" t="s">
        <v>44</v>
      </c>
      <c r="C5" s="138" t="s">
        <v>212</v>
      </c>
      <c r="D5" s="143">
        <v>54</v>
      </c>
      <c r="E5" s="139">
        <v>12000</v>
      </c>
      <c r="F5" s="140">
        <f t="shared" si="0"/>
        <v>648000</v>
      </c>
      <c r="G5" s="140">
        <f t="shared" si="1"/>
        <v>64800</v>
      </c>
      <c r="H5" s="141">
        <f t="shared" si="2"/>
        <v>324000</v>
      </c>
      <c r="I5" s="141">
        <f t="shared" si="3"/>
        <v>259200</v>
      </c>
      <c r="J5" s="142">
        <f t="shared" si="4"/>
        <v>648000</v>
      </c>
      <c r="K5" s="143">
        <f t="shared" si="5"/>
        <v>453600</v>
      </c>
    </row>
    <row r="6" spans="1:11" ht="30" customHeight="1" outlineLevel="2">
      <c r="A6" s="133" t="s">
        <v>7</v>
      </c>
      <c r="B6" s="137" t="s">
        <v>45</v>
      </c>
      <c r="C6" s="138" t="s">
        <v>212</v>
      </c>
      <c r="D6" s="143">
        <v>102</v>
      </c>
      <c r="E6" s="139">
        <v>10000</v>
      </c>
      <c r="F6" s="140">
        <f t="shared" si="0"/>
        <v>1020000</v>
      </c>
      <c r="G6" s="140">
        <f t="shared" si="1"/>
        <v>102000</v>
      </c>
      <c r="H6" s="141">
        <f t="shared" si="2"/>
        <v>510000</v>
      </c>
      <c r="I6" s="141">
        <f t="shared" si="3"/>
        <v>408000</v>
      </c>
      <c r="J6" s="142">
        <f t="shared" si="4"/>
        <v>1020000</v>
      </c>
      <c r="K6" s="143">
        <f t="shared" si="5"/>
        <v>714000</v>
      </c>
    </row>
    <row r="7" spans="1:11" ht="30" customHeight="1" outlineLevel="2">
      <c r="A7" s="133" t="s">
        <v>7</v>
      </c>
      <c r="B7" s="137" t="s">
        <v>46</v>
      </c>
      <c r="C7" s="138" t="s">
        <v>212</v>
      </c>
      <c r="D7" s="143">
        <v>123</v>
      </c>
      <c r="E7" s="139">
        <v>9000</v>
      </c>
      <c r="F7" s="140">
        <f t="shared" si="0"/>
        <v>1107000</v>
      </c>
      <c r="G7" s="140">
        <f t="shared" si="1"/>
        <v>110700</v>
      </c>
      <c r="H7" s="141">
        <f t="shared" si="2"/>
        <v>553500</v>
      </c>
      <c r="I7" s="141">
        <f t="shared" si="3"/>
        <v>442800</v>
      </c>
      <c r="J7" s="142">
        <f t="shared" si="4"/>
        <v>1107000</v>
      </c>
      <c r="K7" s="143">
        <f t="shared" si="5"/>
        <v>774900</v>
      </c>
    </row>
    <row r="8" spans="1:11" ht="30" customHeight="1" outlineLevel="2">
      <c r="A8" s="133" t="s">
        <v>7</v>
      </c>
      <c r="B8" s="137" t="s">
        <v>238</v>
      </c>
      <c r="C8" s="138" t="s">
        <v>212</v>
      </c>
      <c r="D8" s="143">
        <v>134</v>
      </c>
      <c r="E8" s="139">
        <v>7000</v>
      </c>
      <c r="F8" s="140">
        <f t="shared" si="0"/>
        <v>938000</v>
      </c>
      <c r="G8" s="140">
        <f t="shared" si="1"/>
        <v>93800</v>
      </c>
      <c r="H8" s="141">
        <f t="shared" si="2"/>
        <v>469000</v>
      </c>
      <c r="I8" s="141">
        <f t="shared" si="3"/>
        <v>375200</v>
      </c>
      <c r="J8" s="142">
        <f t="shared" si="4"/>
        <v>938000</v>
      </c>
      <c r="K8" s="143">
        <f t="shared" si="5"/>
        <v>656600</v>
      </c>
    </row>
    <row r="9" spans="1:11" ht="30" customHeight="1" outlineLevel="1">
      <c r="A9" s="144" t="s">
        <v>8</v>
      </c>
      <c r="B9" s="137"/>
      <c r="C9" s="138"/>
      <c r="D9" s="143"/>
      <c r="E9" s="139"/>
      <c r="F9" s="140"/>
      <c r="G9" s="140">
        <f>SUBTOTAL(9,G3:G8)</f>
        <v>449700</v>
      </c>
      <c r="H9" s="141">
        <f>SUBTOTAL(9,H3:H8)</f>
        <v>2248500</v>
      </c>
      <c r="I9" s="141">
        <f>SUBTOTAL(9,I3:I8)</f>
        <v>1798800</v>
      </c>
      <c r="J9" s="142">
        <f>SUBTOTAL(9,J3:J8)</f>
        <v>4497000</v>
      </c>
      <c r="K9" s="143">
        <f>SUBTOTAL(9,K3:K8)</f>
        <v>3147900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14" sqref="A14:XFD58"/>
    </sheetView>
  </sheetViews>
  <sheetFormatPr defaultColWidth="9" defaultRowHeight="13.5" outlineLevelRow="2"/>
  <cols>
    <col min="1" max="1" width="25.625" style="156" customWidth="1"/>
    <col min="2" max="2" width="7.875" style="156" customWidth="1"/>
    <col min="3" max="3" width="9.5" style="156" customWidth="1"/>
    <col min="4" max="4" width="21.5" style="157" customWidth="1"/>
    <col min="5" max="5" width="27" style="157" customWidth="1"/>
    <col min="6" max="6" width="21.75" style="157" customWidth="1"/>
    <col min="7" max="7" width="6.375" style="157" customWidth="1"/>
    <col min="8" max="8" width="11.375" style="157" customWidth="1"/>
    <col min="9" max="9" width="10.125" style="157" customWidth="1"/>
    <col min="10" max="10" width="9" style="158"/>
    <col min="11" max="16384" width="9" style="153"/>
  </cols>
  <sheetData>
    <row r="1" spans="1:10" s="147" customFormat="1" ht="20.25" customHeight="1">
      <c r="A1" s="210" t="s">
        <v>242</v>
      </c>
      <c r="B1" s="211"/>
      <c r="C1" s="210"/>
      <c r="D1" s="210"/>
      <c r="E1" s="210"/>
      <c r="F1" s="210"/>
      <c r="G1" s="210"/>
      <c r="H1" s="210"/>
      <c r="I1" s="210"/>
    </row>
    <row r="2" spans="1:10" s="150" customFormat="1" ht="20.100000000000001" customHeight="1">
      <c r="A2" s="148" t="s">
        <v>33</v>
      </c>
      <c r="B2" s="148" t="s">
        <v>10</v>
      </c>
      <c r="C2" s="148" t="s">
        <v>76</v>
      </c>
      <c r="D2" s="149" t="s">
        <v>53</v>
      </c>
      <c r="E2" s="149" t="s">
        <v>54</v>
      </c>
      <c r="F2" s="149" t="s">
        <v>55</v>
      </c>
      <c r="G2" s="148" t="s">
        <v>56</v>
      </c>
      <c r="H2" s="148" t="s">
        <v>57</v>
      </c>
      <c r="I2" s="148" t="s">
        <v>20</v>
      </c>
    </row>
    <row r="3" spans="1:10" ht="20.100000000000001" customHeight="1" outlineLevel="2">
      <c r="A3" s="151" t="s">
        <v>43</v>
      </c>
      <c r="B3" s="151" t="s">
        <v>13</v>
      </c>
      <c r="C3" s="151" t="s">
        <v>216</v>
      </c>
      <c r="D3" s="151" t="s">
        <v>237</v>
      </c>
      <c r="E3" s="151" t="s">
        <v>237</v>
      </c>
      <c r="F3" s="151" t="s">
        <v>237</v>
      </c>
      <c r="G3" s="151">
        <v>129</v>
      </c>
      <c r="H3" s="151">
        <v>800</v>
      </c>
      <c r="I3" s="151">
        <f t="shared" ref="I3:I8" si="0">H3*G3</f>
        <v>103200</v>
      </c>
      <c r="J3" s="153"/>
    </row>
    <row r="4" spans="1:10" ht="20.100000000000001" customHeight="1" outlineLevel="2">
      <c r="A4" s="151" t="s">
        <v>213</v>
      </c>
      <c r="B4" s="151" t="s">
        <v>13</v>
      </c>
      <c r="C4" s="151" t="s">
        <v>216</v>
      </c>
      <c r="D4" s="151" t="s">
        <v>237</v>
      </c>
      <c r="E4" s="151" t="s">
        <v>237</v>
      </c>
      <c r="F4" s="151" t="s">
        <v>237</v>
      </c>
      <c r="G4" s="151">
        <v>88</v>
      </c>
      <c r="H4" s="151">
        <v>800</v>
      </c>
      <c r="I4" s="151">
        <f t="shared" si="0"/>
        <v>70400</v>
      </c>
      <c r="J4" s="153"/>
    </row>
    <row r="5" spans="1:10" ht="20.100000000000001" customHeight="1" outlineLevel="2">
      <c r="A5" s="151" t="s">
        <v>45</v>
      </c>
      <c r="B5" s="151" t="s">
        <v>13</v>
      </c>
      <c r="C5" s="151" t="s">
        <v>216</v>
      </c>
      <c r="D5" s="151" t="s">
        <v>237</v>
      </c>
      <c r="E5" s="151" t="s">
        <v>237</v>
      </c>
      <c r="F5" s="151" t="s">
        <v>237</v>
      </c>
      <c r="G5" s="151">
        <v>135</v>
      </c>
      <c r="H5" s="151">
        <v>800</v>
      </c>
      <c r="I5" s="151">
        <f t="shared" si="0"/>
        <v>108000</v>
      </c>
      <c r="J5" s="153"/>
    </row>
    <row r="6" spans="1:10" ht="20.100000000000001" customHeight="1" outlineLevel="2">
      <c r="A6" s="151" t="s">
        <v>238</v>
      </c>
      <c r="B6" s="151" t="s">
        <v>13</v>
      </c>
      <c r="C6" s="151" t="s">
        <v>216</v>
      </c>
      <c r="D6" s="151" t="s">
        <v>237</v>
      </c>
      <c r="E6" s="151" t="s">
        <v>237</v>
      </c>
      <c r="F6" s="151" t="s">
        <v>237</v>
      </c>
      <c r="G6" s="151">
        <v>321</v>
      </c>
      <c r="H6" s="151">
        <v>800</v>
      </c>
      <c r="I6" s="151">
        <f t="shared" si="0"/>
        <v>256800</v>
      </c>
      <c r="J6" s="153"/>
    </row>
    <row r="7" spans="1:10" ht="20.100000000000001" customHeight="1" outlineLevel="2">
      <c r="A7" s="151" t="s">
        <v>46</v>
      </c>
      <c r="B7" s="151" t="s">
        <v>13</v>
      </c>
      <c r="C7" s="151" t="s">
        <v>216</v>
      </c>
      <c r="D7" s="151" t="s">
        <v>237</v>
      </c>
      <c r="E7" s="151" t="s">
        <v>237</v>
      </c>
      <c r="F7" s="151" t="s">
        <v>237</v>
      </c>
      <c r="G7" s="151">
        <v>195</v>
      </c>
      <c r="H7" s="151">
        <v>800</v>
      </c>
      <c r="I7" s="151">
        <f t="shared" si="0"/>
        <v>156000</v>
      </c>
      <c r="J7" s="153"/>
    </row>
    <row r="8" spans="1:10" ht="20.100000000000001" customHeight="1" outlineLevel="2">
      <c r="A8" s="151" t="s">
        <v>44</v>
      </c>
      <c r="B8" s="151" t="s">
        <v>13</v>
      </c>
      <c r="C8" s="151" t="s">
        <v>216</v>
      </c>
      <c r="D8" s="151" t="s">
        <v>237</v>
      </c>
      <c r="E8" s="151" t="s">
        <v>237</v>
      </c>
      <c r="F8" s="151" t="s">
        <v>237</v>
      </c>
      <c r="G8" s="151">
        <v>66</v>
      </c>
      <c r="H8" s="151">
        <v>800</v>
      </c>
      <c r="I8" s="151">
        <f t="shared" si="0"/>
        <v>52800</v>
      </c>
      <c r="J8" s="153"/>
    </row>
    <row r="9" spans="1:10" ht="20.100000000000001" customHeight="1" outlineLevel="1">
      <c r="A9" s="151"/>
      <c r="B9" s="155" t="s">
        <v>14</v>
      </c>
      <c r="C9" s="151"/>
      <c r="D9" s="151"/>
      <c r="E9" s="151"/>
      <c r="F9" s="151"/>
      <c r="G9" s="151"/>
      <c r="H9" s="151"/>
      <c r="I9" s="151">
        <f>SUBTOTAL(9,I3:I8)</f>
        <v>747200</v>
      </c>
      <c r="J9" s="153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Q9"/>
  <sheetViews>
    <sheetView topLeftCell="C1" workbookViewId="0">
      <selection activeCell="A14" sqref="A14:XFD58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43" t="s">
        <v>122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</row>
    <row r="2" spans="1:17">
      <c r="A2" s="244" t="s">
        <v>31</v>
      </c>
      <c r="B2" s="244" t="s">
        <v>32</v>
      </c>
      <c r="C2" s="245" t="s">
        <v>33</v>
      </c>
      <c r="D2" s="246" t="s">
        <v>118</v>
      </c>
      <c r="E2" s="246"/>
      <c r="F2" s="246"/>
      <c r="G2" s="246" t="s">
        <v>119</v>
      </c>
      <c r="H2" s="246"/>
      <c r="I2" s="246"/>
      <c r="J2" s="246" t="s">
        <v>120</v>
      </c>
      <c r="K2" s="246"/>
      <c r="L2" s="246"/>
      <c r="M2" s="241" t="s">
        <v>35</v>
      </c>
      <c r="N2" s="247" t="s">
        <v>47</v>
      </c>
      <c r="O2" s="248"/>
      <c r="P2" s="249"/>
      <c r="Q2" s="241" t="s">
        <v>36</v>
      </c>
    </row>
    <row r="3" spans="1:17">
      <c r="A3" s="244"/>
      <c r="B3" s="244"/>
      <c r="C3" s="245"/>
      <c r="D3" s="56" t="s">
        <v>37</v>
      </c>
      <c r="E3" s="56" t="s">
        <v>38</v>
      </c>
      <c r="F3" s="56" t="s">
        <v>20</v>
      </c>
      <c r="G3" s="56" t="s">
        <v>37</v>
      </c>
      <c r="H3" s="56" t="s">
        <v>38</v>
      </c>
      <c r="I3" s="56" t="s">
        <v>20</v>
      </c>
      <c r="J3" s="56" t="s">
        <v>37</v>
      </c>
      <c r="K3" s="56" t="s">
        <v>38</v>
      </c>
      <c r="L3" s="56" t="s">
        <v>20</v>
      </c>
      <c r="M3" s="242"/>
      <c r="N3" s="56" t="s">
        <v>37</v>
      </c>
      <c r="O3" s="56" t="s">
        <v>38</v>
      </c>
      <c r="P3" s="56" t="s">
        <v>20</v>
      </c>
      <c r="Q3" s="242"/>
    </row>
    <row r="4" spans="1:17" s="60" customFormat="1" ht="20.100000000000001" customHeight="1">
      <c r="A4" s="58" t="s">
        <v>13</v>
      </c>
      <c r="B4" s="59" t="s">
        <v>6</v>
      </c>
      <c r="C4" s="58" t="s">
        <v>48</v>
      </c>
      <c r="D4" s="69">
        <v>672</v>
      </c>
      <c r="E4" s="61">
        <v>2320</v>
      </c>
      <c r="F4" s="61">
        <f>D4*E4</f>
        <v>1559040</v>
      </c>
      <c r="G4" s="70">
        <v>350</v>
      </c>
      <c r="H4" s="61">
        <v>2740</v>
      </c>
      <c r="I4" s="61">
        <f>G4*H4</f>
        <v>959000</v>
      </c>
      <c r="J4" s="53"/>
      <c r="K4" s="43">
        <v>300</v>
      </c>
      <c r="L4" s="43">
        <f>J4*K4</f>
        <v>0</v>
      </c>
      <c r="M4" s="71">
        <f>F4+I4+L4</f>
        <v>2518040</v>
      </c>
      <c r="N4" s="53">
        <v>0</v>
      </c>
      <c r="O4" s="43">
        <v>1300</v>
      </c>
      <c r="P4" s="43">
        <f>N4*O4</f>
        <v>0</v>
      </c>
      <c r="Q4" s="71">
        <f t="shared" ref="Q4:Q9" si="0">M4+P4</f>
        <v>2518040</v>
      </c>
    </row>
    <row r="5" spans="1:17" s="60" customFormat="1" ht="20.100000000000001" customHeight="1">
      <c r="A5" s="59" t="s">
        <v>13</v>
      </c>
      <c r="B5" s="59" t="s">
        <v>6</v>
      </c>
      <c r="C5" s="59" t="s">
        <v>121</v>
      </c>
      <c r="D5" s="69">
        <v>938</v>
      </c>
      <c r="E5" s="61">
        <v>2320</v>
      </c>
      <c r="F5" s="61">
        <f>D5*E5</f>
        <v>2176160</v>
      </c>
      <c r="G5" s="70">
        <v>655</v>
      </c>
      <c r="H5" s="61">
        <v>2740</v>
      </c>
      <c r="I5" s="61">
        <f>G5*H5</f>
        <v>1794700</v>
      </c>
      <c r="J5" s="53"/>
      <c r="K5" s="43">
        <v>300</v>
      </c>
      <c r="L5" s="43">
        <f>J5*K5</f>
        <v>0</v>
      </c>
      <c r="M5" s="71">
        <f>F5+I5+L5</f>
        <v>3970860</v>
      </c>
      <c r="N5" s="53">
        <v>0</v>
      </c>
      <c r="O5" s="43">
        <v>1300</v>
      </c>
      <c r="P5" s="43">
        <f>N5*O5</f>
        <v>0</v>
      </c>
      <c r="Q5" s="71">
        <f t="shared" si="0"/>
        <v>3970860</v>
      </c>
    </row>
    <row r="6" spans="1:17" s="60" customFormat="1" ht="20.100000000000001" customHeight="1">
      <c r="A6" s="59" t="s">
        <v>13</v>
      </c>
      <c r="B6" s="59" t="s">
        <v>6</v>
      </c>
      <c r="C6" s="59" t="s">
        <v>49</v>
      </c>
      <c r="D6" s="53"/>
      <c r="E6" s="61">
        <v>2320</v>
      </c>
      <c r="F6" s="61">
        <f>D6*E6</f>
        <v>0</v>
      </c>
      <c r="G6" s="70">
        <v>1315</v>
      </c>
      <c r="H6" s="61">
        <v>2740</v>
      </c>
      <c r="I6" s="61">
        <f>G6*H6</f>
        <v>3603100</v>
      </c>
      <c r="J6" s="53"/>
      <c r="K6" s="43">
        <v>300</v>
      </c>
      <c r="L6" s="43">
        <f>J6*K6</f>
        <v>0</v>
      </c>
      <c r="M6" s="71">
        <f>F6+I6+L6</f>
        <v>3603100</v>
      </c>
      <c r="N6" s="53">
        <v>0</v>
      </c>
      <c r="O6" s="43">
        <v>1300</v>
      </c>
      <c r="P6" s="43">
        <f>N6*O6</f>
        <v>0</v>
      </c>
      <c r="Q6" s="71">
        <f t="shared" si="0"/>
        <v>3603100</v>
      </c>
    </row>
    <row r="7" spans="1:17" s="60" customFormat="1" ht="20.100000000000001" customHeight="1">
      <c r="A7" s="59" t="s">
        <v>13</v>
      </c>
      <c r="B7" s="59" t="s">
        <v>6</v>
      </c>
      <c r="C7" s="59" t="s">
        <v>40</v>
      </c>
      <c r="D7" s="69">
        <v>1320</v>
      </c>
      <c r="E7" s="61">
        <v>2320</v>
      </c>
      <c r="F7" s="61">
        <f>D7*E7</f>
        <v>3062400</v>
      </c>
      <c r="G7" s="53"/>
      <c r="H7" s="61">
        <v>2740</v>
      </c>
      <c r="I7" s="61">
        <f>G7*H7</f>
        <v>0</v>
      </c>
      <c r="J7" s="53"/>
      <c r="K7" s="43">
        <v>300</v>
      </c>
      <c r="L7" s="43">
        <f>J7*K7</f>
        <v>0</v>
      </c>
      <c r="M7" s="71">
        <f>F7+I7+L7</f>
        <v>3062400</v>
      </c>
      <c r="N7" s="53">
        <v>0</v>
      </c>
      <c r="O7" s="43">
        <v>1300</v>
      </c>
      <c r="P7" s="43">
        <f>N7*O7</f>
        <v>0</v>
      </c>
      <c r="Q7" s="71">
        <f t="shared" si="0"/>
        <v>3062400</v>
      </c>
    </row>
    <row r="8" spans="1:17" s="60" customFormat="1" ht="20.100000000000001" customHeight="1">
      <c r="A8" s="59" t="s">
        <v>13</v>
      </c>
      <c r="B8" s="59" t="s">
        <v>6</v>
      </c>
      <c r="C8" s="59" t="s">
        <v>50</v>
      </c>
      <c r="D8" s="53"/>
      <c r="E8" s="61">
        <v>2320</v>
      </c>
      <c r="F8" s="61">
        <f>D8*E8</f>
        <v>0</v>
      </c>
      <c r="G8" s="70">
        <v>1498</v>
      </c>
      <c r="H8" s="61">
        <v>2740</v>
      </c>
      <c r="I8" s="61">
        <f>G8*H8</f>
        <v>4104520</v>
      </c>
      <c r="J8" s="53">
        <v>63</v>
      </c>
      <c r="K8" s="43">
        <v>300</v>
      </c>
      <c r="L8" s="43">
        <f>J8*K8</f>
        <v>18900</v>
      </c>
      <c r="M8" s="71">
        <f>F8+I8+L8</f>
        <v>4123420</v>
      </c>
      <c r="N8" s="53">
        <v>220</v>
      </c>
      <c r="O8" s="43">
        <v>1300</v>
      </c>
      <c r="P8" s="43">
        <f>N8*O8</f>
        <v>286000</v>
      </c>
      <c r="Q8" s="71">
        <f t="shared" si="0"/>
        <v>4409420</v>
      </c>
    </row>
    <row r="9" spans="1:17" s="60" customFormat="1" ht="20.100000000000001" customHeight="1">
      <c r="A9" s="59"/>
      <c r="B9" s="59"/>
      <c r="C9" s="65" t="s">
        <v>41</v>
      </c>
      <c r="D9" s="66">
        <f>SUM(D4:D8)</f>
        <v>2930</v>
      </c>
      <c r="E9" s="67"/>
      <c r="F9" s="66">
        <f>SUM(F4:F8)</f>
        <v>6797600</v>
      </c>
      <c r="G9" s="66">
        <f>SUM(G4:G8)</f>
        <v>3818</v>
      </c>
      <c r="H9" s="67"/>
      <c r="I9" s="66">
        <f>SUM(I4:I8)</f>
        <v>10461320</v>
      </c>
      <c r="J9" s="66">
        <f>SUM(J4:J8)</f>
        <v>63</v>
      </c>
      <c r="K9" s="56"/>
      <c r="L9" s="66">
        <f>SUM(L4:L8)</f>
        <v>18900</v>
      </c>
      <c r="M9" s="66">
        <f>SUM(M4:M8)</f>
        <v>17277820</v>
      </c>
      <c r="N9" s="66">
        <f>SUM(N4:N8)</f>
        <v>220</v>
      </c>
      <c r="O9" s="56"/>
      <c r="P9" s="66">
        <f>SUM(P4:P8)</f>
        <v>286000</v>
      </c>
      <c r="Q9" s="72">
        <f t="shared" si="0"/>
        <v>17563820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P7"/>
  <sheetViews>
    <sheetView workbookViewId="0">
      <selection activeCell="A14" sqref="A14:XFD58"/>
    </sheetView>
  </sheetViews>
  <sheetFormatPr defaultRowHeight="13.5"/>
  <cols>
    <col min="1" max="1" width="14" customWidth="1"/>
    <col min="3" max="3" width="10.625" customWidth="1"/>
    <col min="4" max="4" width="10.5" customWidth="1"/>
    <col min="5" max="5" width="12.125" customWidth="1"/>
    <col min="6" max="7" width="0" hidden="1" customWidth="1"/>
    <col min="8" max="8" width="12.125" customWidth="1"/>
    <col min="9" max="9" width="12.625" customWidth="1"/>
    <col min="10" max="10" width="10" customWidth="1"/>
    <col min="11" max="11" width="11" customWidth="1"/>
    <col min="12" max="12" width="0" hidden="1" customWidth="1"/>
    <col min="13" max="13" width="10.625" customWidth="1"/>
    <col min="14" max="14" width="10.75" customWidth="1"/>
    <col min="15" max="15" width="13.75" customWidth="1"/>
    <col min="16" max="16" width="12.75" customWidth="1"/>
  </cols>
  <sheetData>
    <row r="1" spans="1:16" ht="18.75">
      <c r="A1" s="253" t="s">
        <v>143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17"/>
    </row>
    <row r="2" spans="1:16">
      <c r="A2" s="224" t="s">
        <v>16</v>
      </c>
      <c r="B2" s="224" t="s">
        <v>21</v>
      </c>
      <c r="C2" s="226" t="s">
        <v>123</v>
      </c>
      <c r="D2" s="226"/>
      <c r="E2" s="226"/>
      <c r="F2" s="226"/>
      <c r="G2" s="226"/>
      <c r="H2" s="226"/>
      <c r="I2" s="226" t="s">
        <v>124</v>
      </c>
      <c r="J2" s="226"/>
      <c r="K2" s="226"/>
      <c r="L2" s="226"/>
      <c r="M2" s="226"/>
      <c r="N2" s="226"/>
      <c r="O2" s="227" t="s">
        <v>125</v>
      </c>
      <c r="P2" s="250" t="s">
        <v>140</v>
      </c>
    </row>
    <row r="3" spans="1:16" ht="38.25">
      <c r="A3" s="224"/>
      <c r="B3" s="224"/>
      <c r="C3" s="81" t="s">
        <v>22</v>
      </c>
      <c r="D3" s="81" t="s">
        <v>26</v>
      </c>
      <c r="E3" s="81" t="s">
        <v>127</v>
      </c>
      <c r="F3" s="81" t="s">
        <v>30</v>
      </c>
      <c r="G3" s="81" t="s">
        <v>128</v>
      </c>
      <c r="H3" s="73" t="s">
        <v>12</v>
      </c>
      <c r="I3" s="81" t="s">
        <v>22</v>
      </c>
      <c r="J3" s="81" t="s">
        <v>26</v>
      </c>
      <c r="K3" s="81" t="s">
        <v>127</v>
      </c>
      <c r="L3" s="81" t="s">
        <v>30</v>
      </c>
      <c r="M3" s="81" t="s">
        <v>128</v>
      </c>
      <c r="N3" s="73" t="s">
        <v>12</v>
      </c>
      <c r="O3" s="228"/>
      <c r="P3" s="251"/>
    </row>
    <row r="4" spans="1:16" ht="30" customHeight="1">
      <c r="A4" s="225"/>
      <c r="B4" s="225"/>
      <c r="C4" s="74" t="s">
        <v>20</v>
      </c>
      <c r="D4" s="74" t="s">
        <v>20</v>
      </c>
      <c r="E4" s="74" t="s">
        <v>20</v>
      </c>
      <c r="F4" s="74" t="s">
        <v>20</v>
      </c>
      <c r="G4" s="74" t="s">
        <v>20</v>
      </c>
      <c r="H4" s="74" t="s">
        <v>20</v>
      </c>
      <c r="I4" s="74" t="s">
        <v>20</v>
      </c>
      <c r="J4" s="74" t="s">
        <v>20</v>
      </c>
      <c r="K4" s="74" t="s">
        <v>20</v>
      </c>
      <c r="L4" s="74" t="s">
        <v>20</v>
      </c>
      <c r="M4" s="74" t="s">
        <v>20</v>
      </c>
      <c r="N4" s="74" t="s">
        <v>20</v>
      </c>
      <c r="O4" s="229" t="s">
        <v>20</v>
      </c>
      <c r="P4" s="252"/>
    </row>
    <row r="5" spans="1:16" ht="35.1" customHeight="1">
      <c r="A5" s="82" t="s">
        <v>141</v>
      </c>
      <c r="B5" s="82" t="s">
        <v>11</v>
      </c>
      <c r="C5" s="76">
        <v>3240</v>
      </c>
      <c r="D5" s="76">
        <v>3220</v>
      </c>
      <c r="E5" s="76">
        <v>240</v>
      </c>
      <c r="F5" s="76"/>
      <c r="G5" s="91"/>
      <c r="H5" s="83">
        <v>6700</v>
      </c>
      <c r="I5" s="79">
        <v>5130</v>
      </c>
      <c r="J5" s="79">
        <v>6650</v>
      </c>
      <c r="K5" s="79">
        <v>1500</v>
      </c>
      <c r="L5" s="79"/>
      <c r="M5" s="79">
        <v>1305</v>
      </c>
      <c r="N5" s="83">
        <v>14585</v>
      </c>
      <c r="O5" s="83">
        <v>21285</v>
      </c>
      <c r="P5" s="23">
        <f t="shared" ref="P5:P7" si="0">O5*1.1</f>
        <v>23413.500000000004</v>
      </c>
    </row>
    <row r="6" spans="1:16" ht="35.1" customHeight="1">
      <c r="A6" s="82" t="s">
        <v>142</v>
      </c>
      <c r="B6" s="82" t="s">
        <v>5</v>
      </c>
      <c r="C6" s="76">
        <v>1800</v>
      </c>
      <c r="D6" s="76"/>
      <c r="E6" s="76">
        <v>100</v>
      </c>
      <c r="F6" s="76"/>
      <c r="G6" s="91"/>
      <c r="H6" s="83">
        <v>1900</v>
      </c>
      <c r="I6" s="76">
        <v>3800</v>
      </c>
      <c r="J6" s="76"/>
      <c r="K6" s="76">
        <v>200</v>
      </c>
      <c r="L6" s="76"/>
      <c r="M6" s="76"/>
      <c r="N6" s="83">
        <v>4000</v>
      </c>
      <c r="O6" s="83">
        <v>5900</v>
      </c>
      <c r="P6" s="23">
        <f t="shared" si="0"/>
        <v>6490.0000000000009</v>
      </c>
    </row>
    <row r="7" spans="1:16" ht="35.1" customHeight="1">
      <c r="A7" s="85" t="s">
        <v>19</v>
      </c>
      <c r="B7" s="77"/>
      <c r="C7" s="86">
        <f>C5+C6</f>
        <v>5040</v>
      </c>
      <c r="D7" s="86">
        <f t="shared" ref="D7:O7" si="1">D5+D6</f>
        <v>3220</v>
      </c>
      <c r="E7" s="86">
        <f t="shared" si="1"/>
        <v>340</v>
      </c>
      <c r="F7" s="86">
        <f t="shared" si="1"/>
        <v>0</v>
      </c>
      <c r="G7" s="86">
        <f t="shared" si="1"/>
        <v>0</v>
      </c>
      <c r="H7" s="86">
        <f t="shared" si="1"/>
        <v>8600</v>
      </c>
      <c r="I7" s="86">
        <f t="shared" si="1"/>
        <v>8930</v>
      </c>
      <c r="J7" s="86">
        <f t="shared" si="1"/>
        <v>6650</v>
      </c>
      <c r="K7" s="86">
        <f t="shared" si="1"/>
        <v>1700</v>
      </c>
      <c r="L7" s="86">
        <f t="shared" si="1"/>
        <v>0</v>
      </c>
      <c r="M7" s="86">
        <f t="shared" si="1"/>
        <v>1305</v>
      </c>
      <c r="N7" s="86">
        <f t="shared" si="1"/>
        <v>18585</v>
      </c>
      <c r="O7" s="86">
        <f t="shared" si="1"/>
        <v>27185</v>
      </c>
      <c r="P7" s="86">
        <f t="shared" si="0"/>
        <v>29903.500000000004</v>
      </c>
    </row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A14" sqref="A14:XFD58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32" customWidth="1"/>
    <col min="9" max="9" width="17.375" style="32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54" t="s">
        <v>324</v>
      </c>
      <c r="B1" s="254"/>
      <c r="C1" s="254"/>
      <c r="D1" s="254"/>
      <c r="E1" s="254"/>
      <c r="F1" s="255"/>
      <c r="G1" s="255"/>
      <c r="H1" s="255"/>
      <c r="I1" s="255"/>
      <c r="J1" s="255"/>
    </row>
    <row r="2" spans="1:10" ht="18.95" customHeight="1">
      <c r="A2" s="33" t="s">
        <v>32</v>
      </c>
      <c r="B2" s="33" t="s">
        <v>31</v>
      </c>
      <c r="C2" s="33" t="s">
        <v>33</v>
      </c>
      <c r="D2" s="33" t="s">
        <v>15</v>
      </c>
      <c r="E2" s="33" t="s">
        <v>52</v>
      </c>
      <c r="F2" s="33" t="s">
        <v>104</v>
      </c>
      <c r="G2" s="33" t="s">
        <v>105</v>
      </c>
      <c r="H2" s="33" t="s">
        <v>107</v>
      </c>
      <c r="I2" s="33" t="s">
        <v>108</v>
      </c>
      <c r="J2" s="33" t="s">
        <v>2</v>
      </c>
    </row>
    <row r="3" spans="1:10" ht="18.95" customHeight="1" outlineLevel="2">
      <c r="A3" s="34" t="s">
        <v>6</v>
      </c>
      <c r="B3" s="35" t="s">
        <v>13</v>
      </c>
      <c r="C3" s="35" t="s">
        <v>87</v>
      </c>
      <c r="D3" s="39"/>
      <c r="E3" s="39">
        <v>268</v>
      </c>
      <c r="F3" s="29">
        <v>672</v>
      </c>
      <c r="G3" s="29">
        <v>350</v>
      </c>
      <c r="H3" s="29">
        <v>34</v>
      </c>
      <c r="I3" s="29">
        <v>42</v>
      </c>
      <c r="J3" s="29">
        <f t="shared" ref="J3:J7" si="0">F3*H3+G3*I3</f>
        <v>37548</v>
      </c>
    </row>
    <row r="4" spans="1:10" ht="18.95" customHeight="1" outlineLevel="2">
      <c r="A4" s="34" t="s">
        <v>6</v>
      </c>
      <c r="B4" s="34" t="s">
        <v>13</v>
      </c>
      <c r="C4" s="41" t="s">
        <v>39</v>
      </c>
      <c r="D4" s="39"/>
      <c r="E4" s="39">
        <v>589</v>
      </c>
      <c r="F4" s="29">
        <v>938</v>
      </c>
      <c r="G4" s="29">
        <v>655</v>
      </c>
      <c r="H4" s="29">
        <v>34</v>
      </c>
      <c r="I4" s="29">
        <v>42</v>
      </c>
      <c r="J4" s="29">
        <f t="shared" si="0"/>
        <v>59402</v>
      </c>
    </row>
    <row r="5" spans="1:10" ht="18.95" customHeight="1" outlineLevel="2">
      <c r="A5" s="34" t="s">
        <v>6</v>
      </c>
      <c r="B5" s="34" t="s">
        <v>13</v>
      </c>
      <c r="C5" s="34" t="s">
        <v>40</v>
      </c>
      <c r="D5" s="39">
        <v>1349</v>
      </c>
      <c r="E5" s="35"/>
      <c r="F5" s="29">
        <v>1320</v>
      </c>
      <c r="G5" s="29"/>
      <c r="H5" s="29">
        <v>34</v>
      </c>
      <c r="I5" s="29">
        <v>42</v>
      </c>
      <c r="J5" s="29">
        <f t="shared" si="0"/>
        <v>44880</v>
      </c>
    </row>
    <row r="6" spans="1:10" ht="18.95" customHeight="1" outlineLevel="2">
      <c r="A6" s="34" t="s">
        <v>6</v>
      </c>
      <c r="B6" s="34" t="s">
        <v>13</v>
      </c>
      <c r="C6" s="34" t="s">
        <v>49</v>
      </c>
      <c r="D6" s="35"/>
      <c r="E6" s="39">
        <v>1337</v>
      </c>
      <c r="F6" s="29"/>
      <c r="G6" s="29">
        <v>1315</v>
      </c>
      <c r="H6" s="29">
        <v>34</v>
      </c>
      <c r="I6" s="29">
        <v>42</v>
      </c>
      <c r="J6" s="29">
        <f t="shared" si="0"/>
        <v>55230</v>
      </c>
    </row>
    <row r="7" spans="1:10" ht="18.95" customHeight="1" outlineLevel="2">
      <c r="A7" s="34" t="s">
        <v>6</v>
      </c>
      <c r="B7" s="34" t="s">
        <v>13</v>
      </c>
      <c r="C7" s="34" t="s">
        <v>50</v>
      </c>
      <c r="D7" s="35"/>
      <c r="E7" s="39">
        <v>1725</v>
      </c>
      <c r="F7" s="29"/>
      <c r="G7" s="29">
        <v>1498</v>
      </c>
      <c r="H7" s="29">
        <v>34</v>
      </c>
      <c r="I7" s="29">
        <v>42</v>
      </c>
      <c r="J7" s="29">
        <f t="shared" si="0"/>
        <v>62916</v>
      </c>
    </row>
    <row r="8" spans="1:10" ht="18.95" customHeight="1" outlineLevel="1">
      <c r="A8" s="36"/>
      <c r="B8" s="37" t="s">
        <v>14</v>
      </c>
      <c r="C8" s="36"/>
      <c r="D8" s="38"/>
      <c r="E8" s="40"/>
      <c r="F8" s="31">
        <f>SUBTOTAL(9,F3:F7)</f>
        <v>2930</v>
      </c>
      <c r="G8" s="31">
        <f t="shared" ref="G8:J8" si="1">SUBTOTAL(9,G3:G7)</f>
        <v>3818</v>
      </c>
      <c r="H8" s="31"/>
      <c r="I8" s="31"/>
      <c r="J8" s="31">
        <f t="shared" si="1"/>
        <v>259976</v>
      </c>
    </row>
    <row r="9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E7"/>
  <sheetViews>
    <sheetView workbookViewId="0">
      <selection activeCell="A14" sqref="A14:XFD58"/>
    </sheetView>
  </sheetViews>
  <sheetFormatPr defaultRowHeight="13.5" outlineLevelRow="2"/>
  <cols>
    <col min="1" max="3" width="30.625" customWidth="1"/>
    <col min="4" max="4" width="19.25" customWidth="1"/>
    <col min="5" max="5" width="20.875" customWidth="1"/>
  </cols>
  <sheetData>
    <row r="1" spans="1:5" ht="34.5" customHeight="1">
      <c r="A1" s="218" t="s">
        <v>162</v>
      </c>
      <c r="B1" s="218"/>
      <c r="C1" s="218"/>
      <c r="D1" s="218"/>
      <c r="E1" s="256"/>
    </row>
    <row r="2" spans="1:5" ht="30" customHeight="1">
      <c r="A2" s="93" t="s">
        <v>16</v>
      </c>
      <c r="B2" s="93" t="s">
        <v>0</v>
      </c>
      <c r="C2" s="93" t="s">
        <v>17</v>
      </c>
      <c r="D2" s="102" t="s">
        <v>159</v>
      </c>
      <c r="E2" s="94" t="s">
        <v>160</v>
      </c>
    </row>
    <row r="3" spans="1:5" ht="30" customHeight="1" outlineLevel="2">
      <c r="A3" s="104" t="s">
        <v>49</v>
      </c>
      <c r="B3" s="104" t="s">
        <v>1</v>
      </c>
      <c r="C3" s="105" t="s">
        <v>11</v>
      </c>
      <c r="D3" s="103">
        <v>88146</v>
      </c>
      <c r="E3" s="106">
        <f t="shared" ref="E3:E5" si="0">D3/83*90*2*1.1</f>
        <v>210276.00000000003</v>
      </c>
    </row>
    <row r="4" spans="1:5" ht="30" customHeight="1" outlineLevel="2">
      <c r="A4" s="104" t="s">
        <v>161</v>
      </c>
      <c r="B4" s="104" t="s">
        <v>1</v>
      </c>
      <c r="C4" s="92" t="s">
        <v>18</v>
      </c>
      <c r="D4" s="54">
        <v>99600</v>
      </c>
      <c r="E4" s="106">
        <f t="shared" si="0"/>
        <v>237600.00000000003</v>
      </c>
    </row>
    <row r="5" spans="1:5" ht="30" customHeight="1" outlineLevel="2">
      <c r="A5" s="104" t="s">
        <v>40</v>
      </c>
      <c r="B5" s="104" t="s">
        <v>1</v>
      </c>
      <c r="C5" s="92" t="s">
        <v>5</v>
      </c>
      <c r="D5" s="103">
        <v>159775</v>
      </c>
      <c r="E5" s="106">
        <f t="shared" si="0"/>
        <v>381150.00000000006</v>
      </c>
    </row>
    <row r="6" spans="1:5" ht="30" customHeight="1" outlineLevel="1">
      <c r="A6" s="104"/>
      <c r="B6" s="107" t="s">
        <v>14</v>
      </c>
      <c r="C6" s="92"/>
      <c r="D6" s="103"/>
      <c r="E6" s="106">
        <f>SUBTOTAL(9,E3:E5)</f>
        <v>829026.00000000012</v>
      </c>
    </row>
    <row r="7" spans="1:5" ht="30" customHeight="1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F22"/>
  <sheetViews>
    <sheetView topLeftCell="A10" workbookViewId="0">
      <selection activeCell="A14" sqref="A14:XFD58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57" t="s">
        <v>184</v>
      </c>
      <c r="B1" s="257"/>
      <c r="C1" s="257"/>
      <c r="D1" s="257"/>
      <c r="E1" s="257"/>
      <c r="F1" s="257"/>
    </row>
    <row r="2" spans="1:6" ht="24.75" customHeight="1">
      <c r="A2" s="42" t="s">
        <v>66</v>
      </c>
      <c r="B2" s="42" t="s">
        <v>89</v>
      </c>
      <c r="C2" s="42" t="s">
        <v>177</v>
      </c>
      <c r="D2" s="44" t="s">
        <v>10</v>
      </c>
      <c r="E2" s="42" t="s">
        <v>67</v>
      </c>
      <c r="F2" s="42" t="s">
        <v>38</v>
      </c>
    </row>
    <row r="3" spans="1:6" outlineLevel="2">
      <c r="A3" s="42" t="s">
        <v>68</v>
      </c>
      <c r="B3" s="42" t="s">
        <v>185</v>
      </c>
      <c r="C3" s="42" t="s">
        <v>178</v>
      </c>
      <c r="D3" s="44" t="s">
        <v>7</v>
      </c>
      <c r="E3" s="42" t="s">
        <v>6</v>
      </c>
      <c r="F3" s="124">
        <v>219421.12</v>
      </c>
    </row>
    <row r="4" spans="1:6" outlineLevel="2">
      <c r="A4" s="42" t="s">
        <v>90</v>
      </c>
      <c r="B4" s="42" t="s">
        <v>186</v>
      </c>
      <c r="C4" s="42" t="s">
        <v>178</v>
      </c>
      <c r="D4" s="44" t="s">
        <v>7</v>
      </c>
      <c r="E4" s="42" t="s">
        <v>6</v>
      </c>
      <c r="F4" s="124">
        <v>219421.12</v>
      </c>
    </row>
    <row r="5" spans="1:6" outlineLevel="2">
      <c r="A5" s="42" t="s">
        <v>91</v>
      </c>
      <c r="B5" s="42" t="s">
        <v>186</v>
      </c>
      <c r="C5" s="42" t="s">
        <v>178</v>
      </c>
      <c r="D5" s="44" t="s">
        <v>7</v>
      </c>
      <c r="E5" s="42" t="s">
        <v>6</v>
      </c>
      <c r="F5" s="124">
        <v>219421.12</v>
      </c>
    </row>
    <row r="6" spans="1:6" outlineLevel="2">
      <c r="A6" s="42" t="s">
        <v>92</v>
      </c>
      <c r="B6" s="42" t="s">
        <v>187</v>
      </c>
      <c r="C6" s="42" t="s">
        <v>179</v>
      </c>
      <c r="D6" s="44" t="s">
        <v>7</v>
      </c>
      <c r="E6" s="42" t="s">
        <v>6</v>
      </c>
      <c r="F6" s="124">
        <v>241078.08</v>
      </c>
    </row>
    <row r="7" spans="1:6" outlineLevel="2">
      <c r="A7" s="42" t="s">
        <v>93</v>
      </c>
      <c r="B7" s="42" t="s">
        <v>187</v>
      </c>
      <c r="C7" s="42" t="s">
        <v>179</v>
      </c>
      <c r="D7" s="44" t="s">
        <v>7</v>
      </c>
      <c r="E7" s="42" t="s">
        <v>6</v>
      </c>
      <c r="F7" s="124">
        <v>241078.08</v>
      </c>
    </row>
    <row r="8" spans="1:6" outlineLevel="2">
      <c r="A8" s="42" t="s">
        <v>94</v>
      </c>
      <c r="B8" s="42" t="s">
        <v>187</v>
      </c>
      <c r="C8" s="42" t="s">
        <v>179</v>
      </c>
      <c r="D8" s="44" t="s">
        <v>7</v>
      </c>
      <c r="E8" s="42" t="s">
        <v>6</v>
      </c>
      <c r="F8" s="124">
        <v>241078.08</v>
      </c>
    </row>
    <row r="9" spans="1:6" outlineLevel="2">
      <c r="A9" s="42" t="s">
        <v>95</v>
      </c>
      <c r="B9" s="42" t="s">
        <v>188</v>
      </c>
      <c r="C9" s="42" t="s">
        <v>179</v>
      </c>
      <c r="D9" s="44" t="s">
        <v>7</v>
      </c>
      <c r="E9" s="42" t="s">
        <v>6</v>
      </c>
      <c r="F9" s="124">
        <v>241078.08</v>
      </c>
    </row>
    <row r="10" spans="1:6" outlineLevel="2">
      <c r="A10" s="42" t="s">
        <v>96</v>
      </c>
      <c r="B10" s="42" t="s">
        <v>188</v>
      </c>
      <c r="C10" s="42" t="s">
        <v>179</v>
      </c>
      <c r="D10" s="44" t="s">
        <v>7</v>
      </c>
      <c r="E10" s="42" t="s">
        <v>6</v>
      </c>
      <c r="F10" s="124">
        <v>241078.08</v>
      </c>
    </row>
    <row r="11" spans="1:6" outlineLevel="2">
      <c r="A11" s="42" t="s">
        <v>69</v>
      </c>
      <c r="B11" s="42" t="s">
        <v>188</v>
      </c>
      <c r="C11" s="42" t="s">
        <v>179</v>
      </c>
      <c r="D11" s="44" t="s">
        <v>7</v>
      </c>
      <c r="E11" s="42" t="s">
        <v>6</v>
      </c>
      <c r="F11" s="124">
        <v>241078.08</v>
      </c>
    </row>
    <row r="12" spans="1:6" outlineLevel="2">
      <c r="A12" s="42" t="s">
        <v>97</v>
      </c>
      <c r="B12" s="42" t="s">
        <v>189</v>
      </c>
      <c r="C12" s="42" t="s">
        <v>181</v>
      </c>
      <c r="D12" s="44" t="s">
        <v>7</v>
      </c>
      <c r="E12" s="42" t="s">
        <v>6</v>
      </c>
      <c r="F12" s="42">
        <v>241078.08</v>
      </c>
    </row>
    <row r="13" spans="1:6" outlineLevel="2">
      <c r="A13" s="42" t="s">
        <v>98</v>
      </c>
      <c r="B13" s="42" t="s">
        <v>189</v>
      </c>
      <c r="C13" s="42" t="s">
        <v>181</v>
      </c>
      <c r="D13" s="44" t="s">
        <v>7</v>
      </c>
      <c r="E13" s="42" t="s">
        <v>6</v>
      </c>
      <c r="F13" s="42">
        <v>241078.08</v>
      </c>
    </row>
    <row r="14" spans="1:6" outlineLevel="2">
      <c r="A14" s="42" t="s">
        <v>99</v>
      </c>
      <c r="B14" s="42" t="s">
        <v>190</v>
      </c>
      <c r="C14" s="42" t="s">
        <v>179</v>
      </c>
      <c r="D14" s="44" t="s">
        <v>7</v>
      </c>
      <c r="E14" s="42" t="s">
        <v>6</v>
      </c>
      <c r="F14" s="124">
        <v>241078.08</v>
      </c>
    </row>
    <row r="15" spans="1:6" outlineLevel="2">
      <c r="A15" s="42" t="s">
        <v>100</v>
      </c>
      <c r="B15" s="42" t="s">
        <v>191</v>
      </c>
      <c r="C15" s="42" t="s">
        <v>180</v>
      </c>
      <c r="D15" s="44" t="s">
        <v>7</v>
      </c>
      <c r="E15" s="42" t="s">
        <v>6</v>
      </c>
      <c r="F15" s="42">
        <v>275513.68</v>
      </c>
    </row>
    <row r="16" spans="1:6" outlineLevel="2">
      <c r="A16" s="42" t="s">
        <v>70</v>
      </c>
      <c r="B16" s="42" t="s">
        <v>192</v>
      </c>
      <c r="C16" s="42" t="s">
        <v>180</v>
      </c>
      <c r="D16" s="44" t="s">
        <v>7</v>
      </c>
      <c r="E16" s="42" t="s">
        <v>6</v>
      </c>
      <c r="F16" s="42">
        <v>275513.68</v>
      </c>
    </row>
    <row r="17" spans="1:6" outlineLevel="2">
      <c r="A17" s="42" t="s">
        <v>101</v>
      </c>
      <c r="B17" s="42" t="s">
        <v>192</v>
      </c>
      <c r="C17" s="42" t="s">
        <v>180</v>
      </c>
      <c r="D17" s="44" t="s">
        <v>7</v>
      </c>
      <c r="E17" s="42" t="s">
        <v>6</v>
      </c>
      <c r="F17" s="42">
        <v>275513.68</v>
      </c>
    </row>
    <row r="18" spans="1:6" outlineLevel="2">
      <c r="A18" s="42" t="s">
        <v>71</v>
      </c>
      <c r="B18" s="42" t="s">
        <v>192</v>
      </c>
      <c r="C18" s="42" t="s">
        <v>180</v>
      </c>
      <c r="D18" s="44" t="s">
        <v>7</v>
      </c>
      <c r="E18" s="42" t="s">
        <v>6</v>
      </c>
      <c r="F18" s="42">
        <v>275513.68</v>
      </c>
    </row>
    <row r="19" spans="1:6" outlineLevel="2">
      <c r="A19" s="42" t="s">
        <v>102</v>
      </c>
      <c r="B19" s="42" t="s">
        <v>189</v>
      </c>
      <c r="C19" s="42" t="s">
        <v>181</v>
      </c>
      <c r="D19" s="44" t="s">
        <v>7</v>
      </c>
      <c r="E19" s="42" t="s">
        <v>6</v>
      </c>
      <c r="F19" s="42">
        <v>275513.68</v>
      </c>
    </row>
    <row r="20" spans="1:6" outlineLevel="2">
      <c r="A20" s="42" t="s">
        <v>103</v>
      </c>
      <c r="B20" s="42" t="s">
        <v>193</v>
      </c>
      <c r="C20" s="42" t="s">
        <v>180</v>
      </c>
      <c r="D20" s="44" t="s">
        <v>7</v>
      </c>
      <c r="E20" s="42" t="s">
        <v>6</v>
      </c>
      <c r="F20" s="42">
        <v>275513.68</v>
      </c>
    </row>
    <row r="21" spans="1:6" outlineLevel="2">
      <c r="A21" s="42" t="s">
        <v>72</v>
      </c>
      <c r="B21" s="42" t="s">
        <v>193</v>
      </c>
      <c r="C21" s="42" t="s">
        <v>180</v>
      </c>
      <c r="D21" s="44" t="s">
        <v>7</v>
      </c>
      <c r="E21" s="42" t="s">
        <v>6</v>
      </c>
      <c r="F21" s="42">
        <v>275513.68</v>
      </c>
    </row>
    <row r="22" spans="1:6" outlineLevel="1">
      <c r="A22" s="42"/>
      <c r="B22" s="42"/>
      <c r="C22" s="42"/>
      <c r="D22" s="45" t="s">
        <v>8</v>
      </c>
      <c r="E22" s="42"/>
      <c r="F22" s="42">
        <f>SUBTOTAL(9,F3:F21)</f>
        <v>4756561.8400000008</v>
      </c>
    </row>
  </sheetData>
  <autoFilter ref="A2:F22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N14"/>
  <sheetViews>
    <sheetView workbookViewId="0">
      <selection activeCell="A15" sqref="A15:XFD21"/>
    </sheetView>
  </sheetViews>
  <sheetFormatPr defaultColWidth="9" defaultRowHeight="13.5"/>
  <cols>
    <col min="1" max="2" width="9" style="3"/>
    <col min="3" max="3" width="25.375" style="3" customWidth="1"/>
    <col min="4" max="13" width="9" style="3"/>
    <col min="14" max="14" width="12.25" style="3" bestFit="1" customWidth="1"/>
    <col min="15" max="16384" width="9" style="3"/>
  </cols>
  <sheetData>
    <row r="1" spans="1:14" ht="31.5" customHeight="1">
      <c r="A1" s="243" t="s">
        <v>183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</row>
    <row r="2" spans="1:14" s="63" customFormat="1" ht="30" customHeight="1">
      <c r="A2" s="245" t="s">
        <v>31</v>
      </c>
      <c r="B2" s="245" t="s">
        <v>32</v>
      </c>
      <c r="C2" s="245" t="s">
        <v>33</v>
      </c>
      <c r="D2" s="246" t="s">
        <v>117</v>
      </c>
      <c r="E2" s="246"/>
      <c r="F2" s="246"/>
      <c r="G2" s="246" t="s">
        <v>34</v>
      </c>
      <c r="H2" s="246"/>
      <c r="I2" s="246"/>
      <c r="J2" s="246" t="s">
        <v>35</v>
      </c>
      <c r="K2" s="260" t="s">
        <v>111</v>
      </c>
      <c r="L2" s="260" t="s">
        <v>110</v>
      </c>
      <c r="M2" s="258" t="s">
        <v>112</v>
      </c>
      <c r="N2" s="260" t="s">
        <v>36</v>
      </c>
    </row>
    <row r="3" spans="1:14" s="63" customFormat="1" ht="30" customHeight="1">
      <c r="A3" s="245"/>
      <c r="B3" s="245"/>
      <c r="C3" s="245"/>
      <c r="D3" s="56" t="s">
        <v>37</v>
      </c>
      <c r="E3" s="56" t="s">
        <v>38</v>
      </c>
      <c r="F3" s="56" t="s">
        <v>20</v>
      </c>
      <c r="G3" s="56" t="s">
        <v>37</v>
      </c>
      <c r="H3" s="56" t="s">
        <v>38</v>
      </c>
      <c r="I3" s="56" t="s">
        <v>20</v>
      </c>
      <c r="J3" s="246"/>
      <c r="K3" s="260"/>
      <c r="L3" s="260"/>
      <c r="M3" s="259"/>
      <c r="N3" s="260" t="s">
        <v>36</v>
      </c>
    </row>
    <row r="4" spans="1:14" s="63" customFormat="1" ht="27.95" customHeight="1">
      <c r="A4" s="261" t="s">
        <v>13</v>
      </c>
      <c r="B4" s="261" t="s">
        <v>6</v>
      </c>
      <c r="C4" s="53" t="s">
        <v>39</v>
      </c>
      <c r="D4" s="53">
        <v>938</v>
      </c>
      <c r="E4" s="53">
        <v>28500</v>
      </c>
      <c r="F4" s="53">
        <f>D4*E4</f>
        <v>26733000</v>
      </c>
      <c r="G4" s="53"/>
      <c r="H4" s="53"/>
      <c r="I4" s="53"/>
      <c r="J4" s="43">
        <f>F4+I4</f>
        <v>26733000</v>
      </c>
      <c r="K4" s="71">
        <f>ROUND(J4/12*6,0)</f>
        <v>13366500</v>
      </c>
      <c r="L4" s="71">
        <f>ROUND(J4/12*4,0)</f>
        <v>8911000</v>
      </c>
      <c r="M4" s="71">
        <f>ROUND(J4/12*2,0)</f>
        <v>4455500</v>
      </c>
      <c r="N4" s="62">
        <f>SUM(K4:M4)</f>
        <v>26733000</v>
      </c>
    </row>
    <row r="5" spans="1:14" s="63" customFormat="1" ht="27.95" customHeight="1">
      <c r="A5" s="263"/>
      <c r="B5" s="263"/>
      <c r="C5" s="261" t="s">
        <v>113</v>
      </c>
      <c r="D5" s="53"/>
      <c r="E5" s="61"/>
      <c r="F5" s="61"/>
      <c r="G5" s="53">
        <v>490</v>
      </c>
      <c r="H5" s="61">
        <v>35000</v>
      </c>
      <c r="I5" s="61">
        <f t="shared" ref="I5:I13" si="0">G5*H5</f>
        <v>17150000</v>
      </c>
      <c r="J5" s="43">
        <f t="shared" ref="J5:J13" si="1">F5+I5</f>
        <v>17150000</v>
      </c>
      <c r="K5" s="71">
        <f t="shared" ref="K5:K13" si="2">ROUND(J5/12*6,0)</f>
        <v>8575000</v>
      </c>
      <c r="L5" s="71"/>
      <c r="M5" s="71"/>
      <c r="N5" s="62">
        <f t="shared" ref="N5:N12" si="3">SUM(K5:M5)</f>
        <v>8575000</v>
      </c>
    </row>
    <row r="6" spans="1:14" s="63" customFormat="1" ht="27.95" customHeight="1">
      <c r="A6" s="263"/>
      <c r="B6" s="263"/>
      <c r="C6" s="262"/>
      <c r="D6" s="53"/>
      <c r="E6" s="61"/>
      <c r="F6" s="61"/>
      <c r="G6" s="53">
        <v>165</v>
      </c>
      <c r="H6" s="61">
        <v>38000</v>
      </c>
      <c r="I6" s="61">
        <f t="shared" si="0"/>
        <v>6270000</v>
      </c>
      <c r="J6" s="43">
        <f t="shared" si="1"/>
        <v>6270000</v>
      </c>
      <c r="K6" s="71">
        <f t="shared" si="2"/>
        <v>3135000</v>
      </c>
      <c r="L6" s="71"/>
      <c r="M6" s="71"/>
      <c r="N6" s="62">
        <f t="shared" si="3"/>
        <v>3135000</v>
      </c>
    </row>
    <row r="7" spans="1:14" s="63" customFormat="1" ht="27.95" customHeight="1">
      <c r="A7" s="263"/>
      <c r="B7" s="263"/>
      <c r="C7" s="261" t="s">
        <v>114</v>
      </c>
      <c r="D7" s="89"/>
      <c r="E7" s="90"/>
      <c r="F7" s="90"/>
      <c r="G7" s="53">
        <v>334</v>
      </c>
      <c r="H7" s="61">
        <v>35000</v>
      </c>
      <c r="I7" s="61">
        <f t="shared" si="0"/>
        <v>11690000</v>
      </c>
      <c r="J7" s="43">
        <f t="shared" si="1"/>
        <v>11690000</v>
      </c>
      <c r="K7" s="71"/>
      <c r="L7" s="71">
        <f t="shared" ref="L7:L13" si="4">ROUND(J7/12*4,0)</f>
        <v>3896667</v>
      </c>
      <c r="M7" s="71">
        <f t="shared" ref="M7:M13" si="5">ROUND(J7/12*2,0)</f>
        <v>1948333</v>
      </c>
      <c r="N7" s="62">
        <f t="shared" si="3"/>
        <v>5845000</v>
      </c>
    </row>
    <row r="8" spans="1:14" s="63" customFormat="1" ht="27.95" customHeight="1">
      <c r="A8" s="262"/>
      <c r="B8" s="262"/>
      <c r="C8" s="262"/>
      <c r="D8" s="89"/>
      <c r="E8" s="90"/>
      <c r="F8" s="90"/>
      <c r="G8" s="53">
        <v>321</v>
      </c>
      <c r="H8" s="61">
        <v>38000</v>
      </c>
      <c r="I8" s="61">
        <f t="shared" si="0"/>
        <v>12198000</v>
      </c>
      <c r="J8" s="43">
        <f t="shared" si="1"/>
        <v>12198000</v>
      </c>
      <c r="K8" s="71"/>
      <c r="L8" s="71">
        <f t="shared" si="4"/>
        <v>4066000</v>
      </c>
      <c r="M8" s="71">
        <f t="shared" si="5"/>
        <v>2033000</v>
      </c>
      <c r="N8" s="62">
        <f t="shared" si="3"/>
        <v>6099000</v>
      </c>
    </row>
    <row r="9" spans="1:14" s="63" customFormat="1" ht="27.95" customHeight="1">
      <c r="A9" s="261" t="s">
        <v>13</v>
      </c>
      <c r="B9" s="261" t="s">
        <v>6</v>
      </c>
      <c r="C9" s="264" t="s">
        <v>115</v>
      </c>
      <c r="D9" s="53">
        <v>0</v>
      </c>
      <c r="E9" s="61">
        <v>0</v>
      </c>
      <c r="F9" s="61">
        <f>D9*E9</f>
        <v>0</v>
      </c>
      <c r="G9" s="53">
        <v>646</v>
      </c>
      <c r="H9" s="61">
        <v>36000</v>
      </c>
      <c r="I9" s="61">
        <f t="shared" si="0"/>
        <v>23256000</v>
      </c>
      <c r="J9" s="43">
        <f t="shared" si="1"/>
        <v>23256000</v>
      </c>
      <c r="K9" s="71">
        <f t="shared" si="2"/>
        <v>11628000</v>
      </c>
      <c r="L9" s="71"/>
      <c r="M9" s="71"/>
      <c r="N9" s="62">
        <f t="shared" si="3"/>
        <v>11628000</v>
      </c>
    </row>
    <row r="10" spans="1:14" s="63" customFormat="1" ht="27.95" customHeight="1">
      <c r="A10" s="263"/>
      <c r="B10" s="263"/>
      <c r="C10" s="264"/>
      <c r="D10" s="53">
        <v>0</v>
      </c>
      <c r="E10" s="61">
        <v>0</v>
      </c>
      <c r="F10" s="61">
        <f>D10*E10</f>
        <v>0</v>
      </c>
      <c r="G10" s="53">
        <v>669</v>
      </c>
      <c r="H10" s="61">
        <v>38500</v>
      </c>
      <c r="I10" s="61">
        <f t="shared" si="0"/>
        <v>25756500</v>
      </c>
      <c r="J10" s="43">
        <f t="shared" si="1"/>
        <v>25756500</v>
      </c>
      <c r="K10" s="71">
        <f t="shared" si="2"/>
        <v>12878250</v>
      </c>
      <c r="L10" s="71"/>
      <c r="M10" s="71"/>
      <c r="N10" s="62">
        <f t="shared" si="3"/>
        <v>12878250</v>
      </c>
    </row>
    <row r="11" spans="1:14" s="63" customFormat="1" ht="27.95" customHeight="1">
      <c r="A11" s="263"/>
      <c r="B11" s="263"/>
      <c r="C11" s="264" t="s">
        <v>116</v>
      </c>
      <c r="D11" s="53">
        <v>0</v>
      </c>
      <c r="E11" s="61">
        <v>0</v>
      </c>
      <c r="F11" s="61">
        <f>D11*E11</f>
        <v>0</v>
      </c>
      <c r="G11" s="53">
        <v>316</v>
      </c>
      <c r="H11" s="61">
        <v>36000</v>
      </c>
      <c r="I11" s="61">
        <f t="shared" si="0"/>
        <v>11376000</v>
      </c>
      <c r="J11" s="43">
        <f t="shared" si="1"/>
        <v>11376000</v>
      </c>
      <c r="K11" s="71"/>
      <c r="L11" s="71">
        <f t="shared" si="4"/>
        <v>3792000</v>
      </c>
      <c r="M11" s="71">
        <f t="shared" si="5"/>
        <v>1896000</v>
      </c>
      <c r="N11" s="62">
        <f t="shared" si="3"/>
        <v>5688000</v>
      </c>
    </row>
    <row r="12" spans="1:14" s="63" customFormat="1" ht="27.95" customHeight="1">
      <c r="A12" s="262"/>
      <c r="B12" s="262"/>
      <c r="C12" s="264"/>
      <c r="D12" s="53">
        <v>0</v>
      </c>
      <c r="E12" s="61">
        <v>0</v>
      </c>
      <c r="F12" s="61">
        <f>D12*E12</f>
        <v>0</v>
      </c>
      <c r="G12" s="53">
        <v>999</v>
      </c>
      <c r="H12" s="61">
        <v>38500</v>
      </c>
      <c r="I12" s="61">
        <f t="shared" si="0"/>
        <v>38461500</v>
      </c>
      <c r="J12" s="43">
        <f t="shared" si="1"/>
        <v>38461500</v>
      </c>
      <c r="K12" s="71"/>
      <c r="L12" s="71">
        <f t="shared" si="4"/>
        <v>12820500</v>
      </c>
      <c r="M12" s="71">
        <f t="shared" si="5"/>
        <v>6410250</v>
      </c>
      <c r="N12" s="62">
        <f t="shared" si="3"/>
        <v>19230750</v>
      </c>
    </row>
    <row r="13" spans="1:14" s="63" customFormat="1" ht="27.95" customHeight="1">
      <c r="A13" s="59" t="s">
        <v>13</v>
      </c>
      <c r="B13" s="59" t="s">
        <v>6</v>
      </c>
      <c r="C13" s="59" t="s">
        <v>40</v>
      </c>
      <c r="D13" s="53">
        <v>1320</v>
      </c>
      <c r="E13" s="61">
        <v>28500</v>
      </c>
      <c r="F13" s="61">
        <f>D13*E13</f>
        <v>37620000</v>
      </c>
      <c r="G13" s="53">
        <v>0</v>
      </c>
      <c r="H13" s="61">
        <v>0</v>
      </c>
      <c r="I13" s="61">
        <f t="shared" si="0"/>
        <v>0</v>
      </c>
      <c r="J13" s="43">
        <f t="shared" si="1"/>
        <v>37620000</v>
      </c>
      <c r="K13" s="71">
        <f t="shared" si="2"/>
        <v>18810000</v>
      </c>
      <c r="L13" s="71">
        <f t="shared" si="4"/>
        <v>12540000</v>
      </c>
      <c r="M13" s="71">
        <f t="shared" si="5"/>
        <v>6270000</v>
      </c>
      <c r="N13" s="62">
        <f>SUM(K13:M13)</f>
        <v>37620000</v>
      </c>
    </row>
    <row r="14" spans="1:14" s="63" customFormat="1" ht="27.95" customHeight="1">
      <c r="A14" s="64"/>
      <c r="B14" s="64"/>
      <c r="C14" s="65" t="s">
        <v>41</v>
      </c>
      <c r="D14" s="66"/>
      <c r="E14" s="67"/>
      <c r="F14" s="66"/>
      <c r="G14" s="66"/>
      <c r="H14" s="67"/>
      <c r="I14" s="66"/>
      <c r="J14" s="68"/>
      <c r="K14" s="68">
        <f>SUM(K4:K13)</f>
        <v>68392750</v>
      </c>
      <c r="L14" s="68">
        <f>SUM(L4:L13)</f>
        <v>46026167</v>
      </c>
      <c r="M14" s="68">
        <f>SUM(M4:M13)</f>
        <v>23013083</v>
      </c>
      <c r="N14" s="68">
        <f>SUM(N4:N13)</f>
        <v>137432000</v>
      </c>
    </row>
  </sheetData>
  <mergeCells count="19">
    <mergeCell ref="C7:C8"/>
    <mergeCell ref="A9:A12"/>
    <mergeCell ref="B9:B12"/>
    <mergeCell ref="C9:C10"/>
    <mergeCell ref="C11:C12"/>
    <mergeCell ref="A4:A8"/>
    <mergeCell ref="B4:B8"/>
    <mergeCell ref="C5:C6"/>
    <mergeCell ref="M2:M3"/>
    <mergeCell ref="A1:N1"/>
    <mergeCell ref="C2:C3"/>
    <mergeCell ref="D2:F2"/>
    <mergeCell ref="G2:I2"/>
    <mergeCell ref="N2:N3"/>
    <mergeCell ref="A2:A3"/>
    <mergeCell ref="B2:B3"/>
    <mergeCell ref="J2:J3"/>
    <mergeCell ref="K2:K3"/>
    <mergeCell ref="L2:L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23</vt:i4>
      </vt:variant>
    </vt:vector>
  </HeadingPairs>
  <TitlesOfParts>
    <vt:vector size="41" baseType="lpstr">
      <vt:lpstr>七宝镇</vt:lpstr>
      <vt:lpstr>学前科</vt:lpstr>
      <vt:lpstr>科艺体德</vt:lpstr>
      <vt:lpstr>中小学教育教学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小区生补贴</vt:lpstr>
      <vt:lpstr>普惠制民办幼儿园补贴</vt:lpstr>
      <vt:lpstr>民办学校补贴</vt:lpstr>
      <vt:lpstr>民办义务教育资助</vt:lpstr>
      <vt:lpstr>民办义务教育减免书簙费</vt:lpstr>
      <vt:lpstr>民办义务教育营养午餐</vt:lpstr>
      <vt:lpstr>储备教师</vt:lpstr>
      <vt:lpstr>政府购买学位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民办义务教育营养午餐!Print_Area</vt:lpstr>
      <vt:lpstr>普惠制民办幼儿园补贴!Print_Area</vt:lpstr>
      <vt:lpstr>小区生补贴!Print_Area</vt:lpstr>
      <vt:lpstr>学前科!Print_Area</vt:lpstr>
      <vt:lpstr>政府购买学位!Print_Area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普惠制民办幼儿园补贴!Print_Titles</vt:lpstr>
      <vt:lpstr>小区生补贴!Print_Titles</vt:lpstr>
      <vt:lpstr>学前科!Print_Titles</vt:lpstr>
      <vt:lpstr>政府购买学位!Print_Titles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2024-12-31T06:38:41Z</cp:lastPrinted>
  <dcterms:created xsi:type="dcterms:W3CDTF">2022-11-11T08:39:54Z</dcterms:created>
  <dcterms:modified xsi:type="dcterms:W3CDTF">2025-02-17T05:45:36Z</dcterms:modified>
</cp:coreProperties>
</file>