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980" windowHeight="11655"/>
  </bookViews>
  <sheets>
    <sheet name="颛桥镇" sheetId="46" r:id="rId1"/>
    <sheet name="学前科" sheetId="41" state="hidden" r:id="rId2"/>
    <sheet name="科艺体德" sheetId="40" state="hidden" r:id="rId3"/>
    <sheet name="中小学教育教学" sheetId="44" state="hidden" r:id="rId4"/>
    <sheet name="培训专项" sheetId="45" state="hidden" r:id="rId5"/>
    <sheet name="考试中心" sheetId="22" state="hidden" r:id="rId6"/>
    <sheet name="公办义务教育减免书簙费" sheetId="33" state="hidden" r:id="rId7"/>
    <sheet name="公办义务教育营养午餐" sheetId="34" state="hidden" r:id="rId8"/>
    <sheet name="公办义务教育资助" sheetId="32" state="hidden" r:id="rId9"/>
    <sheet name="公办学前教育资助" sheetId="31" state="hidden" r:id="rId10"/>
    <sheet name="未开办学校物业管理" sheetId="27" state="hidden" r:id="rId11"/>
    <sheet name="农民工学校生均补贴" sheetId="9" state="hidden" r:id="rId12"/>
    <sheet name="农民工学校资助" sheetId="36" state="hidden" r:id="rId13"/>
    <sheet name="农民工学校减免书簙费" sheetId="11" state="hidden" r:id="rId14"/>
    <sheet name="小区生补贴" sheetId="12" state="hidden" r:id="rId15"/>
    <sheet name="普惠制民办幼儿园补贴" sheetId="42" state="hidden" r:id="rId16"/>
    <sheet name="民办学前教育资助" sheetId="39" state="hidden" r:id="rId17"/>
    <sheet name="民办学校补贴" sheetId="13" state="hidden" r:id="rId18"/>
    <sheet name="民办义务教育减免书簙费" sheetId="15" state="hidden" r:id="rId19"/>
    <sheet name="储备教师" sheetId="23" state="hidden" r:id="rId20"/>
  </sheets>
  <definedNames>
    <definedName name="_xlnm._FilterDatabase" localSheetId="19" hidden="1">储备教师!$A$2:$F$35</definedName>
    <definedName name="_xlnm._FilterDatabase" localSheetId="6" hidden="1">公办义务教育减免书簙费!$A$2:$M$11</definedName>
    <definedName name="_xlnm._FilterDatabase" localSheetId="7" hidden="1">公办义务教育营养午餐!$A$2:$E$11</definedName>
    <definedName name="_xlnm._FilterDatabase" localSheetId="8" hidden="1">公办义务教育资助!$A$2:$P$14</definedName>
    <definedName name="_xlnm._FilterDatabase" localSheetId="5" hidden="1">考试中心!$A$2:$J$4</definedName>
    <definedName name="_xlnm._FilterDatabase" localSheetId="2" hidden="1">科艺体德!$A$2:$AN$16</definedName>
    <definedName name="_xlnm._FilterDatabase" localSheetId="10" hidden="1">未开办学校物业管理!$A$2:$K$4</definedName>
    <definedName name="_xlnm._FilterDatabase" localSheetId="1" hidden="1">学前科!$A$2:$J$16</definedName>
    <definedName name="_xlnm.Print_Area" localSheetId="19">储备教师!$A$1:$F$17</definedName>
    <definedName name="_xlnm.Print_Area" localSheetId="9">公办学前教育资助!$A$1:$X$12</definedName>
    <definedName name="_xlnm.Print_Area" localSheetId="6">公办义务教育减免书簙费!$A$1:$M$11</definedName>
    <definedName name="_xlnm.Print_Area" localSheetId="7">公办义务教育营养午餐!$A$1:$E$11</definedName>
    <definedName name="_xlnm.Print_Area" localSheetId="8">公办义务教育资助!$A$1:$P$14</definedName>
    <definedName name="_xlnm.Print_Area" localSheetId="2">科艺体德!$A$1:$I$15</definedName>
    <definedName name="_xlnm.Print_Area" localSheetId="17">民办学校补贴!#REF!</definedName>
    <definedName name="_xlnm.Print_Area" localSheetId="18">民办义务教育减免书簙费!$A$1:$J$4</definedName>
    <definedName name="_xlnm.Print_Area" localSheetId="13">农民工学校减免书簙费!#REF!</definedName>
    <definedName name="_xlnm.Print_Area" localSheetId="11">农民工学校生均补贴!$A$1:$X$5</definedName>
    <definedName name="_xlnm.Print_Area" localSheetId="12">农民工学校资助!$A$1:$P$7</definedName>
    <definedName name="_xlnm.Print_Area" localSheetId="15">普惠制民办幼儿园补贴!$A$1:$I$11</definedName>
    <definedName name="_xlnm.Print_Area" localSheetId="14">小区生补贴!$A$1:$K$11</definedName>
    <definedName name="_xlnm.Print_Area" localSheetId="1">学前科!$A$1:$I$16</definedName>
    <definedName name="_xlnm.Print_Titles" localSheetId="19">储备教师!$1:$2</definedName>
    <definedName name="_xlnm.Print_Titles" localSheetId="9">公办学前教育资助!$1:$5</definedName>
    <definedName name="_xlnm.Print_Titles" localSheetId="6">公办义务教育减免书簙费!$1:$2</definedName>
    <definedName name="_xlnm.Print_Titles" localSheetId="7">公办义务教育营养午餐!$1:$2</definedName>
    <definedName name="_xlnm.Print_Titles" localSheetId="8">公办义务教育资助!$1:$4</definedName>
    <definedName name="_xlnm.Print_Titles" localSheetId="2">科艺体德!$1:$2</definedName>
    <definedName name="_xlnm.Print_Titles" localSheetId="17">民办学校补贴!#REF!</definedName>
    <definedName name="_xlnm.Print_Titles" localSheetId="18">民办义务教育减免书簙费!$1:$2</definedName>
    <definedName name="_xlnm.Print_Titles" localSheetId="12">农民工学校资助!$1:$4</definedName>
    <definedName name="_xlnm.Print_Titles" localSheetId="15">普惠制民办幼儿园补贴!$1:$2</definedName>
    <definedName name="_xlnm.Print_Titles" localSheetId="14">小区生补贴!$1:$2</definedName>
    <definedName name="_xlnm.Print_Titles" localSheetId="1">学前科!$1:$2</definedName>
  </definedNames>
  <calcPr calcId="124519"/>
</workbook>
</file>

<file path=xl/calcChain.xml><?xml version="1.0" encoding="utf-8"?>
<calcChain xmlns="http://schemas.openxmlformats.org/spreadsheetml/2006/main">
  <c r="E13" i="46"/>
  <c r="D13"/>
  <c r="C22"/>
  <c r="D22" s="1"/>
  <c r="E22" s="1"/>
  <c r="C21"/>
  <c r="D21" s="1"/>
  <c r="E21" s="1"/>
  <c r="C20"/>
  <c r="D20" s="1"/>
  <c r="E20" s="1"/>
  <c r="C19"/>
  <c r="D19" s="1"/>
  <c r="C18"/>
  <c r="D18" s="1"/>
  <c r="E18" s="1"/>
  <c r="C17"/>
  <c r="D17" s="1"/>
  <c r="E17" s="1"/>
  <c r="C16"/>
  <c r="D16" s="1"/>
  <c r="E16" s="1"/>
  <c r="C15"/>
  <c r="C14"/>
  <c r="D14" s="1"/>
  <c r="E14" s="1"/>
  <c r="C13"/>
  <c r="C12"/>
  <c r="E12" s="1"/>
  <c r="C11"/>
  <c r="E11" s="1"/>
  <c r="C10"/>
  <c r="E10" s="1"/>
  <c r="C9"/>
  <c r="E9" s="1"/>
  <c r="C8"/>
  <c r="E8" s="1"/>
  <c r="C7"/>
  <c r="E7" s="1"/>
  <c r="C6"/>
  <c r="E6" s="1"/>
  <c r="C5"/>
  <c r="E5" s="1"/>
  <c r="C4"/>
  <c r="E4" s="1"/>
  <c r="C23" l="1"/>
  <c r="E19"/>
  <c r="D15"/>
  <c r="D23" s="1"/>
  <c r="E15" l="1"/>
  <c r="E23" s="1"/>
  <c r="I8" i="45" l="1"/>
  <c r="I7"/>
  <c r="I6"/>
  <c r="I5"/>
  <c r="I4"/>
  <c r="I3"/>
  <c r="I9" l="1"/>
  <c r="J10" i="44" l="1"/>
  <c r="I10" i="42" l="1"/>
  <c r="I9"/>
  <c r="I8"/>
  <c r="I7"/>
  <c r="I6"/>
  <c r="I5"/>
  <c r="I4"/>
  <c r="I3"/>
  <c r="I14" i="41"/>
  <c r="I12"/>
  <c r="I11"/>
  <c r="I10"/>
  <c r="I9"/>
  <c r="I8"/>
  <c r="I7"/>
  <c r="I6"/>
  <c r="I5"/>
  <c r="I4"/>
  <c r="I3"/>
  <c r="I11" i="42" l="1"/>
  <c r="I16" i="41"/>
  <c r="F10" i="12" l="1"/>
  <c r="H10" s="1"/>
  <c r="F9"/>
  <c r="I9" s="1"/>
  <c r="F8"/>
  <c r="I8" s="1"/>
  <c r="F7"/>
  <c r="I7" s="1"/>
  <c r="G6"/>
  <c r="F6"/>
  <c r="I6" s="1"/>
  <c r="F5"/>
  <c r="I5" s="1"/>
  <c r="F4"/>
  <c r="I4" s="1"/>
  <c r="F3"/>
  <c r="I3" s="1"/>
  <c r="G8" l="1"/>
  <c r="G4"/>
  <c r="G10"/>
  <c r="I11"/>
  <c r="I10"/>
  <c r="J10" s="1"/>
  <c r="K10" s="1"/>
  <c r="H4"/>
  <c r="J4" s="1"/>
  <c r="K4" s="1"/>
  <c r="H6"/>
  <c r="H8"/>
  <c r="J6"/>
  <c r="K6" s="1"/>
  <c r="J8"/>
  <c r="K8" s="1"/>
  <c r="H3"/>
  <c r="H5"/>
  <c r="H7"/>
  <c r="H9"/>
  <c r="G3"/>
  <c r="G5"/>
  <c r="G7"/>
  <c r="J7" s="1"/>
  <c r="K7" s="1"/>
  <c r="G9"/>
  <c r="J9" s="1"/>
  <c r="K9" s="1"/>
  <c r="H11" l="1"/>
  <c r="J5"/>
  <c r="K5" s="1"/>
  <c r="G11"/>
  <c r="J3"/>
  <c r="J11" l="1"/>
  <c r="K3"/>
  <c r="K11" s="1"/>
  <c r="I7" i="40"/>
  <c r="I6"/>
  <c r="I5"/>
  <c r="I4"/>
  <c r="I3"/>
  <c r="I16" l="1"/>
  <c r="Y10" i="39" l="1"/>
  <c r="X10"/>
  <c r="W10"/>
  <c r="V10"/>
  <c r="U10"/>
  <c r="T10"/>
  <c r="S10"/>
  <c r="R10"/>
  <c r="Q10"/>
  <c r="P10"/>
  <c r="O10"/>
  <c r="N10"/>
  <c r="M10"/>
  <c r="L10"/>
  <c r="K10"/>
  <c r="J10"/>
  <c r="I10"/>
  <c r="H10"/>
  <c r="G10"/>
  <c r="F10"/>
  <c r="E10"/>
  <c r="D10"/>
  <c r="C10"/>
  <c r="Z3"/>
  <c r="Y3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Z9"/>
  <c r="Z8"/>
  <c r="Z7"/>
  <c r="Z6"/>
  <c r="Z10" s="1"/>
  <c r="W12" i="31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D12"/>
  <c r="C12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X11"/>
  <c r="X10"/>
  <c r="X9"/>
  <c r="X8"/>
  <c r="X7"/>
  <c r="X6"/>
  <c r="D11" i="34"/>
  <c r="E10"/>
  <c r="E9"/>
  <c r="E8"/>
  <c r="E7"/>
  <c r="E6"/>
  <c r="E5"/>
  <c r="E4"/>
  <c r="E3"/>
  <c r="P7" i="36"/>
  <c r="P6"/>
  <c r="P5"/>
  <c r="P14" i="32"/>
  <c r="P13"/>
  <c r="P12"/>
  <c r="P11"/>
  <c r="P10"/>
  <c r="P9"/>
  <c r="P8"/>
  <c r="P7"/>
  <c r="P6"/>
  <c r="P5"/>
  <c r="N5" i="13"/>
  <c r="J5"/>
  <c r="G5"/>
  <c r="D5"/>
  <c r="P4"/>
  <c r="P5" s="1"/>
  <c r="L4"/>
  <c r="L5" s="1"/>
  <c r="I4"/>
  <c r="I5" s="1"/>
  <c r="F4"/>
  <c r="F5" s="1"/>
  <c r="X12" i="31" l="1"/>
  <c r="E11" i="34"/>
  <c r="M4" i="13"/>
  <c r="M5" l="1"/>
  <c r="Q5" s="1"/>
  <c r="Q4"/>
  <c r="E4" i="11" l="1"/>
  <c r="E3"/>
  <c r="G4" i="15"/>
  <c r="J3"/>
  <c r="J4" s="1"/>
  <c r="E5" i="11" l="1"/>
  <c r="H11" i="33"/>
  <c r="I11"/>
  <c r="L3"/>
  <c r="L4"/>
  <c r="L5"/>
  <c r="L6"/>
  <c r="L7"/>
  <c r="L8"/>
  <c r="L9"/>
  <c r="L10"/>
  <c r="F17" i="23"/>
  <c r="O5" i="9"/>
  <c r="J5"/>
  <c r="H5"/>
  <c r="G5"/>
  <c r="F5"/>
  <c r="E5"/>
  <c r="D5"/>
  <c r="C5"/>
  <c r="Q4"/>
  <c r="M4"/>
  <c r="L4"/>
  <c r="N4" s="1"/>
  <c r="I4"/>
  <c r="R4" s="1"/>
  <c r="S4" s="1"/>
  <c r="T4" s="1"/>
  <c r="Q3"/>
  <c r="Q5" s="1"/>
  <c r="M3"/>
  <c r="L3"/>
  <c r="L5" s="1"/>
  <c r="I3"/>
  <c r="R3" s="1"/>
  <c r="S3" s="1"/>
  <c r="T3" s="1"/>
  <c r="M5" l="1"/>
  <c r="R5"/>
  <c r="T5"/>
  <c r="I5"/>
  <c r="S5"/>
  <c r="L11" i="33"/>
  <c r="N3" i="9"/>
  <c r="U4"/>
  <c r="U3"/>
  <c r="V3"/>
  <c r="V4"/>
  <c r="W4" s="1"/>
  <c r="W3" l="1"/>
  <c r="X3" s="1"/>
  <c r="V5"/>
  <c r="N5"/>
  <c r="U5"/>
  <c r="X4"/>
  <c r="X5" l="1"/>
  <c r="W5"/>
  <c r="G3" i="33"/>
  <c r="G4"/>
  <c r="M4" s="1"/>
  <c r="G5"/>
  <c r="M5" s="1"/>
  <c r="G6"/>
  <c r="M6" s="1"/>
  <c r="G7"/>
  <c r="M7" s="1"/>
  <c r="G8"/>
  <c r="M8" s="1"/>
  <c r="G9"/>
  <c r="M9" s="1"/>
  <c r="G10"/>
  <c r="M10" s="1"/>
  <c r="G11" l="1"/>
  <c r="M3"/>
  <c r="M11" s="1"/>
  <c r="F4" i="15"/>
  <c r="F11" i="33"/>
  <c r="E11"/>
  <c r="I4" i="27"/>
  <c r="J3"/>
  <c r="K3" s="1"/>
  <c r="K4" s="1"/>
  <c r="J4" l="1"/>
  <c r="J3" i="22" l="1"/>
  <c r="J4" s="1"/>
</calcChain>
</file>

<file path=xl/sharedStrings.xml><?xml version="1.0" encoding="utf-8"?>
<sst xmlns="http://schemas.openxmlformats.org/spreadsheetml/2006/main" count="897" uniqueCount="320">
  <si>
    <t>镇属</t>
    <phoneticPr fontId="1" type="noConversion"/>
  </si>
  <si>
    <t>合计</t>
    <phoneticPr fontId="1" type="noConversion"/>
  </si>
  <si>
    <t>序号</t>
  </si>
  <si>
    <t>学校名称</t>
  </si>
  <si>
    <t>小学</t>
  </si>
  <si>
    <t>镇管</t>
  </si>
  <si>
    <t>幼儿园</t>
  </si>
  <si>
    <t>颛桥镇</t>
  </si>
  <si>
    <t>上海闵行区民办华星小学</t>
  </si>
  <si>
    <t>上海闵行区民办银星学校</t>
  </si>
  <si>
    <t>颛桥镇 汇总</t>
  </si>
  <si>
    <t>总计</t>
  </si>
  <si>
    <t>镇属</t>
  </si>
  <si>
    <t>初中</t>
  </si>
  <si>
    <t>合计</t>
  </si>
  <si>
    <t>颛桥</t>
  </si>
  <si>
    <t>颛桥 汇总</t>
  </si>
  <si>
    <t>小学</t>
    <phoneticPr fontId="1" type="noConversion"/>
  </si>
  <si>
    <t xml:space="preserve"> 单位名称</t>
  </si>
  <si>
    <t>单位类别</t>
  </si>
  <si>
    <t>颛桥合计</t>
  </si>
  <si>
    <t>金额</t>
  </si>
  <si>
    <t>学段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</si>
  <si>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</si>
  <si>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</si>
  <si>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</si>
  <si>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</si>
  <si>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</si>
  <si>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</si>
  <si>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</si>
  <si>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</si>
  <si>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</si>
  <si>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乡镇</t>
  </si>
  <si>
    <t>隶属关系</t>
  </si>
  <si>
    <t>学校</t>
  </si>
  <si>
    <t>小计</t>
    <phoneticPr fontId="3" type="noConversion"/>
  </si>
  <si>
    <t>合计</t>
    <phoneticPr fontId="3" type="noConversion"/>
  </si>
  <si>
    <t>人数</t>
  </si>
  <si>
    <t>标准</t>
  </si>
  <si>
    <t>金额（元）</t>
  </si>
  <si>
    <t>上海闵行区嘟嘟幼儿园</t>
  </si>
  <si>
    <t>上海闵行区哈哈幼稚园</t>
  </si>
  <si>
    <t>上海闵行区嘟嘟雅歌幼儿园</t>
  </si>
  <si>
    <t>上海闵行区常春藤幼儿园</t>
  </si>
  <si>
    <t>上海闵行区颛桥镇颛溪幼儿园</t>
  </si>
  <si>
    <t>上海闵行区颛桥镇日月华亭幼儿园</t>
  </si>
  <si>
    <t>颛桥小计</t>
  </si>
  <si>
    <t>民办高中学费补贴（650/学期）</t>
  </si>
  <si>
    <t>上海星河湾双语学校</t>
  </si>
  <si>
    <t>闵行区民办银星学校</t>
  </si>
  <si>
    <t>银星学校</t>
  </si>
  <si>
    <t>华星小学</t>
  </si>
  <si>
    <t>上海闵行区颛桥镇日月华庭幼儿园</t>
  </si>
  <si>
    <t>上海闵行区民办新春幼儿园</t>
  </si>
  <si>
    <t>总计</t>
    <phoneticPr fontId="1" type="noConversion"/>
  </si>
  <si>
    <t>初中</t>
    <phoneticPr fontId="1" type="noConversion"/>
  </si>
  <si>
    <t>项目名称</t>
  </si>
  <si>
    <t>项目内容</t>
  </si>
  <si>
    <t>项目明细</t>
  </si>
  <si>
    <t>数量</t>
  </si>
  <si>
    <t>单价</t>
  </si>
  <si>
    <t>一贯制</t>
    <phoneticPr fontId="1" type="noConversion"/>
  </si>
  <si>
    <t>标准化考场重大考试支持服务费</t>
  </si>
  <si>
    <t>重大考试保障服务费</t>
    <phoneticPr fontId="1" type="noConversion"/>
  </si>
  <si>
    <t>初中</t>
    <phoneticPr fontId="1" type="noConversion"/>
  </si>
  <si>
    <t>颛桥中学</t>
    <phoneticPr fontId="1" type="noConversion"/>
  </si>
  <si>
    <t>颛桥</t>
    <phoneticPr fontId="1" type="noConversion"/>
  </si>
  <si>
    <t>姓名</t>
  </si>
  <si>
    <t>隶属</t>
  </si>
  <si>
    <t>陈吴若雁</t>
  </si>
  <si>
    <t>朱奕捷</t>
  </si>
  <si>
    <t>干露泽</t>
  </si>
  <si>
    <t>所属街镇</t>
  </si>
  <si>
    <t>学校性质</t>
  </si>
  <si>
    <t>地址</t>
  </si>
  <si>
    <t>建设规模[班]</t>
  </si>
  <si>
    <t>保安费用（元/年）</t>
  </si>
  <si>
    <t>绿化养护费用（元/年）</t>
  </si>
  <si>
    <t>君莲H地块幼儿园</t>
  </si>
  <si>
    <t>沪光路365号</t>
  </si>
  <si>
    <r>
      <t>用地面积[m</t>
    </r>
    <r>
      <rPr>
        <vertAlign val="superscript"/>
        <sz val="9"/>
        <rFont val="宋体"/>
        <family val="3"/>
        <charset val="134"/>
      </rPr>
      <t>2</t>
    </r>
    <r>
      <rPr>
        <sz val="9"/>
        <rFont val="宋体"/>
        <family val="3"/>
        <charset val="134"/>
      </rPr>
      <t>]</t>
    </r>
  </si>
  <si>
    <r>
      <t>建筑面积[m</t>
    </r>
    <r>
      <rPr>
        <vertAlign val="superscript"/>
        <sz val="9"/>
        <rFont val="宋体"/>
        <family val="3"/>
        <charset val="134"/>
      </rPr>
      <t>2</t>
    </r>
    <r>
      <rPr>
        <sz val="9"/>
        <rFont val="宋体"/>
        <family val="3"/>
        <charset val="134"/>
      </rPr>
      <t>]</t>
    </r>
  </si>
  <si>
    <r>
      <t>绿化面积[m</t>
    </r>
    <r>
      <rPr>
        <vertAlign val="superscript"/>
        <sz val="9"/>
        <rFont val="宋体"/>
        <family val="3"/>
        <charset val="134"/>
      </rPr>
      <t>2</t>
    </r>
    <r>
      <rPr>
        <sz val="9"/>
        <rFont val="宋体"/>
        <family val="3"/>
        <charset val="134"/>
      </rPr>
      <t>]</t>
    </r>
  </si>
  <si>
    <t>全年合同价</t>
    <phoneticPr fontId="1" type="noConversion"/>
  </si>
  <si>
    <t>属性</t>
  </si>
  <si>
    <t>性质</t>
  </si>
  <si>
    <t>上半年书费</t>
    <phoneticPr fontId="1" type="noConversion"/>
  </si>
  <si>
    <r>
      <rPr>
        <sz val="9"/>
        <rFont val="宋体"/>
        <family val="3"/>
        <charset val="134"/>
      </rPr>
      <t>上海市闵行区田园外语实验小学</t>
    </r>
  </si>
  <si>
    <t>田园二外小</t>
  </si>
  <si>
    <r>
      <rPr>
        <sz val="9"/>
        <rFont val="宋体"/>
        <family val="3"/>
        <charset val="134"/>
      </rPr>
      <t>闵行区颛桥中心小学</t>
    </r>
  </si>
  <si>
    <r>
      <rPr>
        <sz val="9"/>
        <rFont val="宋体"/>
        <family val="3"/>
        <charset val="134"/>
      </rPr>
      <t>闵行区北桥中心小学</t>
    </r>
  </si>
  <si>
    <t>闵行区君莲学校</t>
    <phoneticPr fontId="1" type="noConversion"/>
  </si>
  <si>
    <t>北桥中学</t>
    <phoneticPr fontId="1" type="noConversion"/>
  </si>
  <si>
    <t>田园初中</t>
    <phoneticPr fontId="1" type="noConversion"/>
  </si>
  <si>
    <r>
      <rPr>
        <sz val="9"/>
        <rFont val="宋体"/>
        <family val="3"/>
        <charset val="134"/>
      </rPr>
      <t>上海市闵行区颛桥中学</t>
    </r>
  </si>
  <si>
    <t>上海星河湾双语学校</t>
    <phoneticPr fontId="1" type="noConversion"/>
  </si>
  <si>
    <t>书费预算小计</t>
    <phoneticPr fontId="1" type="noConversion"/>
  </si>
  <si>
    <t>2025年闵行区民办随迁子女学校预算</t>
    <phoneticPr fontId="1" type="noConversion"/>
  </si>
  <si>
    <t>二年级</t>
    <phoneticPr fontId="1" type="noConversion"/>
  </si>
  <si>
    <t>三年级</t>
    <phoneticPr fontId="1" type="noConversion"/>
  </si>
  <si>
    <t>四年级</t>
    <phoneticPr fontId="1" type="noConversion"/>
  </si>
  <si>
    <t>五年级</t>
    <phoneticPr fontId="1" type="noConversion"/>
  </si>
  <si>
    <t>学生总数</t>
    <phoneticPr fontId="1" type="noConversion"/>
  </si>
  <si>
    <t>预算人数
（1-8月）</t>
    <phoneticPr fontId="1" type="noConversion"/>
  </si>
  <si>
    <t>2025年9月预计学生数</t>
    <phoneticPr fontId="1" type="noConversion"/>
  </si>
  <si>
    <t>预算人数
（9-12月）</t>
    <phoneticPr fontId="1" type="noConversion"/>
  </si>
  <si>
    <t>公用经费标准</t>
  </si>
  <si>
    <t>公用经费投入
  (1-8月）</t>
    <phoneticPr fontId="1" type="noConversion"/>
  </si>
  <si>
    <t>公用经费投入
  (9-12月）</t>
    <phoneticPr fontId="1" type="noConversion"/>
  </si>
  <si>
    <t>公用经费年度投入</t>
    <phoneticPr fontId="1" type="noConversion"/>
  </si>
  <si>
    <t>2024年教职工数
(1-8月)</t>
    <phoneticPr fontId="1" type="noConversion"/>
  </si>
  <si>
    <t>购买人员经费标准</t>
    <phoneticPr fontId="1" type="noConversion"/>
  </si>
  <si>
    <t>人员经费投入
（1-8月）</t>
    <phoneticPr fontId="1" type="noConversion"/>
  </si>
  <si>
    <t>所需教职工数
(2025年9-12月)</t>
    <phoneticPr fontId="1" type="noConversion"/>
  </si>
  <si>
    <t>进位取整</t>
    <phoneticPr fontId="1" type="noConversion"/>
  </si>
  <si>
    <t>人员经费投入
（9-12月）</t>
    <phoneticPr fontId="1" type="noConversion"/>
  </si>
  <si>
    <t>人员经费总投入</t>
    <phoneticPr fontId="1" type="noConversion"/>
  </si>
  <si>
    <t>2025年解聘数</t>
    <phoneticPr fontId="1" type="noConversion"/>
  </si>
  <si>
    <t>2025年劳动补偿金额</t>
    <phoneticPr fontId="1" type="noConversion"/>
  </si>
  <si>
    <t>合计预算</t>
    <phoneticPr fontId="1" type="noConversion"/>
  </si>
  <si>
    <t>镇属</t>
    <phoneticPr fontId="1" type="noConversion"/>
  </si>
  <si>
    <t>颛桥</t>
    <phoneticPr fontId="1" type="noConversion"/>
  </si>
  <si>
    <t>部门名称</t>
  </si>
  <si>
    <t>余青</t>
  </si>
  <si>
    <t>曹罡</t>
  </si>
  <si>
    <t>冯逸龙</t>
  </si>
  <si>
    <t>吴依佳</t>
  </si>
  <si>
    <t>陆重言</t>
  </si>
  <si>
    <t>崔婷婷</t>
  </si>
  <si>
    <t>沈龙宇</t>
  </si>
  <si>
    <t>徐静</t>
  </si>
  <si>
    <t>倪佳俊</t>
  </si>
  <si>
    <t>洪秋逸</t>
  </si>
  <si>
    <t>庄昳文</t>
  </si>
  <si>
    <t>小学人数</t>
    <phoneticPr fontId="1" type="noConversion"/>
  </si>
  <si>
    <t>初中人数</t>
    <phoneticPr fontId="1" type="noConversion"/>
  </si>
  <si>
    <t>薄册费小计</t>
    <phoneticPr fontId="1" type="noConversion"/>
  </si>
  <si>
    <t>小学生每学期17元/生</t>
    <phoneticPr fontId="1" type="noConversion"/>
  </si>
  <si>
    <t>初中生每学期21元/生</t>
    <phoneticPr fontId="1" type="noConversion"/>
  </si>
  <si>
    <t>2025年2月-2025年6月</t>
  </si>
  <si>
    <t>2025年9月-2025年12月</t>
  </si>
  <si>
    <t>小学（1160元/学期/人）</t>
    <phoneticPr fontId="3" type="noConversion"/>
  </si>
  <si>
    <t>中学（1370元/学期/人）</t>
    <phoneticPr fontId="3" type="noConversion"/>
  </si>
  <si>
    <t>民办义务教育寄宿生补助（150/学期）（初中教育）</t>
    <phoneticPr fontId="3" type="noConversion"/>
  </si>
  <si>
    <t>2025年民办中小学生均经费预算表</t>
    <phoneticPr fontId="1" type="noConversion"/>
  </si>
  <si>
    <t>2023年第二学期各资助类型金额</t>
  </si>
  <si>
    <t>2024年第一学期各资助类型金额</t>
  </si>
  <si>
    <t>全年</t>
  </si>
  <si>
    <t>2025年预算数</t>
    <phoneticPr fontId="3" type="noConversion"/>
  </si>
  <si>
    <t>课外活动费</t>
  </si>
  <si>
    <t>校服费</t>
  </si>
  <si>
    <t>君莲学校（初中）</t>
  </si>
  <si>
    <t>君莲学校（小学）</t>
  </si>
  <si>
    <t>北桥小学</t>
  </si>
  <si>
    <t>颛桥小学</t>
  </si>
  <si>
    <t>田园外小</t>
  </si>
  <si>
    <t>颛桥中学</t>
  </si>
  <si>
    <t>北桥中学</t>
  </si>
  <si>
    <t>田园外国语中学</t>
  </si>
  <si>
    <t>2025年镇级公办义务教育资助预算表</t>
    <phoneticPr fontId="1" type="noConversion"/>
  </si>
  <si>
    <t>2025年民办随迁子女学校资助预算表</t>
    <phoneticPr fontId="1" type="noConversion"/>
  </si>
  <si>
    <t>2024下半年金额</t>
    <phoneticPr fontId="3" type="noConversion"/>
  </si>
  <si>
    <t>2025年预算</t>
    <phoneticPr fontId="3" type="noConversion"/>
  </si>
  <si>
    <t>上海市闵行区君莲学校</t>
  </si>
  <si>
    <t>闵行区北桥中心小学</t>
  </si>
  <si>
    <t>闵行区颛桥中心小学</t>
  </si>
  <si>
    <t>上海市闵行区田园外语实验小学</t>
  </si>
  <si>
    <t>上海市闵行区田园第二外语实验小学</t>
  </si>
  <si>
    <t>上海市闵行区颛桥中学</t>
  </si>
  <si>
    <t>上海市闵行区北桥中学</t>
  </si>
  <si>
    <t>上海市闵行区田园外国语中学</t>
  </si>
  <si>
    <t>2025年公办义务教育营养午餐预算表</t>
    <phoneticPr fontId="1" type="noConversion"/>
  </si>
  <si>
    <t>镇属</t>
    <phoneticPr fontId="1" type="noConversion"/>
  </si>
  <si>
    <t>颛桥</t>
    <phoneticPr fontId="1" type="noConversion"/>
  </si>
  <si>
    <t>2025年学前教育资助-公办幼儿园预算表</t>
    <phoneticPr fontId="3" type="noConversion"/>
  </si>
  <si>
    <t>2023年第二学期资助金额</t>
  </si>
  <si>
    <t>2024年第一学期资助金额</t>
  </si>
  <si>
    <t>上海市闵行区君莲幼儿园</t>
  </si>
  <si>
    <t>上海市闵行区颛桥镇幼儿园</t>
  </si>
  <si>
    <t>上海市闵行区颛桥镇第一幼儿园</t>
  </si>
  <si>
    <t>上海师范大学闵行实验幼儿园</t>
  </si>
  <si>
    <t>上海市闵行区颛桥镇田园都市幼儿园</t>
  </si>
  <si>
    <t>上海市闵行区颛桥镇第二幼儿园</t>
  </si>
  <si>
    <t>镇属 汇总</t>
  </si>
  <si>
    <t>2025年学前教育资助-民办幼儿园预算表</t>
    <phoneticPr fontId="3" type="noConversion"/>
  </si>
  <si>
    <t>保育教育费</t>
  </si>
  <si>
    <t>2025年镇管单位标准化考场项目（考试中心）</t>
    <phoneticPr fontId="1" type="noConversion"/>
  </si>
  <si>
    <t>小学17元/生/学期</t>
    <phoneticPr fontId="1" type="noConversion"/>
  </si>
  <si>
    <t>初中21元/生/学期</t>
    <phoneticPr fontId="1" type="noConversion"/>
  </si>
  <si>
    <t>2025年未开办学校物业管理调整预算表</t>
    <phoneticPr fontId="1" type="noConversion"/>
  </si>
  <si>
    <t>2025闵行区民办随迁子女学校减免书簿预算表</t>
    <phoneticPr fontId="1" type="noConversion"/>
  </si>
  <si>
    <t>学段</t>
    <phoneticPr fontId="1" type="noConversion"/>
  </si>
  <si>
    <t>幼儿园</t>
    <phoneticPr fontId="1" type="noConversion"/>
  </si>
  <si>
    <t>小学</t>
    <phoneticPr fontId="1" type="noConversion"/>
  </si>
  <si>
    <t>初中</t>
    <phoneticPr fontId="1" type="noConversion"/>
  </si>
  <si>
    <t>一贯制</t>
    <phoneticPr fontId="1" type="noConversion"/>
  </si>
  <si>
    <t>一贯制</t>
    <phoneticPr fontId="1" type="noConversion"/>
  </si>
  <si>
    <t>2025年镇级储备教师预算表</t>
    <phoneticPr fontId="1" type="noConversion"/>
  </si>
  <si>
    <t>上海市闵行区颛桥镇第二幼儿园</t>
    <phoneticPr fontId="1" type="noConversion"/>
  </si>
  <si>
    <t>上海市闵行区田园外语实验小学</t>
    <phoneticPr fontId="1" type="noConversion"/>
  </si>
  <si>
    <t>上海市闵行区田园第二外语实验小学</t>
    <phoneticPr fontId="1" type="noConversion"/>
  </si>
  <si>
    <t>上海市闵行区君莲学校</t>
    <phoneticPr fontId="1" type="noConversion"/>
  </si>
  <si>
    <t>上海市闵行区田园外国语中学</t>
    <phoneticPr fontId="1" type="noConversion"/>
  </si>
  <si>
    <t>上海市闵行区颛桥中学</t>
    <phoneticPr fontId="1" type="noConversion"/>
  </si>
  <si>
    <t>预算单位</t>
  </si>
  <si>
    <t>公办</t>
    <phoneticPr fontId="1" type="noConversion"/>
  </si>
  <si>
    <t>技能等级考</t>
  </si>
  <si>
    <t>测试费用</t>
  </si>
  <si>
    <t>美育特色联盟</t>
  </si>
  <si>
    <t>师资培训、专家指导、学生艺术团建设等</t>
  </si>
  <si>
    <t>学校少年宫</t>
  </si>
  <si>
    <t>运营管理补贴费</t>
  </si>
  <si>
    <t>闵行区田园外语实验小学</t>
  </si>
  <si>
    <t>闵行区田园第二外语实验小学</t>
  </si>
  <si>
    <t>2025年民办小区生补贴预算表</t>
  </si>
  <si>
    <t>小区生人数</t>
  </si>
  <si>
    <t>补贴标准元/生</t>
  </si>
  <si>
    <t>70%下达</t>
  </si>
  <si>
    <t>幼儿园二级</t>
  </si>
  <si>
    <t>上海闵行区博爱满庭芳幼儿园</t>
  </si>
  <si>
    <t>镇属</t>
    <phoneticPr fontId="3" type="noConversion"/>
  </si>
  <si>
    <t>2025年镇管单位学前教育教学项目预算表（学前科）</t>
  </si>
  <si>
    <t>民办</t>
  </si>
  <si>
    <t>普惠性民办幼儿园维修专项补贴</t>
  </si>
  <si>
    <t>公办</t>
  </si>
  <si>
    <t>幼教联盟规范民办幼儿园办园项目</t>
  </si>
  <si>
    <t>幼教联盟规范民办幼儿园办园保教质量过程指导</t>
  </si>
  <si>
    <t>幼教联盟对民办幼儿园保教质量培训费</t>
  </si>
  <si>
    <t>托幼行业职业技能大赛</t>
  </si>
  <si>
    <t>托幼行业职业技能大赛经费</t>
  </si>
  <si>
    <t>托幼行业职业技能大赛培训费、活动费</t>
  </si>
  <si>
    <t>高质量幼儿园建设</t>
  </si>
  <si>
    <t>高质量幼儿园创建经费</t>
  </si>
  <si>
    <t>上海市闵行区哈哈幼稚园</t>
  </si>
  <si>
    <t>上海闵行颛桥镇日月华亭幼儿园</t>
  </si>
  <si>
    <t>上海闵行区民办鲁冰花幼儿园</t>
  </si>
  <si>
    <t>上师大闵行实验幼儿园</t>
  </si>
  <si>
    <t>合作办学费</t>
  </si>
  <si>
    <t>上师大闵行实验幼儿园合作办学费</t>
  </si>
  <si>
    <t>普惠性民办幼儿园生均补贴</t>
  </si>
  <si>
    <t>上海闵行区世蒙幼儿园</t>
  </si>
  <si>
    <t>幼儿教育教学</t>
    <phoneticPr fontId="1" type="noConversion"/>
  </si>
  <si>
    <t>公/民办</t>
    <phoneticPr fontId="1" type="noConversion"/>
  </si>
  <si>
    <t>小学</t>
    <phoneticPr fontId="1" type="noConversion"/>
  </si>
  <si>
    <t>2025年镇管单位普惠制民办幼儿园生均补贴预算表</t>
    <phoneticPr fontId="1" type="noConversion"/>
  </si>
  <si>
    <t>2025年镇级单位预算表（普教二科）</t>
    <phoneticPr fontId="1" type="noConversion"/>
  </si>
  <si>
    <t>学段</t>
    <phoneticPr fontId="1" type="noConversion"/>
  </si>
  <si>
    <t>公/民办</t>
    <phoneticPr fontId="1" type="noConversion"/>
  </si>
  <si>
    <t>审核金额</t>
  </si>
  <si>
    <t>初中</t>
    <phoneticPr fontId="1" type="noConversion"/>
  </si>
  <si>
    <t>公办</t>
    <phoneticPr fontId="1" type="noConversion"/>
  </si>
  <si>
    <t>学区化集团化建设</t>
  </si>
  <si>
    <t>共享体育、心理课程，承办体育赛事等</t>
  </si>
  <si>
    <t>教育均衡发展－优质资源引进（中小学）</t>
  </si>
  <si>
    <t>小学</t>
    <phoneticPr fontId="1" type="noConversion"/>
  </si>
  <si>
    <t>强校工程</t>
  </si>
  <si>
    <t>市级实验校（第二轮）</t>
  </si>
  <si>
    <t>教师课程领导力提升、课程建设及展示活动、校园育人空间提升</t>
  </si>
  <si>
    <t>一贯制</t>
    <phoneticPr fontId="1" type="noConversion"/>
  </si>
  <si>
    <t>新优质学校创建</t>
  </si>
  <si>
    <t>第三轮新优质学校创建</t>
  </si>
  <si>
    <t>课程领导力项目</t>
  </si>
  <si>
    <t>集团共享课程、赛事承办</t>
  </si>
  <si>
    <t>闵行区颛桥镇教育委员会</t>
  </si>
  <si>
    <t>冠名费（星河湾托管）</t>
  </si>
  <si>
    <t>中小学教育教学（上宝冠名费）</t>
  </si>
  <si>
    <t>公办</t>
    <phoneticPr fontId="1" type="noConversion"/>
  </si>
  <si>
    <t>2025年镇管单位专项预算（培训专项）</t>
    <phoneticPr fontId="1" type="noConversion"/>
  </si>
  <si>
    <t>镇属</t>
    <phoneticPr fontId="1" type="noConversion"/>
  </si>
  <si>
    <t>公办/民办</t>
    <phoneticPr fontId="1" type="noConversion"/>
  </si>
  <si>
    <t>学段</t>
    <phoneticPr fontId="1" type="noConversion"/>
  </si>
  <si>
    <t>项目明细</t>
    <phoneticPr fontId="1" type="noConversion"/>
  </si>
  <si>
    <t>镇级金额</t>
  </si>
  <si>
    <t>幼儿园</t>
    <phoneticPr fontId="1" type="noConversion"/>
  </si>
  <si>
    <t>区骨干系列培养项目</t>
  </si>
  <si>
    <t>第六届骨干基地所在学校</t>
    <phoneticPr fontId="1" type="noConversion"/>
  </si>
  <si>
    <t>学前五组</t>
    <phoneticPr fontId="1" type="noConversion"/>
  </si>
  <si>
    <t>第二届种子基地所在学校</t>
    <phoneticPr fontId="1" type="noConversion"/>
  </si>
  <si>
    <t>初中语文</t>
    <phoneticPr fontId="1" type="noConversion"/>
  </si>
  <si>
    <t>德育队伍建设</t>
    <phoneticPr fontId="1" type="noConversion"/>
  </si>
  <si>
    <t>区家庭教育指导名师工作室所在学校</t>
    <phoneticPr fontId="1" type="noConversion"/>
  </si>
  <si>
    <t>颛桥</t>
    <phoneticPr fontId="1" type="noConversion"/>
  </si>
  <si>
    <t>田园外语实验小学</t>
  </si>
  <si>
    <t>小学数学三组</t>
    <phoneticPr fontId="1" type="noConversion"/>
  </si>
  <si>
    <t>小学英语三组</t>
    <phoneticPr fontId="1" type="noConversion"/>
  </si>
  <si>
    <t>中小学心理（医教结合方向）</t>
    <phoneticPr fontId="1" type="noConversion"/>
  </si>
  <si>
    <t>上海市闵行区颛桥镇第一幼儿园</t>
    <phoneticPr fontId="3" type="noConversion"/>
  </si>
  <si>
    <t>君莲学校</t>
  </si>
  <si>
    <t>2025年镇管单位科艺体德项目预算</t>
    <phoneticPr fontId="1" type="noConversion"/>
  </si>
  <si>
    <t>公/民办</t>
    <phoneticPr fontId="1" type="noConversion"/>
  </si>
  <si>
    <t>公办</t>
    <phoneticPr fontId="1" type="noConversion"/>
  </si>
  <si>
    <t>2025年教育费附加镇级使用部分第一次分配附表</t>
    <phoneticPr fontId="1" type="noConversion"/>
  </si>
  <si>
    <t>单位：元</t>
    <phoneticPr fontId="3" type="noConversion"/>
  </si>
  <si>
    <t>序号</t>
    <phoneticPr fontId="3" type="noConversion"/>
  </si>
  <si>
    <t>项目</t>
    <phoneticPr fontId="3" type="noConversion"/>
  </si>
  <si>
    <t>一次分配合计</t>
    <phoneticPr fontId="1" type="noConversion"/>
  </si>
  <si>
    <t>其中：教育局</t>
    <phoneticPr fontId="1" type="noConversion"/>
  </si>
  <si>
    <t>其中：乡镇/工业区</t>
    <phoneticPr fontId="1" type="noConversion"/>
  </si>
  <si>
    <t>科艺体德专项</t>
    <phoneticPr fontId="1" type="noConversion"/>
  </si>
  <si>
    <t>中小学教育教学</t>
    <phoneticPr fontId="1" type="noConversion"/>
  </si>
  <si>
    <t>培训专项</t>
    <phoneticPr fontId="1" type="noConversion"/>
  </si>
  <si>
    <t>标准化考场服务</t>
    <phoneticPr fontId="1" type="noConversion"/>
  </si>
  <si>
    <t>公办义务教育减免书簿费</t>
    <phoneticPr fontId="1" type="noConversion"/>
  </si>
  <si>
    <t>公办义务教育营养午餐</t>
    <phoneticPr fontId="1" type="noConversion"/>
  </si>
  <si>
    <t>公办义务教育学生资助</t>
    <phoneticPr fontId="1" type="noConversion"/>
  </si>
  <si>
    <t>公办学前教育资助</t>
    <phoneticPr fontId="1" type="noConversion"/>
  </si>
  <si>
    <t>民办随迁子女学校补贴</t>
    <phoneticPr fontId="1" type="noConversion"/>
  </si>
  <si>
    <t>民办随迁子女学校学生资助</t>
    <phoneticPr fontId="1" type="noConversion"/>
  </si>
  <si>
    <t>民办随迁子女学校减免书簿费</t>
    <phoneticPr fontId="1" type="noConversion"/>
  </si>
  <si>
    <t>民办幼儿园小区生补贴</t>
    <phoneticPr fontId="1" type="noConversion"/>
  </si>
  <si>
    <t>普惠制民办幼儿园补贴</t>
    <phoneticPr fontId="1" type="noConversion"/>
  </si>
  <si>
    <t>民办学前教育资助</t>
    <phoneticPr fontId="1" type="noConversion"/>
  </si>
  <si>
    <t>民办学校生均补贴</t>
    <phoneticPr fontId="1" type="noConversion"/>
  </si>
  <si>
    <t>民办学校减免书簿费</t>
    <phoneticPr fontId="1" type="noConversion"/>
  </si>
  <si>
    <t>储备教师</t>
    <phoneticPr fontId="1" type="noConversion"/>
  </si>
  <si>
    <t>合计</t>
    <phoneticPr fontId="3" type="noConversion"/>
  </si>
  <si>
    <t>颛桥镇：</t>
    <phoneticPr fontId="3" type="noConversion"/>
  </si>
  <si>
    <t>未开办学校物业管理</t>
    <phoneticPr fontId="1" type="noConversion"/>
  </si>
  <si>
    <t>2025年公办义务教育减免书簙费预算表</t>
    <phoneticPr fontId="3" type="noConversion"/>
  </si>
  <si>
    <t>2025年民办义务教育减免书簙预算表</t>
    <phoneticPr fontId="1" type="noConversion"/>
  </si>
</sst>
</file>

<file path=xl/styles.xml><?xml version="1.0" encoding="utf-8"?>
<styleSheet xmlns="http://schemas.openxmlformats.org/spreadsheetml/2006/main">
  <numFmts count="13">
    <numFmt numFmtId="43" formatCode="_ * #,##0.00_ ;_ * \-#,##0.00_ ;_ * &quot;-&quot;??_ ;_ @_ "/>
    <numFmt numFmtId="176" formatCode="[$-F800]dddd\,\ mmmm\ dd\,\ yyyy"/>
    <numFmt numFmtId="177" formatCode="0.00_ "/>
    <numFmt numFmtId="178" formatCode="0.00_);[Red]\(0.00\)"/>
    <numFmt numFmtId="179" formatCode="_-* #,##0_-;\-* #,##0_-;_-* &quot;-&quot;_-;_-@_-"/>
    <numFmt numFmtId="180" formatCode="[$-409]d/mmm/yy;@"/>
    <numFmt numFmtId="181" formatCode="0.0_ "/>
    <numFmt numFmtId="182" formatCode="0_);\(0\)"/>
    <numFmt numFmtId="183" formatCode="0_);[Red]\(0\)"/>
    <numFmt numFmtId="184" formatCode="0.0"/>
    <numFmt numFmtId="185" formatCode="0_ "/>
    <numFmt numFmtId="186" formatCode="0.0_);\(0.0\)"/>
    <numFmt numFmtId="187" formatCode="#,##0.00_ "/>
  </numFmts>
  <fonts count="5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ajor"/>
    </font>
    <font>
      <sz val="9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6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sz val="9"/>
      <color theme="1"/>
      <name val="微软雅黑"/>
      <family val="2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b/>
      <sz val="16"/>
      <name val="宋体"/>
      <family val="3"/>
      <charset val="134"/>
    </font>
    <font>
      <b/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vertAlign val="superscript"/>
      <sz val="9"/>
      <name val="宋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2"/>
      <name val="Times New Roman"/>
      <family val="1"/>
    </font>
    <font>
      <b/>
      <sz val="11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name val="微软雅黑"/>
      <family val="2"/>
      <charset val="134"/>
    </font>
    <font>
      <b/>
      <sz val="16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9"/>
      <name val="楷体_GB2312"/>
      <family val="3"/>
      <charset val="134"/>
    </font>
    <font>
      <sz val="18"/>
      <name val="仿宋"/>
      <family val="3"/>
      <charset val="134"/>
    </font>
    <font>
      <b/>
      <sz val="9"/>
      <name val="仿宋"/>
      <family val="3"/>
      <charset val="134"/>
    </font>
    <font>
      <sz val="9"/>
      <color theme="1"/>
      <name val="仿宋"/>
      <family val="3"/>
      <charset val="134"/>
    </font>
    <font>
      <sz val="9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b/>
      <sz val="18"/>
      <name val="宋体"/>
      <family val="3"/>
      <charset val="134"/>
    </font>
    <font>
      <sz val="12"/>
      <name val="Arial"/>
      <family val="2"/>
    </font>
    <font>
      <b/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>
      <alignment vertical="center"/>
    </xf>
    <xf numFmtId="176" fontId="2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0" borderId="0"/>
    <xf numFmtId="176" fontId="5" fillId="0" borderId="0"/>
    <xf numFmtId="176" fontId="5" fillId="0" borderId="0"/>
    <xf numFmtId="176" fontId="5" fillId="0" borderId="0"/>
    <xf numFmtId="176" fontId="5" fillId="0" borderId="0"/>
    <xf numFmtId="176" fontId="2" fillId="0" borderId="0">
      <alignment vertical="center"/>
    </xf>
    <xf numFmtId="176" fontId="2" fillId="0" borderId="0">
      <alignment vertical="center"/>
    </xf>
    <xf numFmtId="176" fontId="4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0" fontId="10" fillId="0" borderId="0">
      <alignment vertical="center"/>
    </xf>
    <xf numFmtId="176" fontId="5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176" fontId="6" fillId="0" borderId="0"/>
    <xf numFmtId="0" fontId="4" fillId="0" borderId="0">
      <alignment vertical="center"/>
    </xf>
    <xf numFmtId="179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18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176" fontId="4" fillId="0" borderId="0">
      <alignment vertical="center"/>
    </xf>
    <xf numFmtId="176" fontId="4" fillId="0" borderId="0">
      <alignment vertical="center"/>
    </xf>
    <xf numFmtId="0" fontId="6" fillId="0" borderId="0"/>
    <xf numFmtId="181" fontId="5" fillId="0" borderId="0"/>
    <xf numFmtId="0" fontId="35" fillId="0" borderId="0"/>
    <xf numFmtId="0" fontId="6" fillId="0" borderId="0"/>
    <xf numFmtId="0" fontId="2" fillId="0" borderId="0">
      <alignment vertical="center"/>
    </xf>
    <xf numFmtId="186" fontId="5" fillId="0" borderId="0"/>
    <xf numFmtId="0" fontId="6" fillId="0" borderId="0">
      <alignment vertical="center"/>
    </xf>
    <xf numFmtId="0" fontId="2" fillId="0" borderId="0">
      <alignment vertical="center"/>
    </xf>
    <xf numFmtId="186" fontId="5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</cellStyleXfs>
  <cellXfs count="293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26" fillId="0" borderId="0" xfId="0" applyNumberFormat="1" applyFont="1">
      <alignment vertical="center"/>
    </xf>
    <xf numFmtId="0" fontId="18" fillId="0" borderId="0" xfId="0" applyNumberFormat="1" applyFont="1">
      <alignment vertical="center"/>
    </xf>
    <xf numFmtId="0" fontId="0" fillId="2" borderId="0" xfId="0" applyNumberFormat="1" applyFill="1">
      <alignment vertical="center"/>
    </xf>
    <xf numFmtId="0" fontId="0" fillId="2" borderId="0" xfId="0" applyFill="1" applyAlignment="1">
      <alignment horizontal="center" vertical="center"/>
    </xf>
    <xf numFmtId="0" fontId="11" fillId="0" borderId="8" xfId="35" applyNumberFormat="1" applyFont="1" applyFill="1" applyBorder="1" applyAlignment="1">
      <alignment horizontal="center" vertical="center" wrapText="1"/>
    </xf>
    <xf numFmtId="0" fontId="27" fillId="0" borderId="8" xfId="35" applyNumberFormat="1" applyFont="1" applyFill="1" applyBorder="1" applyAlignment="1" applyProtection="1">
      <alignment horizontal="left" vertical="center" wrapText="1"/>
    </xf>
    <xf numFmtId="0" fontId="11" fillId="0" borderId="8" xfId="35" applyNumberFormat="1" applyFont="1" applyFill="1" applyBorder="1" applyAlignment="1">
      <alignment horizontal="center" vertical="center"/>
    </xf>
    <xf numFmtId="0" fontId="11" fillId="0" borderId="8" xfId="2" applyNumberFormat="1" applyFont="1" applyFill="1" applyBorder="1" applyAlignment="1">
      <alignment horizontal="center" vertical="center"/>
    </xf>
    <xf numFmtId="0" fontId="11" fillId="2" borderId="8" xfId="2" applyNumberFormat="1" applyFont="1" applyFill="1" applyBorder="1" applyAlignment="1">
      <alignment horizontal="center" vertical="center"/>
    </xf>
    <xf numFmtId="0" fontId="11" fillId="2" borderId="8" xfId="35" applyNumberFormat="1" applyFont="1" applyFill="1" applyBorder="1" applyAlignment="1">
      <alignment horizontal="center" vertical="center" wrapText="1"/>
    </xf>
    <xf numFmtId="0" fontId="29" fillId="2" borderId="8" xfId="35" applyNumberFormat="1" applyFont="1" applyFill="1" applyBorder="1" applyAlignment="1">
      <alignment horizontal="center" vertical="center" wrapText="1"/>
    </xf>
    <xf numFmtId="0" fontId="11" fillId="2" borderId="8" xfId="35" applyNumberFormat="1" applyFont="1" applyFill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 readingOrder="1"/>
    </xf>
    <xf numFmtId="0" fontId="3" fillId="0" borderId="8" xfId="0" applyNumberFormat="1" applyFont="1" applyBorder="1" applyAlignment="1">
      <alignment horizontal="center" vertical="center" wrapText="1" readingOrder="1"/>
    </xf>
    <xf numFmtId="0" fontId="18" fillId="0" borderId="0" xfId="0" applyNumberFormat="1" applyFont="1" applyAlignment="1">
      <alignment horizontal="center" vertical="center" readingOrder="1"/>
    </xf>
    <xf numFmtId="0" fontId="3" fillId="2" borderId="8" xfId="37" applyNumberFormat="1" applyFont="1" applyFill="1" applyBorder="1" applyAlignment="1">
      <alignment horizontal="center" vertical="center" wrapText="1" readingOrder="1"/>
    </xf>
    <xf numFmtId="0" fontId="18" fillId="2" borderId="8" xfId="0" applyNumberFormat="1" applyFont="1" applyFill="1" applyBorder="1" applyAlignment="1">
      <alignment horizontal="center" vertical="center" readingOrder="1"/>
    </xf>
    <xf numFmtId="0" fontId="18" fillId="2" borderId="0" xfId="0" applyNumberFormat="1" applyFont="1" applyFill="1">
      <alignment vertical="center"/>
    </xf>
    <xf numFmtId="0" fontId="0" fillId="0" borderId="0" xfId="0" applyNumberFormat="1" applyAlignment="1">
      <alignment horizontal="left" vertical="center" readingOrder="1"/>
    </xf>
    <xf numFmtId="0" fontId="0" fillId="0" borderId="0" xfId="0" applyNumberFormat="1" applyAlignment="1">
      <alignment horizontal="center" vertical="center" readingOrder="1"/>
    </xf>
    <xf numFmtId="0" fontId="0" fillId="0" borderId="0" xfId="0" applyNumberFormat="1" applyAlignment="1">
      <alignment vertical="center" readingOrder="1"/>
    </xf>
    <xf numFmtId="0" fontId="30" fillId="2" borderId="8" xfId="37" applyNumberFormat="1" applyFont="1" applyFill="1" applyBorder="1" applyAlignment="1">
      <alignment horizontal="center" vertical="center" wrapText="1" readingOrder="1"/>
    </xf>
    <xf numFmtId="176" fontId="2" fillId="0" borderId="0" xfId="0" applyNumberFormat="1" applyFont="1" applyAlignment="1"/>
    <xf numFmtId="176" fontId="5" fillId="5" borderId="4" xfId="0" applyNumberFormat="1" applyFont="1" applyFill="1" applyBorder="1" applyAlignment="1">
      <alignment horizontal="center" vertical="center"/>
    </xf>
    <xf numFmtId="176" fontId="3" fillId="5" borderId="8" xfId="0" applyNumberFormat="1" applyFont="1" applyFill="1" applyBorder="1" applyAlignment="1">
      <alignment horizontal="center" vertical="center"/>
    </xf>
    <xf numFmtId="176" fontId="2" fillId="0" borderId="4" xfId="0" applyNumberFormat="1" applyFont="1" applyBorder="1" applyAlignment="1"/>
    <xf numFmtId="176" fontId="18" fillId="0" borderId="8" xfId="0" applyNumberFormat="1" applyFont="1" applyBorder="1" applyAlignment="1">
      <alignment horizontal="center"/>
    </xf>
    <xf numFmtId="177" fontId="11" fillId="0" borderId="8" xfId="0" applyNumberFormat="1" applyFont="1" applyBorder="1" applyAlignment="1">
      <alignment horizontal="center" vertical="center"/>
    </xf>
    <xf numFmtId="177" fontId="18" fillId="0" borderId="8" xfId="0" applyNumberFormat="1" applyFont="1" applyBorder="1" applyAlignment="1">
      <alignment horizontal="center" vertical="center"/>
    </xf>
    <xf numFmtId="176" fontId="33" fillId="5" borderId="8" xfId="0" applyNumberFormat="1" applyFont="1" applyFill="1" applyBorder="1" applyAlignment="1">
      <alignment horizontal="center"/>
    </xf>
    <xf numFmtId="176" fontId="18" fillId="5" borderId="8" xfId="0" applyNumberFormat="1" applyFont="1" applyFill="1" applyBorder="1" applyAlignment="1">
      <alignment horizontal="center"/>
    </xf>
    <xf numFmtId="177" fontId="11" fillId="5" borderId="8" xfId="0" applyNumberFormat="1" applyFont="1" applyFill="1" applyBorder="1" applyAlignment="1">
      <alignment horizontal="center" vertical="center"/>
    </xf>
    <xf numFmtId="176" fontId="3" fillId="0" borderId="8" xfId="0" applyNumberFormat="1" applyFont="1" applyBorder="1" applyAlignment="1">
      <alignment horizontal="center"/>
    </xf>
    <xf numFmtId="176" fontId="7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4" borderId="8" xfId="0" applyNumberFormat="1" applyFont="1" applyFill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18" fillId="0" borderId="8" xfId="0" applyNumberFormat="1" applyFont="1" applyBorder="1" applyAlignment="1">
      <alignment horizontal="center" vertical="center"/>
    </xf>
    <xf numFmtId="0" fontId="3" fillId="5" borderId="8" xfId="0" applyNumberFormat="1" applyFont="1" applyFill="1" applyBorder="1" applyAlignment="1">
      <alignment horizontal="center" vertical="center"/>
    </xf>
    <xf numFmtId="0" fontId="18" fillId="5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30" fillId="5" borderId="8" xfId="20" applyNumberFormat="1" applyFont="1" applyFill="1" applyBorder="1" applyAlignment="1">
      <alignment horizontal="center" vertical="center"/>
    </xf>
    <xf numFmtId="0" fontId="3" fillId="0" borderId="8" xfId="20" applyNumberFormat="1" applyFont="1" applyBorder="1" applyAlignment="1">
      <alignment horizontal="center" vertical="center" wrapText="1"/>
    </xf>
    <xf numFmtId="0" fontId="3" fillId="5" borderId="8" xfId="20" applyNumberFormat="1" applyFont="1" applyFill="1" applyBorder="1" applyAlignment="1">
      <alignment horizontal="center" vertical="center" wrapText="1"/>
    </xf>
    <xf numFmtId="0" fontId="30" fillId="5" borderId="8" xfId="20" applyNumberFormat="1" applyFont="1" applyFill="1" applyBorder="1" applyAlignment="1">
      <alignment horizontal="center" vertical="center" wrapText="1"/>
    </xf>
    <xf numFmtId="0" fontId="3" fillId="2" borderId="8" xfId="18" applyNumberFormat="1" applyFont="1" applyFill="1" applyBorder="1" applyAlignment="1">
      <alignment horizontal="center" vertical="center"/>
    </xf>
    <xf numFmtId="0" fontId="3" fillId="5" borderId="8" xfId="18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3" fillId="2" borderId="8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6" fillId="0" borderId="8" xfId="0" applyFont="1" applyBorder="1" applyAlignment="1">
      <alignment horizontal="center" vertical="center"/>
    </xf>
    <xf numFmtId="178" fontId="3" fillId="5" borderId="8" xfId="0" applyNumberFormat="1" applyFont="1" applyFill="1" applyBorder="1" applyAlignment="1">
      <alignment horizontal="center" vertical="center"/>
    </xf>
    <xf numFmtId="178" fontId="39" fillId="5" borderId="8" xfId="0" applyNumberFormat="1" applyFont="1" applyFill="1" applyBorder="1" applyAlignment="1">
      <alignment horizontal="center" vertical="center"/>
    </xf>
    <xf numFmtId="178" fontId="18" fillId="0" borderId="8" xfId="0" applyNumberFormat="1" applyFont="1" applyBorder="1" applyAlignment="1">
      <alignment horizontal="center" vertical="center"/>
    </xf>
    <xf numFmtId="178" fontId="18" fillId="0" borderId="0" xfId="0" applyNumberFormat="1" applyFont="1" applyAlignment="1">
      <alignment horizontal="center" vertical="center"/>
    </xf>
    <xf numFmtId="176" fontId="18" fillId="0" borderId="0" xfId="0" applyNumberFormat="1" applyFont="1" applyAlignment="1">
      <alignment horizontal="center" vertical="center"/>
    </xf>
    <xf numFmtId="0" fontId="11" fillId="5" borderId="8" xfId="0" applyNumberFormat="1" applyFont="1" applyFill="1" applyBorder="1" applyAlignment="1">
      <alignment horizontal="center" vertical="center"/>
    </xf>
    <xf numFmtId="0" fontId="18" fillId="0" borderId="0" xfId="0" applyNumberFormat="1" applyFont="1" applyAlignment="1">
      <alignment horizontal="center" vertical="center"/>
    </xf>
    <xf numFmtId="0" fontId="30" fillId="0" borderId="8" xfId="0" applyNumberFormat="1" applyFont="1" applyBorder="1" applyAlignment="1">
      <alignment horizontal="center" vertical="center"/>
    </xf>
    <xf numFmtId="0" fontId="20" fillId="2" borderId="8" xfId="3" applyFont="1" applyFill="1" applyBorder="1" applyAlignment="1">
      <alignment horizontal="center" vertical="center"/>
    </xf>
    <xf numFmtId="0" fontId="9" fillId="2" borderId="8" xfId="11" applyFont="1" applyFill="1" applyBorder="1" applyAlignment="1">
      <alignment horizontal="center" vertical="center"/>
    </xf>
    <xf numFmtId="0" fontId="18" fillId="2" borderId="8" xfId="11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20" fillId="2" borderId="8" xfId="18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182" fontId="20" fillId="2" borderId="8" xfId="18" applyNumberFormat="1" applyFont="1" applyFill="1" applyBorder="1" applyAlignment="1">
      <alignment horizontal="center" vertical="center"/>
    </xf>
    <xf numFmtId="0" fontId="20" fillId="3" borderId="8" xfId="19" applyFont="1" applyFill="1" applyBorder="1" applyAlignment="1">
      <alignment horizontal="center" vertical="center" wrapText="1"/>
    </xf>
    <xf numFmtId="0" fontId="20" fillId="3" borderId="8" xfId="3" applyFont="1" applyFill="1" applyBorder="1" applyAlignment="1">
      <alignment horizontal="center" vertical="center"/>
    </xf>
    <xf numFmtId="182" fontId="20" fillId="3" borderId="8" xfId="18" applyNumberFormat="1" applyFont="1" applyFill="1" applyBorder="1" applyAlignment="1">
      <alignment horizontal="center" vertical="center"/>
    </xf>
    <xf numFmtId="182" fontId="20" fillId="2" borderId="8" xfId="40" applyNumberFormat="1" applyFont="1" applyFill="1" applyBorder="1" applyAlignment="1">
      <alignment horizontal="center" vertical="center"/>
    </xf>
    <xf numFmtId="0" fontId="20" fillId="2" borderId="8" xfId="40" applyFont="1" applyFill="1" applyBorder="1" applyAlignment="1">
      <alignment horizontal="center" vertical="center"/>
    </xf>
    <xf numFmtId="182" fontId="18" fillId="2" borderId="8" xfId="0" applyNumberFormat="1" applyFont="1" applyFill="1" applyBorder="1" applyAlignment="1">
      <alignment horizontal="center" vertical="center"/>
    </xf>
    <xf numFmtId="182" fontId="18" fillId="3" borderId="8" xfId="0" applyNumberFormat="1" applyFont="1" applyFill="1" applyBorder="1" applyAlignment="1">
      <alignment horizontal="center" vertical="center"/>
    </xf>
    <xf numFmtId="0" fontId="15" fillId="3" borderId="8" xfId="10" applyNumberFormat="1" applyFont="1" applyFill="1" applyBorder="1" applyAlignment="1">
      <alignment horizontal="center" vertical="center" wrapText="1"/>
    </xf>
    <xf numFmtId="0" fontId="14" fillId="3" borderId="8" xfId="10" applyNumberFormat="1" applyFont="1" applyFill="1" applyBorder="1" applyAlignment="1">
      <alignment horizontal="center" vertical="center" wrapText="1"/>
    </xf>
    <xf numFmtId="0" fontId="3" fillId="2" borderId="8" xfId="42" applyNumberFormat="1" applyFont="1" applyFill="1" applyBorder="1" applyAlignment="1">
      <alignment vertical="center" wrapText="1"/>
    </xf>
    <xf numFmtId="0" fontId="9" fillId="0" borderId="8" xfId="11" applyFont="1" applyBorder="1" applyAlignment="1">
      <alignment horizontal="center" vertical="center"/>
    </xf>
    <xf numFmtId="0" fontId="16" fillId="0" borderId="8" xfId="43" applyFont="1" applyBorder="1" applyAlignment="1">
      <alignment horizontal="center" vertical="center"/>
    </xf>
    <xf numFmtId="0" fontId="3" fillId="3" borderId="8" xfId="42" applyNumberFormat="1" applyFont="1" applyFill="1" applyBorder="1" applyAlignment="1">
      <alignment horizontal="center" vertical="center" wrapText="1"/>
    </xf>
    <xf numFmtId="0" fontId="9" fillId="0" borderId="8" xfId="44" applyFont="1" applyBorder="1" applyAlignment="1">
      <alignment horizontal="center" vertical="center"/>
    </xf>
    <xf numFmtId="0" fontId="11" fillId="2" borderId="8" xfId="13" applyNumberFormat="1" applyFont="1" applyFill="1" applyBorder="1" applyAlignment="1">
      <alignment horizontal="left" vertical="center"/>
    </xf>
    <xf numFmtId="0" fontId="17" fillId="3" borderId="8" xfId="32" applyFont="1" applyFill="1" applyBorder="1" applyAlignment="1">
      <alignment horizontal="center" vertical="center" wrapText="1"/>
    </xf>
    <xf numFmtId="0" fontId="3" fillId="2" borderId="8" xfId="42" applyNumberFormat="1" applyFont="1" applyFill="1" applyBorder="1" applyAlignment="1">
      <alignment horizontal="center" vertical="center" wrapText="1"/>
    </xf>
    <xf numFmtId="177" fontId="11" fillId="0" borderId="8" xfId="41" applyNumberFormat="1" applyFont="1" applyBorder="1" applyAlignment="1">
      <alignment horizontal="center" vertical="center"/>
    </xf>
    <xf numFmtId="177" fontId="18" fillId="0" borderId="8" xfId="41" applyNumberFormat="1" applyFont="1" applyBorder="1" applyAlignment="1">
      <alignment horizontal="center" vertical="center"/>
    </xf>
    <xf numFmtId="0" fontId="3" fillId="3" borderId="8" xfId="42" applyNumberFormat="1" applyFont="1" applyFill="1" applyBorder="1" applyAlignment="1">
      <alignment horizontal="center" vertical="center"/>
    </xf>
    <xf numFmtId="177" fontId="11" fillId="3" borderId="8" xfId="41" applyNumberFormat="1" applyFont="1" applyFill="1" applyBorder="1" applyAlignment="1">
      <alignment horizontal="center" vertical="center"/>
    </xf>
    <xf numFmtId="177" fontId="18" fillId="3" borderId="8" xfId="41" applyNumberFormat="1" applyFont="1" applyFill="1" applyBorder="1" applyAlignment="1">
      <alignment horizontal="center" vertical="center"/>
    </xf>
    <xf numFmtId="0" fontId="11" fillId="2" borderId="8" xfId="13" applyNumberFormat="1" applyFont="1" applyFill="1" applyBorder="1" applyAlignment="1">
      <alignment horizontal="center" vertical="center"/>
    </xf>
    <xf numFmtId="0" fontId="5" fillId="3" borderId="8" xfId="42" applyNumberFormat="1" applyFont="1" applyFill="1" applyBorder="1" applyAlignment="1">
      <alignment horizontal="center" vertical="center"/>
    </xf>
    <xf numFmtId="0" fontId="18" fillId="0" borderId="8" xfId="11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20" fillId="0" borderId="8" xfId="46" applyFont="1" applyBorder="1" applyAlignment="1">
      <alignment horizontal="center" vertical="center"/>
    </xf>
    <xf numFmtId="0" fontId="11" fillId="3" borderId="8" xfId="47" applyNumberFormat="1" applyFont="1" applyFill="1" applyBorder="1" applyAlignment="1">
      <alignment horizontal="center" vertical="center"/>
    </xf>
    <xf numFmtId="0" fontId="9" fillId="2" borderId="8" xfId="38" applyNumberFormat="1" applyFont="1" applyFill="1" applyBorder="1" applyAlignment="1">
      <alignment horizontal="left" vertical="center"/>
    </xf>
    <xf numFmtId="177" fontId="18" fillId="0" borderId="8" xfId="0" applyNumberFormat="1" applyFont="1" applyBorder="1">
      <alignment vertical="center"/>
    </xf>
    <xf numFmtId="0" fontId="16" fillId="2" borderId="8" xfId="38" applyNumberFormat="1" applyFont="1" applyFill="1" applyBorder="1" applyAlignment="1">
      <alignment horizontal="left" vertical="center"/>
    </xf>
    <xf numFmtId="0" fontId="18" fillId="2" borderId="8" xfId="38" applyNumberFormat="1" applyFont="1" applyFill="1" applyBorder="1" applyAlignment="1">
      <alignment horizontal="center" vertical="center"/>
    </xf>
    <xf numFmtId="0" fontId="37" fillId="3" borderId="8" xfId="38" applyNumberFormat="1" applyFont="1" applyFill="1" applyBorder="1" applyAlignment="1">
      <alignment horizontal="left" vertical="center"/>
    </xf>
    <xf numFmtId="177" fontId="18" fillId="3" borderId="8" xfId="0" applyNumberFormat="1" applyFont="1" applyFill="1" applyBorder="1">
      <alignment vertical="center"/>
    </xf>
    <xf numFmtId="0" fontId="16" fillId="3" borderId="8" xfId="38" applyNumberFormat="1" applyFont="1" applyFill="1" applyBorder="1" applyAlignment="1">
      <alignment horizontal="left" vertical="center"/>
    </xf>
    <xf numFmtId="0" fontId="18" fillId="3" borderId="8" xfId="38" applyNumberFormat="1" applyFont="1" applyFill="1" applyBorder="1" applyAlignment="1">
      <alignment horizontal="center" vertical="center"/>
    </xf>
    <xf numFmtId="0" fontId="11" fillId="3" borderId="8" xfId="13" applyNumberFormat="1" applyFont="1" applyFill="1" applyBorder="1" applyAlignment="1">
      <alignment horizontal="left" vertical="center"/>
    </xf>
    <xf numFmtId="0" fontId="9" fillId="0" borderId="8" xfId="31" applyFont="1" applyBorder="1" applyAlignment="1">
      <alignment horizontal="center" vertical="center" shrinkToFit="1"/>
    </xf>
    <xf numFmtId="0" fontId="9" fillId="0" borderId="8" xfId="31" applyFont="1" applyBorder="1" applyAlignment="1">
      <alignment horizontal="center" vertical="center"/>
    </xf>
    <xf numFmtId="0" fontId="18" fillId="2" borderId="8" xfId="48" applyNumberFormat="1" applyFont="1" applyFill="1" applyBorder="1" applyAlignment="1">
      <alignment horizontal="center" vertical="center"/>
    </xf>
    <xf numFmtId="0" fontId="18" fillId="3" borderId="8" xfId="48" applyNumberFormat="1" applyFont="1" applyFill="1" applyBorder="1" applyAlignment="1">
      <alignment horizontal="center" vertical="center"/>
    </xf>
    <xf numFmtId="0" fontId="17" fillId="3" borderId="8" xfId="49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11" fillId="2" borderId="8" xfId="50" applyNumberFormat="1" applyFont="1" applyFill="1" applyBorder="1" applyAlignment="1">
      <alignment horizontal="center" vertical="center"/>
    </xf>
    <xf numFmtId="0" fontId="11" fillId="2" borderId="8" xfId="48" applyNumberFormat="1" applyFont="1" applyFill="1" applyBorder="1" applyAlignment="1">
      <alignment horizontal="center" vertical="center"/>
    </xf>
    <xf numFmtId="0" fontId="11" fillId="2" borderId="8" xfId="50" applyNumberFormat="1" applyFont="1" applyFill="1" applyBorder="1" applyAlignment="1">
      <alignment horizontal="center" vertical="center" shrinkToFit="1"/>
    </xf>
    <xf numFmtId="0" fontId="29" fillId="3" borderId="8" xfId="50" applyNumberFormat="1" applyFont="1" applyFill="1" applyBorder="1" applyAlignment="1">
      <alignment horizontal="center" vertical="center"/>
    </xf>
    <xf numFmtId="0" fontId="11" fillId="3" borderId="8" xfId="48" applyNumberFormat="1" applyFont="1" applyFill="1" applyBorder="1" applyAlignment="1">
      <alignment horizontal="center" vertical="center"/>
    </xf>
    <xf numFmtId="0" fontId="13" fillId="0" borderId="0" xfId="0" applyFont="1">
      <alignment vertical="center"/>
    </xf>
    <xf numFmtId="0" fontId="1" fillId="0" borderId="0" xfId="0" applyFont="1">
      <alignment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0" fontId="3" fillId="3" borderId="8" xfId="49" applyFont="1" applyFill="1" applyBorder="1" applyAlignment="1">
      <alignment horizontal="center" vertical="center" wrapText="1"/>
    </xf>
    <xf numFmtId="0" fontId="43" fillId="3" borderId="8" xfId="10" applyNumberFormat="1" applyFont="1" applyFill="1" applyBorder="1" applyAlignment="1">
      <alignment horizontal="center" vertical="center" wrapText="1"/>
    </xf>
    <xf numFmtId="0" fontId="11" fillId="0" borderId="8" xfId="31" applyFont="1" applyBorder="1" applyAlignment="1">
      <alignment horizontal="center" vertical="center" shrinkToFit="1"/>
    </xf>
    <xf numFmtId="0" fontId="11" fillId="0" borderId="8" xfId="31" applyFont="1" applyBorder="1" applyAlignment="1">
      <alignment horizontal="center" vertical="center"/>
    </xf>
    <xf numFmtId="0" fontId="11" fillId="0" borderId="8" xfId="24" applyFont="1" applyBorder="1" applyAlignment="1">
      <alignment horizontal="center" vertical="center" shrinkToFit="1"/>
    </xf>
    <xf numFmtId="0" fontId="11" fillId="3" borderId="8" xfId="24" applyFont="1" applyFill="1" applyBorder="1" applyAlignment="1">
      <alignment horizontal="center" vertical="center" shrinkToFit="1"/>
    </xf>
    <xf numFmtId="0" fontId="11" fillId="3" borderId="8" xfId="31" applyFont="1" applyFill="1" applyBorder="1" applyAlignment="1">
      <alignment horizontal="center" vertical="center"/>
    </xf>
    <xf numFmtId="177" fontId="11" fillId="3" borderId="8" xfId="0" applyNumberFormat="1" applyFont="1" applyFill="1" applyBorder="1" applyAlignment="1">
      <alignment horizontal="center" vertical="center"/>
    </xf>
    <xf numFmtId="0" fontId="2" fillId="0" borderId="0" xfId="48" applyNumberFormat="1">
      <alignment vertical="center"/>
    </xf>
    <xf numFmtId="0" fontId="18" fillId="2" borderId="8" xfId="51" applyNumberFormat="1" applyFont="1" applyFill="1" applyBorder="1" applyAlignment="1">
      <alignment horizontal="center" vertical="center"/>
    </xf>
    <xf numFmtId="0" fontId="19" fillId="3" borderId="8" xfId="51" applyNumberFormat="1" applyFont="1" applyFill="1" applyBorder="1" applyAlignment="1">
      <alignment horizontal="center" vertical="center" shrinkToFit="1"/>
    </xf>
    <xf numFmtId="0" fontId="19" fillId="2" borderId="8" xfId="51" applyNumberFormat="1" applyFont="1" applyFill="1" applyBorder="1" applyAlignment="1">
      <alignment horizontal="center" vertical="center" shrinkToFit="1"/>
    </xf>
    <xf numFmtId="0" fontId="33" fillId="3" borderId="8" xfId="51" applyNumberFormat="1" applyFont="1" applyFill="1" applyBorder="1" applyAlignment="1">
      <alignment horizontal="center" vertical="center"/>
    </xf>
    <xf numFmtId="0" fontId="9" fillId="3" borderId="8" xfId="31" applyFont="1" applyFill="1" applyBorder="1" applyAlignment="1">
      <alignment horizontal="center" vertical="center"/>
    </xf>
    <xf numFmtId="0" fontId="30" fillId="2" borderId="8" xfId="0" applyNumberFormat="1" applyFont="1" applyFill="1" applyBorder="1" applyAlignment="1">
      <alignment horizontal="center" vertical="center"/>
    </xf>
    <xf numFmtId="0" fontId="30" fillId="2" borderId="8" xfId="20" applyNumberFormat="1" applyFont="1" applyFill="1" applyBorder="1" applyAlignment="1">
      <alignment horizontal="center" vertical="center"/>
    </xf>
    <xf numFmtId="0" fontId="30" fillId="2" borderId="8" xfId="0" applyNumberFormat="1" applyFont="1" applyFill="1" applyBorder="1" applyAlignment="1">
      <alignment horizontal="center" vertical="center" wrapText="1"/>
    </xf>
    <xf numFmtId="177" fontId="18" fillId="3" borderId="8" xfId="0" applyNumberFormat="1" applyFont="1" applyFill="1" applyBorder="1" applyAlignment="1">
      <alignment horizontal="center" vertical="center"/>
    </xf>
    <xf numFmtId="177" fontId="0" fillId="0" borderId="8" xfId="0" applyNumberFormat="1" applyBorder="1" applyAlignment="1">
      <alignment horizontal="center" vertical="center"/>
    </xf>
    <xf numFmtId="0" fontId="45" fillId="2" borderId="8" xfId="27" applyNumberFormat="1" applyFont="1" applyFill="1" applyBorder="1" applyAlignment="1">
      <alignment horizontal="center" vertical="center" wrapText="1"/>
    </xf>
    <xf numFmtId="0" fontId="45" fillId="2" borderId="8" xfId="27" applyNumberFormat="1" applyFont="1" applyFill="1" applyBorder="1" applyAlignment="1">
      <alignment horizontal="center" vertical="center"/>
    </xf>
    <xf numFmtId="0" fontId="47" fillId="2" borderId="8" xfId="0" applyFont="1" applyFill="1" applyBorder="1" applyAlignment="1">
      <alignment horizontal="center" vertical="center" wrapText="1"/>
    </xf>
    <xf numFmtId="0" fontId="47" fillId="2" borderId="8" xfId="27" applyNumberFormat="1" applyFont="1" applyFill="1" applyBorder="1" applyAlignment="1">
      <alignment horizontal="center" vertical="center" wrapText="1"/>
    </xf>
    <xf numFmtId="0" fontId="47" fillId="2" borderId="8" xfId="0" applyFont="1" applyFill="1" applyBorder="1" applyAlignment="1">
      <alignment horizontal="center" vertical="center"/>
    </xf>
    <xf numFmtId="0" fontId="47" fillId="0" borderId="8" xfId="0" applyFont="1" applyFill="1" applyBorder="1" applyAlignment="1">
      <alignment horizontal="center" vertical="center" wrapText="1"/>
    </xf>
    <xf numFmtId="0" fontId="45" fillId="2" borderId="8" xfId="0" applyFont="1" applyFill="1" applyBorder="1" applyAlignment="1">
      <alignment horizontal="center" vertical="center" wrapText="1"/>
    </xf>
    <xf numFmtId="0" fontId="49" fillId="2" borderId="0" xfId="0" applyFont="1" applyFill="1" applyAlignment="1">
      <alignment vertical="center" wrapText="1"/>
    </xf>
    <xf numFmtId="0" fontId="0" fillId="2" borderId="0" xfId="11" applyFont="1" applyFill="1">
      <alignment vertical="center"/>
    </xf>
    <xf numFmtId="0" fontId="3" fillId="0" borderId="8" xfId="3" applyFont="1" applyFill="1" applyBorder="1" applyAlignment="1">
      <alignment horizontal="center" vertical="center"/>
    </xf>
    <xf numFmtId="0" fontId="11" fillId="0" borderId="8" xfId="16" applyNumberFormat="1" applyFont="1" applyFill="1" applyBorder="1" applyAlignment="1">
      <alignment horizontal="center" vertical="center" wrapText="1"/>
    </xf>
    <xf numFmtId="57" fontId="11" fillId="0" borderId="8" xfId="11" applyNumberFormat="1" applyFont="1" applyFill="1" applyBorder="1" applyAlignment="1">
      <alignment horizontal="center" vertical="center" wrapText="1"/>
    </xf>
    <xf numFmtId="181" fontId="11" fillId="0" borderId="8" xfId="11" applyNumberFormat="1" applyFont="1" applyFill="1" applyBorder="1" applyAlignment="1">
      <alignment horizontal="center" vertical="center" wrapText="1"/>
    </xf>
    <xf numFmtId="182" fontId="3" fillId="0" borderId="8" xfId="3" applyNumberFormat="1" applyFont="1" applyFill="1" applyBorder="1" applyAlignment="1">
      <alignment horizontal="center" vertical="center"/>
    </xf>
    <xf numFmtId="0" fontId="40" fillId="0" borderId="8" xfId="16" applyNumberFormat="1" applyFont="1" applyFill="1" applyBorder="1" applyAlignment="1">
      <alignment horizontal="center" vertical="center" wrapText="1"/>
    </xf>
    <xf numFmtId="0" fontId="24" fillId="0" borderId="8" xfId="11" applyFont="1" applyFill="1" applyBorder="1" applyAlignment="1">
      <alignment horizontal="center" vertical="center" wrapText="1"/>
    </xf>
    <xf numFmtId="0" fontId="11" fillId="0" borderId="8" xfId="16" applyNumberFormat="1" applyFont="1" applyFill="1" applyBorder="1" applyAlignment="1">
      <alignment horizontal="center" vertical="center"/>
    </xf>
    <xf numFmtId="183" fontId="18" fillId="0" borderId="8" xfId="11" applyNumberFormat="1" applyFont="1" applyFill="1" applyBorder="1" applyAlignment="1">
      <alignment horizontal="center" vertical="center" wrapText="1"/>
    </xf>
    <xf numFmtId="182" fontId="20" fillId="0" borderId="8" xfId="3" applyNumberFormat="1" applyFont="1" applyFill="1" applyBorder="1" applyAlignment="1">
      <alignment horizontal="center" vertical="center"/>
    </xf>
    <xf numFmtId="0" fontId="18" fillId="0" borderId="8" xfId="11" applyFont="1" applyFill="1" applyBorder="1" applyAlignment="1">
      <alignment horizontal="center" vertical="center"/>
    </xf>
    <xf numFmtId="0" fontId="29" fillId="0" borderId="8" xfId="16" applyNumberFormat="1" applyFont="1" applyFill="1" applyBorder="1" applyAlignment="1">
      <alignment horizontal="center" vertical="center" wrapText="1"/>
    </xf>
    <xf numFmtId="0" fontId="0" fillId="2" borderId="0" xfId="11" applyFont="1" applyFill="1" applyAlignment="1">
      <alignment horizontal="center" vertical="center"/>
    </xf>
    <xf numFmtId="0" fontId="48" fillId="2" borderId="0" xfId="0" applyNumberFormat="1" applyFont="1" applyFill="1" applyAlignment="1">
      <alignment horizontal="center" vertical="center"/>
    </xf>
    <xf numFmtId="0" fontId="47" fillId="0" borderId="8" xfId="10" applyNumberFormat="1" applyFont="1" applyFill="1" applyBorder="1" applyAlignment="1">
      <alignment horizontal="center" vertical="center" shrinkToFit="1"/>
    </xf>
    <xf numFmtId="0" fontId="47" fillId="0" borderId="8" xfId="10" applyNumberFormat="1" applyFont="1" applyFill="1" applyBorder="1" applyAlignment="1">
      <alignment horizontal="center" vertical="center" wrapText="1" shrinkToFit="1"/>
    </xf>
    <xf numFmtId="0" fontId="46" fillId="2" borderId="0" xfId="0" applyNumberFormat="1" applyFont="1" applyFill="1">
      <alignment vertical="center"/>
    </xf>
    <xf numFmtId="0" fontId="47" fillId="0" borderId="8" xfId="24" applyFont="1" applyFill="1" applyBorder="1" applyAlignment="1">
      <alignment horizontal="center" vertical="center"/>
    </xf>
    <xf numFmtId="177" fontId="47" fillId="0" borderId="8" xfId="24" applyNumberFormat="1" applyFont="1" applyFill="1" applyBorder="1" applyAlignment="1">
      <alignment horizontal="center" vertical="center"/>
    </xf>
    <xf numFmtId="0" fontId="48" fillId="2" borderId="0" xfId="0" applyNumberFormat="1" applyFont="1" applyFill="1">
      <alignment vertical="center"/>
    </xf>
    <xf numFmtId="0" fontId="47" fillId="0" borderId="8" xfId="10" applyNumberFormat="1" applyFont="1" applyFill="1" applyBorder="1" applyAlignment="1">
      <alignment horizontal="center" vertical="center"/>
    </xf>
    <xf numFmtId="0" fontId="46" fillId="0" borderId="8" xfId="10" applyNumberFormat="1" applyFont="1" applyFill="1" applyBorder="1" applyAlignment="1">
      <alignment horizontal="center" vertical="center"/>
    </xf>
    <xf numFmtId="181" fontId="47" fillId="0" borderId="8" xfId="10" applyNumberFormat="1" applyFont="1" applyFill="1" applyBorder="1" applyAlignment="1">
      <alignment horizontal="center" vertical="center"/>
    </xf>
    <xf numFmtId="177" fontId="47" fillId="0" borderId="8" xfId="10" applyNumberFormat="1" applyFont="1" applyFill="1" applyBorder="1" applyAlignment="1">
      <alignment horizontal="center" vertical="center"/>
    </xf>
    <xf numFmtId="0" fontId="45" fillId="0" borderId="8" xfId="10" applyNumberFormat="1" applyFont="1" applyFill="1" applyBorder="1" applyAlignment="1">
      <alignment horizontal="center" vertical="center"/>
    </xf>
    <xf numFmtId="0" fontId="47" fillId="0" borderId="8" xfId="10" applyNumberFormat="1" applyFont="1" applyFill="1" applyBorder="1" applyAlignment="1">
      <alignment horizontal="center" vertical="center" wrapText="1"/>
    </xf>
    <xf numFmtId="0" fontId="48" fillId="0" borderId="0" xfId="0" applyNumberFormat="1" applyFont="1" applyFill="1" applyAlignment="1">
      <alignment horizontal="center" vertical="center"/>
    </xf>
    <xf numFmtId="0" fontId="48" fillId="0" borderId="0" xfId="0" applyNumberFormat="1" applyFont="1" applyFill="1">
      <alignment vertical="center"/>
    </xf>
    <xf numFmtId="0" fontId="0" fillId="2" borderId="0" xfId="0" applyNumberFormat="1" applyFont="1" applyFill="1">
      <alignment vertical="center"/>
    </xf>
    <xf numFmtId="0" fontId="49" fillId="2" borderId="0" xfId="0" applyNumberFormat="1" applyFont="1" applyFill="1">
      <alignment vertical="center"/>
    </xf>
    <xf numFmtId="0" fontId="44" fillId="2" borderId="0" xfId="0" applyFont="1" applyFill="1">
      <alignment vertical="center"/>
    </xf>
    <xf numFmtId="0" fontId="47" fillId="2" borderId="0" xfId="0" applyFont="1" applyFill="1">
      <alignment vertical="center"/>
    </xf>
    <xf numFmtId="0" fontId="49" fillId="2" borderId="0" xfId="0" applyFont="1" applyFill="1">
      <alignment vertical="center"/>
    </xf>
    <xf numFmtId="0" fontId="49" fillId="2" borderId="0" xfId="0" applyFont="1" applyFill="1" applyAlignment="1">
      <alignment horizontal="center" vertical="center"/>
    </xf>
    <xf numFmtId="0" fontId="51" fillId="2" borderId="0" xfId="0" applyNumberFormat="1" applyFont="1" applyFill="1" applyBorder="1" applyAlignment="1">
      <alignment wrapText="1"/>
    </xf>
    <xf numFmtId="0" fontId="51" fillId="2" borderId="0" xfId="0" applyNumberFormat="1" applyFont="1" applyFill="1" applyBorder="1" applyAlignment="1"/>
    <xf numFmtId="0" fontId="52" fillId="2" borderId="9" xfId="0" applyNumberFormat="1" applyFont="1" applyFill="1" applyBorder="1" applyAlignment="1" applyProtection="1">
      <alignment horizontal="center" vertical="center" shrinkToFit="1"/>
    </xf>
    <xf numFmtId="0" fontId="3" fillId="2" borderId="9" xfId="0" applyNumberFormat="1" applyFont="1" applyFill="1" applyBorder="1" applyAlignment="1" applyProtection="1">
      <alignment horizontal="left" vertical="center"/>
    </xf>
    <xf numFmtId="0" fontId="3" fillId="2" borderId="9" xfId="0" applyNumberFormat="1" applyFont="1" applyFill="1" applyBorder="1" applyAlignment="1" applyProtection="1">
      <alignment horizontal="center" vertical="center"/>
    </xf>
    <xf numFmtId="0" fontId="3" fillId="2" borderId="9" xfId="0" applyNumberFormat="1" applyFont="1" applyFill="1" applyBorder="1" applyAlignment="1" applyProtection="1">
      <alignment vertical="center" wrapText="1"/>
    </xf>
    <xf numFmtId="187" fontId="3" fillId="2" borderId="9" xfId="0" applyNumberFormat="1" applyFont="1" applyFill="1" applyBorder="1" applyAlignment="1" applyProtection="1">
      <alignment horizontal="center" vertical="center"/>
    </xf>
    <xf numFmtId="0" fontId="30" fillId="2" borderId="9" xfId="0" applyNumberFormat="1" applyFont="1" applyFill="1" applyBorder="1" applyAlignment="1" applyProtection="1">
      <alignment horizontal="center" vertical="center"/>
    </xf>
    <xf numFmtId="0" fontId="6" fillId="2" borderId="0" xfId="0" applyNumberFormat="1" applyFont="1" applyFill="1" applyBorder="1" applyAlignment="1"/>
    <xf numFmtId="0" fontId="6" fillId="2" borderId="0" xfId="0" applyNumberFormat="1" applyFont="1" applyFill="1" applyBorder="1" applyAlignment="1">
      <alignment horizontal="center" vertical="center"/>
    </xf>
    <xf numFmtId="0" fontId="3" fillId="2" borderId="9" xfId="0" applyNumberFormat="1" applyFont="1" applyFill="1" applyBorder="1" applyAlignment="1" applyProtection="1">
      <alignment horizontal="left" vertical="center" wrapText="1"/>
    </xf>
    <xf numFmtId="0" fontId="0" fillId="2" borderId="0" xfId="0" applyNumberFormat="1" applyFill="1" applyAlignment="1">
      <alignment horizontal="center" vertical="center"/>
    </xf>
    <xf numFmtId="0" fontId="9" fillId="2" borderId="9" xfId="0" applyNumberFormat="1" applyFont="1" applyFill="1" applyBorder="1" applyAlignment="1">
      <alignment horizontal="center" vertical="center"/>
    </xf>
    <xf numFmtId="0" fontId="5" fillId="2" borderId="9" xfId="36" applyNumberFormat="1" applyFont="1" applyFill="1" applyBorder="1" applyAlignment="1">
      <alignment horizontal="center" vertical="center"/>
    </xf>
    <xf numFmtId="0" fontId="5" fillId="2" borderId="9" xfId="2" applyNumberFormat="1" applyFont="1" applyFill="1" applyBorder="1" applyAlignment="1">
      <alignment horizontal="center" vertical="center"/>
    </xf>
    <xf numFmtId="0" fontId="9" fillId="2" borderId="0" xfId="0" applyNumberFormat="1" applyFont="1" applyFill="1" applyAlignment="1">
      <alignment horizontal="center" vertical="center"/>
    </xf>
    <xf numFmtId="0" fontId="5" fillId="2" borderId="9" xfId="7" applyNumberFormat="1" applyFont="1" applyFill="1" applyBorder="1" applyAlignment="1">
      <alignment horizontal="center" vertical="center"/>
    </xf>
    <xf numFmtId="0" fontId="13" fillId="2" borderId="9" xfId="36" applyNumberFormat="1" applyFont="1" applyFill="1" applyBorder="1" applyAlignment="1">
      <alignment horizontal="center" vertical="center"/>
    </xf>
    <xf numFmtId="0" fontId="13" fillId="2" borderId="9" xfId="2" applyNumberFormat="1" applyFont="1" applyFill="1" applyBorder="1" applyAlignment="1">
      <alignment horizontal="center" vertical="center"/>
    </xf>
    <xf numFmtId="0" fontId="54" fillId="2" borderId="9" xfId="36" applyNumberFormat="1" applyFont="1" applyFill="1" applyBorder="1" applyAlignment="1" applyProtection="1">
      <alignment horizontal="center" vertical="center" wrapText="1"/>
    </xf>
    <xf numFmtId="0" fontId="13" fillId="2" borderId="9" xfId="24" applyFont="1" applyFill="1" applyBorder="1" applyAlignment="1">
      <alignment horizontal="center" vertical="center"/>
    </xf>
    <xf numFmtId="0" fontId="37" fillId="2" borderId="9" xfId="0" applyNumberFormat="1" applyFont="1" applyFill="1" applyBorder="1" applyAlignment="1">
      <alignment horizontal="center" vertical="center"/>
    </xf>
    <xf numFmtId="0" fontId="5" fillId="2" borderId="9" xfId="0" applyNumberFormat="1" applyFont="1" applyFill="1" applyBorder="1" applyAlignment="1" applyProtection="1">
      <alignment horizontal="center" vertical="center"/>
    </xf>
    <xf numFmtId="0" fontId="13" fillId="2" borderId="9" xfId="24" applyFont="1" applyFill="1" applyBorder="1" applyAlignment="1">
      <alignment horizontal="left" vertical="center"/>
    </xf>
    <xf numFmtId="0" fontId="0" fillId="0" borderId="0" xfId="0" applyNumberFormat="1">
      <alignment vertical="center"/>
    </xf>
    <xf numFmtId="0" fontId="11" fillId="2" borderId="9" xfId="35" applyNumberFormat="1" applyFont="1" applyFill="1" applyBorder="1" applyAlignment="1">
      <alignment horizontal="center" vertical="center"/>
    </xf>
    <xf numFmtId="0" fontId="11" fillId="0" borderId="9" xfId="35" applyNumberFormat="1" applyFont="1" applyFill="1" applyBorder="1" applyAlignment="1">
      <alignment horizontal="center" vertical="center" wrapText="1"/>
    </xf>
    <xf numFmtId="0" fontId="33" fillId="2" borderId="8" xfId="0" applyFont="1" applyFill="1" applyBorder="1" applyAlignment="1">
      <alignment horizontal="center" vertical="center"/>
    </xf>
    <xf numFmtId="0" fontId="18" fillId="2" borderId="0" xfId="0" applyFont="1" applyFill="1">
      <alignment vertical="center"/>
    </xf>
    <xf numFmtId="1" fontId="18" fillId="2" borderId="8" xfId="0" applyNumberFormat="1" applyFont="1" applyFill="1" applyBorder="1" applyAlignment="1">
      <alignment horizontal="center" vertical="center"/>
    </xf>
    <xf numFmtId="184" fontId="18" fillId="2" borderId="8" xfId="0" applyNumberFormat="1" applyFont="1" applyFill="1" applyBorder="1" applyAlignment="1">
      <alignment horizontal="center" vertical="center"/>
    </xf>
    <xf numFmtId="185" fontId="18" fillId="2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56" fillId="0" borderId="0" xfId="0" applyNumberFormat="1" applyFont="1" applyBorder="1" applyAlignment="1">
      <alignment horizontal="right" vertical="center"/>
    </xf>
    <xf numFmtId="0" fontId="57" fillId="0" borderId="9" xfId="0" applyNumberFormat="1" applyFont="1" applyBorder="1" applyAlignment="1">
      <alignment horizontal="center" vertical="center"/>
    </xf>
    <xf numFmtId="0" fontId="57" fillId="0" borderId="9" xfId="0" applyNumberFormat="1" applyFont="1" applyFill="1" applyBorder="1" applyAlignment="1">
      <alignment horizontal="center" vertical="center"/>
    </xf>
    <xf numFmtId="177" fontId="57" fillId="0" borderId="9" xfId="0" applyNumberFormat="1" applyFont="1" applyFill="1" applyBorder="1" applyAlignment="1">
      <alignment horizontal="center" vertical="center"/>
    </xf>
    <xf numFmtId="0" fontId="57" fillId="0" borderId="9" xfId="0" applyNumberFormat="1" applyFont="1" applyBorder="1" applyAlignment="1">
      <alignment horizontal="center" vertical="center" wrapText="1"/>
    </xf>
    <xf numFmtId="177" fontId="58" fillId="0" borderId="9" xfId="0" applyNumberFormat="1" applyFont="1" applyBorder="1" applyAlignment="1">
      <alignment horizontal="center" vertical="center"/>
    </xf>
    <xf numFmtId="177" fontId="57" fillId="0" borderId="9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49" fillId="2" borderId="0" xfId="0" applyNumberFormat="1" applyFont="1" applyFill="1" applyAlignment="1">
      <alignment horizontal="center" vertical="center"/>
    </xf>
    <xf numFmtId="0" fontId="47" fillId="2" borderId="0" xfId="0" applyNumberFormat="1" applyFont="1" applyFill="1">
      <alignment vertical="center"/>
    </xf>
    <xf numFmtId="0" fontId="47" fillId="0" borderId="8" xfId="0" applyNumberFormat="1" applyFont="1" applyFill="1" applyBorder="1" applyAlignment="1">
      <alignment horizontal="center" vertical="center" shrinkToFit="1"/>
    </xf>
    <xf numFmtId="181" fontId="47" fillId="0" borderId="8" xfId="0" applyNumberFormat="1" applyFont="1" applyFill="1" applyBorder="1" applyAlignment="1">
      <alignment horizontal="center" vertical="center"/>
    </xf>
    <xf numFmtId="0" fontId="47" fillId="0" borderId="8" xfId="0" applyNumberFormat="1" applyFont="1" applyFill="1" applyBorder="1" applyAlignment="1">
      <alignment horizontal="center" vertical="center"/>
    </xf>
    <xf numFmtId="177" fontId="49" fillId="2" borderId="0" xfId="0" applyNumberFormat="1" applyFont="1" applyFill="1">
      <alignment vertical="center"/>
    </xf>
    <xf numFmtId="0" fontId="49" fillId="0" borderId="0" xfId="0" applyNumberFormat="1" applyFont="1" applyFill="1" applyAlignment="1">
      <alignment horizontal="center" vertical="center"/>
    </xf>
    <xf numFmtId="0" fontId="49" fillId="0" borderId="0" xfId="0" applyNumberFormat="1" applyFont="1" applyFill="1">
      <alignment vertical="center"/>
    </xf>
    <xf numFmtId="0" fontId="8" fillId="2" borderId="0" xfId="0" applyNumberFormat="1" applyFont="1" applyFill="1">
      <alignment vertical="center"/>
    </xf>
    <xf numFmtId="0" fontId="55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56" fillId="0" borderId="3" xfId="0" applyNumberFormat="1" applyFon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44" fillId="2" borderId="0" xfId="27" applyNumberFormat="1" applyFont="1" applyFill="1" applyAlignment="1">
      <alignment horizontal="center" vertical="center"/>
    </xf>
    <xf numFmtId="0" fontId="44" fillId="2" borderId="0" xfId="27" applyNumberFormat="1" applyFont="1" applyFill="1" applyAlignment="1">
      <alignment horizontal="center" vertical="center" wrapText="1"/>
    </xf>
    <xf numFmtId="0" fontId="50" fillId="2" borderId="0" xfId="0" applyNumberFormat="1" applyFont="1" applyFill="1" applyBorder="1" applyAlignment="1">
      <alignment horizontal="center" vertical="center"/>
    </xf>
    <xf numFmtId="0" fontId="53" fillId="2" borderId="3" xfId="36" applyNumberFormat="1" applyFont="1" applyFill="1" applyBorder="1" applyAlignment="1">
      <alignment horizontal="center" vertical="center"/>
    </xf>
    <xf numFmtId="0" fontId="0" fillId="2" borderId="3" xfId="0" applyNumberFormat="1" applyFill="1" applyBorder="1" applyAlignment="1">
      <alignment vertical="center"/>
    </xf>
    <xf numFmtId="0" fontId="25" fillId="0" borderId="3" xfId="35" applyNumberFormat="1" applyFont="1" applyBorder="1" applyAlignment="1">
      <alignment horizontal="center" vertical="center"/>
    </xf>
    <xf numFmtId="176" fontId="32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2" fillId="2" borderId="3" xfId="47" applyNumberFormat="1" applyFont="1" applyFill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 wrapText="1"/>
    </xf>
    <xf numFmtId="177" fontId="0" fillId="3" borderId="7" xfId="0" applyNumberForma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center" vertical="center" wrapText="1"/>
    </xf>
    <xf numFmtId="176" fontId="41" fillId="0" borderId="3" xfId="41" applyNumberFormat="1" applyFont="1" applyBorder="1" applyAlignment="1">
      <alignment horizontal="center" vertical="center"/>
    </xf>
    <xf numFmtId="0" fontId="21" fillId="0" borderId="3" xfId="0" applyFont="1" applyBorder="1" applyAlignment="1">
      <alignment vertical="center"/>
    </xf>
    <xf numFmtId="0" fontId="14" fillId="3" borderId="8" xfId="42" applyNumberFormat="1" applyFont="1" applyFill="1" applyBorder="1" applyAlignment="1">
      <alignment horizontal="center" vertical="center"/>
    </xf>
    <xf numFmtId="0" fontId="7" fillId="3" borderId="8" xfId="10" applyNumberFormat="1" applyFont="1" applyFill="1" applyBorder="1" applyAlignment="1">
      <alignment horizontal="center" vertical="center"/>
    </xf>
    <xf numFmtId="0" fontId="14" fillId="3" borderId="8" xfId="10" applyNumberFormat="1" applyFont="1" applyFill="1" applyBorder="1" applyAlignment="1">
      <alignment horizontal="center" vertical="center" wrapText="1"/>
    </xf>
    <xf numFmtId="176" fontId="7" fillId="3" borderId="1" xfId="41" applyNumberFormat="1" applyFont="1" applyFill="1" applyBorder="1" applyAlignment="1">
      <alignment horizontal="center" vertical="center"/>
    </xf>
    <xf numFmtId="176" fontId="7" fillId="3" borderId="7" xfId="41" applyNumberFormat="1" applyFont="1" applyFill="1" applyBorder="1" applyAlignment="1">
      <alignment horizontal="center" vertical="center"/>
    </xf>
    <xf numFmtId="176" fontId="7" fillId="3" borderId="2" xfId="41" applyNumberFormat="1" applyFont="1" applyFill="1" applyBorder="1" applyAlignment="1">
      <alignment horizontal="center" vertical="center"/>
    </xf>
    <xf numFmtId="176" fontId="11" fillId="3" borderId="1" xfId="41" applyNumberFormat="1" applyFont="1" applyFill="1" applyBorder="1" applyAlignment="1">
      <alignment horizontal="center" vertical="center" wrapText="1"/>
    </xf>
    <xf numFmtId="176" fontId="11" fillId="3" borderId="7" xfId="41" applyNumberFormat="1" applyFont="1" applyFill="1" applyBorder="1" applyAlignment="1">
      <alignment horizontal="center" vertical="center" wrapText="1"/>
    </xf>
    <xf numFmtId="176" fontId="11" fillId="3" borderId="2" xfId="41" applyNumberFormat="1" applyFont="1" applyFill="1" applyBorder="1" applyAlignment="1">
      <alignment horizontal="center" vertical="center" wrapText="1"/>
    </xf>
    <xf numFmtId="176" fontId="12" fillId="0" borderId="3" xfId="48" applyNumberFormat="1" applyFont="1" applyBorder="1" applyAlignment="1">
      <alignment horizontal="center" vertical="center"/>
    </xf>
    <xf numFmtId="0" fontId="11" fillId="3" borderId="8" xfId="42" applyNumberFormat="1" applyFont="1" applyFill="1" applyBorder="1" applyAlignment="1">
      <alignment horizontal="center" vertical="center"/>
    </xf>
    <xf numFmtId="0" fontId="11" fillId="3" borderId="8" xfId="10" applyNumberFormat="1" applyFont="1" applyFill="1" applyBorder="1" applyAlignment="1">
      <alignment horizontal="center" vertical="center"/>
    </xf>
    <xf numFmtId="0" fontId="3" fillId="3" borderId="8" xfId="42" applyNumberFormat="1" applyFont="1" applyFill="1" applyBorder="1" applyAlignment="1">
      <alignment horizontal="center" vertical="center"/>
    </xf>
    <xf numFmtId="0" fontId="30" fillId="3" borderId="8" xfId="42" applyNumberFormat="1" applyFont="1" applyFill="1" applyBorder="1" applyAlignment="1">
      <alignment horizontal="center"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176" fontId="11" fillId="3" borderId="8" xfId="48" applyNumberFormat="1" applyFont="1" applyFill="1" applyBorder="1" applyAlignment="1">
      <alignment horizontal="center" vertical="center"/>
    </xf>
    <xf numFmtId="0" fontId="28" fillId="0" borderId="3" xfId="0" applyNumberFormat="1" applyFont="1" applyBorder="1" applyAlignment="1">
      <alignment horizontal="center" vertical="center" readingOrder="1"/>
    </xf>
    <xf numFmtId="0" fontId="0" fillId="0" borderId="3" xfId="0" applyNumberFormat="1" applyBorder="1">
      <alignment vertical="center"/>
    </xf>
    <xf numFmtId="0" fontId="34" fillId="2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176" fontId="12" fillId="0" borderId="3" xfId="41" applyNumberFormat="1" applyFont="1" applyBorder="1" applyAlignment="1">
      <alignment horizontal="center" vertical="center"/>
    </xf>
    <xf numFmtId="0" fontId="22" fillId="0" borderId="3" xfId="0" applyNumberFormat="1" applyFont="1" applyBorder="1" applyAlignment="1">
      <alignment horizontal="center" vertical="center"/>
    </xf>
    <xf numFmtId="0" fontId="26" fillId="2" borderId="3" xfId="11" applyFont="1" applyFill="1" applyBorder="1" applyAlignment="1">
      <alignment horizontal="center" vertical="center"/>
    </xf>
    <xf numFmtId="176" fontId="7" fillId="3" borderId="8" xfId="48" applyNumberFormat="1" applyFont="1" applyFill="1" applyBorder="1" applyAlignment="1">
      <alignment horizontal="center" vertical="center"/>
    </xf>
    <xf numFmtId="176" fontId="7" fillId="3" borderId="8" xfId="41" applyNumberFormat="1" applyFont="1" applyFill="1" applyBorder="1" applyAlignment="1">
      <alignment horizontal="center" vertical="center" wrapText="1"/>
    </xf>
    <xf numFmtId="0" fontId="42" fillId="3" borderId="8" xfId="42" applyNumberFormat="1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21" fillId="2" borderId="3" xfId="0" applyFont="1" applyFill="1" applyBorder="1" applyAlignment="1">
      <alignment horizontal="center" vertical="center"/>
    </xf>
    <xf numFmtId="0" fontId="20" fillId="2" borderId="8" xfId="18" applyFont="1" applyFill="1" applyBorder="1" applyAlignment="1">
      <alignment horizontal="center" vertical="center"/>
    </xf>
    <xf numFmtId="0" fontId="20" fillId="3" borderId="8" xfId="18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0" fontId="21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38" fillId="0" borderId="3" xfId="0" applyFont="1" applyBorder="1" applyAlignment="1">
      <alignment horizontal="center" vertical="center"/>
    </xf>
  </cellXfs>
  <cellStyles count="52">
    <cellStyle name="常规" xfId="0" builtinId="0"/>
    <cellStyle name="常规 10" xfId="4"/>
    <cellStyle name="常规 10 2" xfId="44"/>
    <cellStyle name="常规 10 3" xfId="42"/>
    <cellStyle name="常规 107" xfId="1"/>
    <cellStyle name="常规 11" xfId="5"/>
    <cellStyle name="常规 11 2" xfId="45"/>
    <cellStyle name="常规 11 2 2" xfId="48"/>
    <cellStyle name="常规 11 9" xfId="8"/>
    <cellStyle name="常规 12" xfId="30"/>
    <cellStyle name="常规 12 2" xfId="38"/>
    <cellStyle name="常规 13" xfId="41"/>
    <cellStyle name="常规 2" xfId="7"/>
    <cellStyle name="常规 2 2" xfId="28"/>
    <cellStyle name="常规 2 24" xfId="13"/>
    <cellStyle name="常规 2 3" xfId="11"/>
    <cellStyle name="常规 2 3 2" xfId="31"/>
    <cellStyle name="常规 2 3 3" xfId="51"/>
    <cellStyle name="常规 2 6" xfId="50"/>
    <cellStyle name="常规 292" xfId="47"/>
    <cellStyle name="常规 292 2" xfId="21"/>
    <cellStyle name="常规 293" xfId="10"/>
    <cellStyle name="常规 294" xfId="27"/>
    <cellStyle name="常规 296" xfId="35"/>
    <cellStyle name="常规 297" xfId="36"/>
    <cellStyle name="常规 3" xfId="24"/>
    <cellStyle name="常规 3 2 2" xfId="25"/>
    <cellStyle name="常规 3 4" xfId="6"/>
    <cellStyle name="常规 3 4 9" xfId="9"/>
    <cellStyle name="常规 3 5" xfId="26"/>
    <cellStyle name="常规 3 6" xfId="33"/>
    <cellStyle name="常规 4" xfId="15"/>
    <cellStyle name="常规 5" xfId="14"/>
    <cellStyle name="常规 5 2" xfId="34"/>
    <cellStyle name="常规 6" xfId="16"/>
    <cellStyle name="常规 6 2" xfId="12"/>
    <cellStyle name="常规 6 2 2" xfId="46"/>
    <cellStyle name="常规 6 2 5" xfId="43"/>
    <cellStyle name="常规 7" xfId="32"/>
    <cellStyle name="常规 8" xfId="3"/>
    <cellStyle name="常规 8 2" xfId="18"/>
    <cellStyle name="常规 8 2 2" xfId="19"/>
    <cellStyle name="常规 8 2 3" xfId="40"/>
    <cellStyle name="常规 8 2 4" xfId="49"/>
    <cellStyle name="常规 8 2 7" xfId="20"/>
    <cellStyle name="常规 9" xfId="17"/>
    <cellStyle name="常规_Sheet1" xfId="37"/>
    <cellStyle name="千位分隔" xfId="2" builtinId="3"/>
    <cellStyle name="千位分隔 12 3 3" xfId="29"/>
    <cellStyle name="千位分隔[0] 2" xfId="23"/>
    <cellStyle name="千位分隔[0] 3" xfId="22"/>
    <cellStyle name="样式 1" xfId="3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workbookViewId="0">
      <selection activeCell="E12" sqref="E12:E13"/>
    </sheetView>
  </sheetViews>
  <sheetFormatPr defaultColWidth="9" defaultRowHeight="13.5"/>
  <cols>
    <col min="1" max="1" width="5.625" style="217" customWidth="1"/>
    <col min="2" max="2" width="29.625" style="225" customWidth="1"/>
    <col min="3" max="4" width="20.625" style="217" customWidth="1"/>
    <col min="5" max="5" width="22.5" style="217" customWidth="1"/>
    <col min="6" max="6" width="20.5" style="217" bestFit="1" customWidth="1"/>
    <col min="7" max="7" width="18.625" style="217" hidden="1" customWidth="1"/>
    <col min="8" max="8" width="18.375" style="217" bestFit="1" customWidth="1"/>
    <col min="9" max="9" width="14.375" style="217" hidden="1" customWidth="1"/>
    <col min="10" max="10" width="14.25" style="217" hidden="1" customWidth="1"/>
    <col min="11" max="254" width="9" style="217"/>
    <col min="255" max="255" width="6.625" style="217" customWidth="1"/>
    <col min="256" max="257" width="21.625" style="217" customWidth="1"/>
    <col min="258" max="258" width="16.125" style="217" bestFit="1" customWidth="1"/>
    <col min="259" max="259" width="13.875" style="217" bestFit="1" customWidth="1"/>
    <col min="260" max="260" width="17.25" style="217" bestFit="1" customWidth="1"/>
    <col min="261" max="262" width="20.5" style="217" bestFit="1" customWidth="1"/>
    <col min="263" max="263" width="0" style="217" hidden="1" customWidth="1"/>
    <col min="264" max="264" width="18.375" style="217" bestFit="1" customWidth="1"/>
    <col min="265" max="266" width="0" style="217" hidden="1" customWidth="1"/>
    <col min="267" max="510" width="9" style="217"/>
    <col min="511" max="511" width="6.625" style="217" customWidth="1"/>
    <col min="512" max="513" width="21.625" style="217" customWidth="1"/>
    <col min="514" max="514" width="16.125" style="217" bestFit="1" customWidth="1"/>
    <col min="515" max="515" width="13.875" style="217" bestFit="1" customWidth="1"/>
    <col min="516" max="516" width="17.25" style="217" bestFit="1" customWidth="1"/>
    <col min="517" max="518" width="20.5" style="217" bestFit="1" customWidth="1"/>
    <col min="519" max="519" width="0" style="217" hidden="1" customWidth="1"/>
    <col min="520" max="520" width="18.375" style="217" bestFit="1" customWidth="1"/>
    <col min="521" max="522" width="0" style="217" hidden="1" customWidth="1"/>
    <col min="523" max="766" width="9" style="217"/>
    <col min="767" max="767" width="6.625" style="217" customWidth="1"/>
    <col min="768" max="769" width="21.625" style="217" customWidth="1"/>
    <col min="770" max="770" width="16.125" style="217" bestFit="1" customWidth="1"/>
    <col min="771" max="771" width="13.875" style="217" bestFit="1" customWidth="1"/>
    <col min="772" max="772" width="17.25" style="217" bestFit="1" customWidth="1"/>
    <col min="773" max="774" width="20.5" style="217" bestFit="1" customWidth="1"/>
    <col min="775" max="775" width="0" style="217" hidden="1" customWidth="1"/>
    <col min="776" max="776" width="18.375" style="217" bestFit="1" customWidth="1"/>
    <col min="777" max="778" width="0" style="217" hidden="1" customWidth="1"/>
    <col min="779" max="1022" width="9" style="217"/>
    <col min="1023" max="1023" width="6.625" style="217" customWidth="1"/>
    <col min="1024" max="1025" width="21.625" style="217" customWidth="1"/>
    <col min="1026" max="1026" width="16.125" style="217" bestFit="1" customWidth="1"/>
    <col min="1027" max="1027" width="13.875" style="217" bestFit="1" customWidth="1"/>
    <col min="1028" max="1028" width="17.25" style="217" bestFit="1" customWidth="1"/>
    <col min="1029" max="1030" width="20.5" style="217" bestFit="1" customWidth="1"/>
    <col min="1031" max="1031" width="0" style="217" hidden="1" customWidth="1"/>
    <col min="1032" max="1032" width="18.375" style="217" bestFit="1" customWidth="1"/>
    <col min="1033" max="1034" width="0" style="217" hidden="1" customWidth="1"/>
    <col min="1035" max="1278" width="9" style="217"/>
    <col min="1279" max="1279" width="6.625" style="217" customWidth="1"/>
    <col min="1280" max="1281" width="21.625" style="217" customWidth="1"/>
    <col min="1282" max="1282" width="16.125" style="217" bestFit="1" customWidth="1"/>
    <col min="1283" max="1283" width="13.875" style="217" bestFit="1" customWidth="1"/>
    <col min="1284" max="1284" width="17.25" style="217" bestFit="1" customWidth="1"/>
    <col min="1285" max="1286" width="20.5" style="217" bestFit="1" customWidth="1"/>
    <col min="1287" max="1287" width="0" style="217" hidden="1" customWidth="1"/>
    <col min="1288" max="1288" width="18.375" style="217" bestFit="1" customWidth="1"/>
    <col min="1289" max="1290" width="0" style="217" hidden="1" customWidth="1"/>
    <col min="1291" max="1534" width="9" style="217"/>
    <col min="1535" max="1535" width="6.625" style="217" customWidth="1"/>
    <col min="1536" max="1537" width="21.625" style="217" customWidth="1"/>
    <col min="1538" max="1538" width="16.125" style="217" bestFit="1" customWidth="1"/>
    <col min="1539" max="1539" width="13.875" style="217" bestFit="1" customWidth="1"/>
    <col min="1540" max="1540" width="17.25" style="217" bestFit="1" customWidth="1"/>
    <col min="1541" max="1542" width="20.5" style="217" bestFit="1" customWidth="1"/>
    <col min="1543" max="1543" width="0" style="217" hidden="1" customWidth="1"/>
    <col min="1544" max="1544" width="18.375" style="217" bestFit="1" customWidth="1"/>
    <col min="1545" max="1546" width="0" style="217" hidden="1" customWidth="1"/>
    <col min="1547" max="1790" width="9" style="217"/>
    <col min="1791" max="1791" width="6.625" style="217" customWidth="1"/>
    <col min="1792" max="1793" width="21.625" style="217" customWidth="1"/>
    <col min="1794" max="1794" width="16.125" style="217" bestFit="1" customWidth="1"/>
    <col min="1795" max="1795" width="13.875" style="217" bestFit="1" customWidth="1"/>
    <col min="1796" max="1796" width="17.25" style="217" bestFit="1" customWidth="1"/>
    <col min="1797" max="1798" width="20.5" style="217" bestFit="1" customWidth="1"/>
    <col min="1799" max="1799" width="0" style="217" hidden="1" customWidth="1"/>
    <col min="1800" max="1800" width="18.375" style="217" bestFit="1" customWidth="1"/>
    <col min="1801" max="1802" width="0" style="217" hidden="1" customWidth="1"/>
    <col min="1803" max="2046" width="9" style="217"/>
    <col min="2047" max="2047" width="6.625" style="217" customWidth="1"/>
    <col min="2048" max="2049" width="21.625" style="217" customWidth="1"/>
    <col min="2050" max="2050" width="16.125" style="217" bestFit="1" customWidth="1"/>
    <col min="2051" max="2051" width="13.875" style="217" bestFit="1" customWidth="1"/>
    <col min="2052" max="2052" width="17.25" style="217" bestFit="1" customWidth="1"/>
    <col min="2053" max="2054" width="20.5" style="217" bestFit="1" customWidth="1"/>
    <col min="2055" max="2055" width="0" style="217" hidden="1" customWidth="1"/>
    <col min="2056" max="2056" width="18.375" style="217" bestFit="1" customWidth="1"/>
    <col min="2057" max="2058" width="0" style="217" hidden="1" customWidth="1"/>
    <col min="2059" max="2302" width="9" style="217"/>
    <col min="2303" max="2303" width="6.625" style="217" customWidth="1"/>
    <col min="2304" max="2305" width="21.625" style="217" customWidth="1"/>
    <col min="2306" max="2306" width="16.125" style="217" bestFit="1" customWidth="1"/>
    <col min="2307" max="2307" width="13.875" style="217" bestFit="1" customWidth="1"/>
    <col min="2308" max="2308" width="17.25" style="217" bestFit="1" customWidth="1"/>
    <col min="2309" max="2310" width="20.5" style="217" bestFit="1" customWidth="1"/>
    <col min="2311" max="2311" width="0" style="217" hidden="1" customWidth="1"/>
    <col min="2312" max="2312" width="18.375" style="217" bestFit="1" customWidth="1"/>
    <col min="2313" max="2314" width="0" style="217" hidden="1" customWidth="1"/>
    <col min="2315" max="2558" width="9" style="217"/>
    <col min="2559" max="2559" width="6.625" style="217" customWidth="1"/>
    <col min="2560" max="2561" width="21.625" style="217" customWidth="1"/>
    <col min="2562" max="2562" width="16.125" style="217" bestFit="1" customWidth="1"/>
    <col min="2563" max="2563" width="13.875" style="217" bestFit="1" customWidth="1"/>
    <col min="2564" max="2564" width="17.25" style="217" bestFit="1" customWidth="1"/>
    <col min="2565" max="2566" width="20.5" style="217" bestFit="1" customWidth="1"/>
    <col min="2567" max="2567" width="0" style="217" hidden="1" customWidth="1"/>
    <col min="2568" max="2568" width="18.375" style="217" bestFit="1" customWidth="1"/>
    <col min="2569" max="2570" width="0" style="217" hidden="1" customWidth="1"/>
    <col min="2571" max="2814" width="9" style="217"/>
    <col min="2815" max="2815" width="6.625" style="217" customWidth="1"/>
    <col min="2816" max="2817" width="21.625" style="217" customWidth="1"/>
    <col min="2818" max="2818" width="16.125" style="217" bestFit="1" customWidth="1"/>
    <col min="2819" max="2819" width="13.875" style="217" bestFit="1" customWidth="1"/>
    <col min="2820" max="2820" width="17.25" style="217" bestFit="1" customWidth="1"/>
    <col min="2821" max="2822" width="20.5" style="217" bestFit="1" customWidth="1"/>
    <col min="2823" max="2823" width="0" style="217" hidden="1" customWidth="1"/>
    <col min="2824" max="2824" width="18.375" style="217" bestFit="1" customWidth="1"/>
    <col min="2825" max="2826" width="0" style="217" hidden="1" customWidth="1"/>
    <col min="2827" max="3070" width="9" style="217"/>
    <col min="3071" max="3071" width="6.625" style="217" customWidth="1"/>
    <col min="3072" max="3073" width="21.625" style="217" customWidth="1"/>
    <col min="3074" max="3074" width="16.125" style="217" bestFit="1" customWidth="1"/>
    <col min="3075" max="3075" width="13.875" style="217" bestFit="1" customWidth="1"/>
    <col min="3076" max="3076" width="17.25" style="217" bestFit="1" customWidth="1"/>
    <col min="3077" max="3078" width="20.5" style="217" bestFit="1" customWidth="1"/>
    <col min="3079" max="3079" width="0" style="217" hidden="1" customWidth="1"/>
    <col min="3080" max="3080" width="18.375" style="217" bestFit="1" customWidth="1"/>
    <col min="3081" max="3082" width="0" style="217" hidden="1" customWidth="1"/>
    <col min="3083" max="3326" width="9" style="217"/>
    <col min="3327" max="3327" width="6.625" style="217" customWidth="1"/>
    <col min="3328" max="3329" width="21.625" style="217" customWidth="1"/>
    <col min="3330" max="3330" width="16.125" style="217" bestFit="1" customWidth="1"/>
    <col min="3331" max="3331" width="13.875" style="217" bestFit="1" customWidth="1"/>
    <col min="3332" max="3332" width="17.25" style="217" bestFit="1" customWidth="1"/>
    <col min="3333" max="3334" width="20.5" style="217" bestFit="1" customWidth="1"/>
    <col min="3335" max="3335" width="0" style="217" hidden="1" customWidth="1"/>
    <col min="3336" max="3336" width="18.375" style="217" bestFit="1" customWidth="1"/>
    <col min="3337" max="3338" width="0" style="217" hidden="1" customWidth="1"/>
    <col min="3339" max="3582" width="9" style="217"/>
    <col min="3583" max="3583" width="6.625" style="217" customWidth="1"/>
    <col min="3584" max="3585" width="21.625" style="217" customWidth="1"/>
    <col min="3586" max="3586" width="16.125" style="217" bestFit="1" customWidth="1"/>
    <col min="3587" max="3587" width="13.875" style="217" bestFit="1" customWidth="1"/>
    <col min="3588" max="3588" width="17.25" style="217" bestFit="1" customWidth="1"/>
    <col min="3589" max="3590" width="20.5" style="217" bestFit="1" customWidth="1"/>
    <col min="3591" max="3591" width="0" style="217" hidden="1" customWidth="1"/>
    <col min="3592" max="3592" width="18.375" style="217" bestFit="1" customWidth="1"/>
    <col min="3593" max="3594" width="0" style="217" hidden="1" customWidth="1"/>
    <col min="3595" max="3838" width="9" style="217"/>
    <col min="3839" max="3839" width="6.625" style="217" customWidth="1"/>
    <col min="3840" max="3841" width="21.625" style="217" customWidth="1"/>
    <col min="3842" max="3842" width="16.125" style="217" bestFit="1" customWidth="1"/>
    <col min="3843" max="3843" width="13.875" style="217" bestFit="1" customWidth="1"/>
    <col min="3844" max="3844" width="17.25" style="217" bestFit="1" customWidth="1"/>
    <col min="3845" max="3846" width="20.5" style="217" bestFit="1" customWidth="1"/>
    <col min="3847" max="3847" width="0" style="217" hidden="1" customWidth="1"/>
    <col min="3848" max="3848" width="18.375" style="217" bestFit="1" customWidth="1"/>
    <col min="3849" max="3850" width="0" style="217" hidden="1" customWidth="1"/>
    <col min="3851" max="4094" width="9" style="217"/>
    <col min="4095" max="4095" width="6.625" style="217" customWidth="1"/>
    <col min="4096" max="4097" width="21.625" style="217" customWidth="1"/>
    <col min="4098" max="4098" width="16.125" style="217" bestFit="1" customWidth="1"/>
    <col min="4099" max="4099" width="13.875" style="217" bestFit="1" customWidth="1"/>
    <col min="4100" max="4100" width="17.25" style="217" bestFit="1" customWidth="1"/>
    <col min="4101" max="4102" width="20.5" style="217" bestFit="1" customWidth="1"/>
    <col min="4103" max="4103" width="0" style="217" hidden="1" customWidth="1"/>
    <col min="4104" max="4104" width="18.375" style="217" bestFit="1" customWidth="1"/>
    <col min="4105" max="4106" width="0" style="217" hidden="1" customWidth="1"/>
    <col min="4107" max="4350" width="9" style="217"/>
    <col min="4351" max="4351" width="6.625" style="217" customWidth="1"/>
    <col min="4352" max="4353" width="21.625" style="217" customWidth="1"/>
    <col min="4354" max="4354" width="16.125" style="217" bestFit="1" customWidth="1"/>
    <col min="4355" max="4355" width="13.875" style="217" bestFit="1" customWidth="1"/>
    <col min="4356" max="4356" width="17.25" style="217" bestFit="1" customWidth="1"/>
    <col min="4357" max="4358" width="20.5" style="217" bestFit="1" customWidth="1"/>
    <col min="4359" max="4359" width="0" style="217" hidden="1" customWidth="1"/>
    <col min="4360" max="4360" width="18.375" style="217" bestFit="1" customWidth="1"/>
    <col min="4361" max="4362" width="0" style="217" hidden="1" customWidth="1"/>
    <col min="4363" max="4606" width="9" style="217"/>
    <col min="4607" max="4607" width="6.625" style="217" customWidth="1"/>
    <col min="4608" max="4609" width="21.625" style="217" customWidth="1"/>
    <col min="4610" max="4610" width="16.125" style="217" bestFit="1" customWidth="1"/>
    <col min="4611" max="4611" width="13.875" style="217" bestFit="1" customWidth="1"/>
    <col min="4612" max="4612" width="17.25" style="217" bestFit="1" customWidth="1"/>
    <col min="4613" max="4614" width="20.5" style="217" bestFit="1" customWidth="1"/>
    <col min="4615" max="4615" width="0" style="217" hidden="1" customWidth="1"/>
    <col min="4616" max="4616" width="18.375" style="217" bestFit="1" customWidth="1"/>
    <col min="4617" max="4618" width="0" style="217" hidden="1" customWidth="1"/>
    <col min="4619" max="4862" width="9" style="217"/>
    <col min="4863" max="4863" width="6.625" style="217" customWidth="1"/>
    <col min="4864" max="4865" width="21.625" style="217" customWidth="1"/>
    <col min="4866" max="4866" width="16.125" style="217" bestFit="1" customWidth="1"/>
    <col min="4867" max="4867" width="13.875" style="217" bestFit="1" customWidth="1"/>
    <col min="4868" max="4868" width="17.25" style="217" bestFit="1" customWidth="1"/>
    <col min="4869" max="4870" width="20.5" style="217" bestFit="1" customWidth="1"/>
    <col min="4871" max="4871" width="0" style="217" hidden="1" customWidth="1"/>
    <col min="4872" max="4872" width="18.375" style="217" bestFit="1" customWidth="1"/>
    <col min="4873" max="4874" width="0" style="217" hidden="1" customWidth="1"/>
    <col min="4875" max="5118" width="9" style="217"/>
    <col min="5119" max="5119" width="6.625" style="217" customWidth="1"/>
    <col min="5120" max="5121" width="21.625" style="217" customWidth="1"/>
    <col min="5122" max="5122" width="16.125" style="217" bestFit="1" customWidth="1"/>
    <col min="5123" max="5123" width="13.875" style="217" bestFit="1" customWidth="1"/>
    <col min="5124" max="5124" width="17.25" style="217" bestFit="1" customWidth="1"/>
    <col min="5125" max="5126" width="20.5" style="217" bestFit="1" customWidth="1"/>
    <col min="5127" max="5127" width="0" style="217" hidden="1" customWidth="1"/>
    <col min="5128" max="5128" width="18.375" style="217" bestFit="1" customWidth="1"/>
    <col min="5129" max="5130" width="0" style="217" hidden="1" customWidth="1"/>
    <col min="5131" max="5374" width="9" style="217"/>
    <col min="5375" max="5375" width="6.625" style="217" customWidth="1"/>
    <col min="5376" max="5377" width="21.625" style="217" customWidth="1"/>
    <col min="5378" max="5378" width="16.125" style="217" bestFit="1" customWidth="1"/>
    <col min="5379" max="5379" width="13.875" style="217" bestFit="1" customWidth="1"/>
    <col min="5380" max="5380" width="17.25" style="217" bestFit="1" customWidth="1"/>
    <col min="5381" max="5382" width="20.5" style="217" bestFit="1" customWidth="1"/>
    <col min="5383" max="5383" width="0" style="217" hidden="1" customWidth="1"/>
    <col min="5384" max="5384" width="18.375" style="217" bestFit="1" customWidth="1"/>
    <col min="5385" max="5386" width="0" style="217" hidden="1" customWidth="1"/>
    <col min="5387" max="5630" width="9" style="217"/>
    <col min="5631" max="5631" width="6.625" style="217" customWidth="1"/>
    <col min="5632" max="5633" width="21.625" style="217" customWidth="1"/>
    <col min="5634" max="5634" width="16.125" style="217" bestFit="1" customWidth="1"/>
    <col min="5635" max="5635" width="13.875" style="217" bestFit="1" customWidth="1"/>
    <col min="5636" max="5636" width="17.25" style="217" bestFit="1" customWidth="1"/>
    <col min="5637" max="5638" width="20.5" style="217" bestFit="1" customWidth="1"/>
    <col min="5639" max="5639" width="0" style="217" hidden="1" customWidth="1"/>
    <col min="5640" max="5640" width="18.375" style="217" bestFit="1" customWidth="1"/>
    <col min="5641" max="5642" width="0" style="217" hidden="1" customWidth="1"/>
    <col min="5643" max="5886" width="9" style="217"/>
    <col min="5887" max="5887" width="6.625" style="217" customWidth="1"/>
    <col min="5888" max="5889" width="21.625" style="217" customWidth="1"/>
    <col min="5890" max="5890" width="16.125" style="217" bestFit="1" customWidth="1"/>
    <col min="5891" max="5891" width="13.875" style="217" bestFit="1" customWidth="1"/>
    <col min="5892" max="5892" width="17.25" style="217" bestFit="1" customWidth="1"/>
    <col min="5893" max="5894" width="20.5" style="217" bestFit="1" customWidth="1"/>
    <col min="5895" max="5895" width="0" style="217" hidden="1" customWidth="1"/>
    <col min="5896" max="5896" width="18.375" style="217" bestFit="1" customWidth="1"/>
    <col min="5897" max="5898" width="0" style="217" hidden="1" customWidth="1"/>
    <col min="5899" max="6142" width="9" style="217"/>
    <col min="6143" max="6143" width="6.625" style="217" customWidth="1"/>
    <col min="6144" max="6145" width="21.625" style="217" customWidth="1"/>
    <col min="6146" max="6146" width="16.125" style="217" bestFit="1" customWidth="1"/>
    <col min="6147" max="6147" width="13.875" style="217" bestFit="1" customWidth="1"/>
    <col min="6148" max="6148" width="17.25" style="217" bestFit="1" customWidth="1"/>
    <col min="6149" max="6150" width="20.5" style="217" bestFit="1" customWidth="1"/>
    <col min="6151" max="6151" width="0" style="217" hidden="1" customWidth="1"/>
    <col min="6152" max="6152" width="18.375" style="217" bestFit="1" customWidth="1"/>
    <col min="6153" max="6154" width="0" style="217" hidden="1" customWidth="1"/>
    <col min="6155" max="6398" width="9" style="217"/>
    <col min="6399" max="6399" width="6.625" style="217" customWidth="1"/>
    <col min="6400" max="6401" width="21.625" style="217" customWidth="1"/>
    <col min="6402" max="6402" width="16.125" style="217" bestFit="1" customWidth="1"/>
    <col min="6403" max="6403" width="13.875" style="217" bestFit="1" customWidth="1"/>
    <col min="6404" max="6404" width="17.25" style="217" bestFit="1" customWidth="1"/>
    <col min="6405" max="6406" width="20.5" style="217" bestFit="1" customWidth="1"/>
    <col min="6407" max="6407" width="0" style="217" hidden="1" customWidth="1"/>
    <col min="6408" max="6408" width="18.375" style="217" bestFit="1" customWidth="1"/>
    <col min="6409" max="6410" width="0" style="217" hidden="1" customWidth="1"/>
    <col min="6411" max="6654" width="9" style="217"/>
    <col min="6655" max="6655" width="6.625" style="217" customWidth="1"/>
    <col min="6656" max="6657" width="21.625" style="217" customWidth="1"/>
    <col min="6658" max="6658" width="16.125" style="217" bestFit="1" customWidth="1"/>
    <col min="6659" max="6659" width="13.875" style="217" bestFit="1" customWidth="1"/>
    <col min="6660" max="6660" width="17.25" style="217" bestFit="1" customWidth="1"/>
    <col min="6661" max="6662" width="20.5" style="217" bestFit="1" customWidth="1"/>
    <col min="6663" max="6663" width="0" style="217" hidden="1" customWidth="1"/>
    <col min="6664" max="6664" width="18.375" style="217" bestFit="1" customWidth="1"/>
    <col min="6665" max="6666" width="0" style="217" hidden="1" customWidth="1"/>
    <col min="6667" max="6910" width="9" style="217"/>
    <col min="6911" max="6911" width="6.625" style="217" customWidth="1"/>
    <col min="6912" max="6913" width="21.625" style="217" customWidth="1"/>
    <col min="6914" max="6914" width="16.125" style="217" bestFit="1" customWidth="1"/>
    <col min="6915" max="6915" width="13.875" style="217" bestFit="1" customWidth="1"/>
    <col min="6916" max="6916" width="17.25" style="217" bestFit="1" customWidth="1"/>
    <col min="6917" max="6918" width="20.5" style="217" bestFit="1" customWidth="1"/>
    <col min="6919" max="6919" width="0" style="217" hidden="1" customWidth="1"/>
    <col min="6920" max="6920" width="18.375" style="217" bestFit="1" customWidth="1"/>
    <col min="6921" max="6922" width="0" style="217" hidden="1" customWidth="1"/>
    <col min="6923" max="7166" width="9" style="217"/>
    <col min="7167" max="7167" width="6.625" style="217" customWidth="1"/>
    <col min="7168" max="7169" width="21.625" style="217" customWidth="1"/>
    <col min="7170" max="7170" width="16.125" style="217" bestFit="1" customWidth="1"/>
    <col min="7171" max="7171" width="13.875" style="217" bestFit="1" customWidth="1"/>
    <col min="7172" max="7172" width="17.25" style="217" bestFit="1" customWidth="1"/>
    <col min="7173" max="7174" width="20.5" style="217" bestFit="1" customWidth="1"/>
    <col min="7175" max="7175" width="0" style="217" hidden="1" customWidth="1"/>
    <col min="7176" max="7176" width="18.375" style="217" bestFit="1" customWidth="1"/>
    <col min="7177" max="7178" width="0" style="217" hidden="1" customWidth="1"/>
    <col min="7179" max="7422" width="9" style="217"/>
    <col min="7423" max="7423" width="6.625" style="217" customWidth="1"/>
    <col min="7424" max="7425" width="21.625" style="217" customWidth="1"/>
    <col min="7426" max="7426" width="16.125" style="217" bestFit="1" customWidth="1"/>
    <col min="7427" max="7427" width="13.875" style="217" bestFit="1" customWidth="1"/>
    <col min="7428" max="7428" width="17.25" style="217" bestFit="1" customWidth="1"/>
    <col min="7429" max="7430" width="20.5" style="217" bestFit="1" customWidth="1"/>
    <col min="7431" max="7431" width="0" style="217" hidden="1" customWidth="1"/>
    <col min="7432" max="7432" width="18.375" style="217" bestFit="1" customWidth="1"/>
    <col min="7433" max="7434" width="0" style="217" hidden="1" customWidth="1"/>
    <col min="7435" max="7678" width="9" style="217"/>
    <col min="7679" max="7679" width="6.625" style="217" customWidth="1"/>
    <col min="7680" max="7681" width="21.625" style="217" customWidth="1"/>
    <col min="7682" max="7682" width="16.125" style="217" bestFit="1" customWidth="1"/>
    <col min="7683" max="7683" width="13.875" style="217" bestFit="1" customWidth="1"/>
    <col min="7684" max="7684" width="17.25" style="217" bestFit="1" customWidth="1"/>
    <col min="7685" max="7686" width="20.5" style="217" bestFit="1" customWidth="1"/>
    <col min="7687" max="7687" width="0" style="217" hidden="1" customWidth="1"/>
    <col min="7688" max="7688" width="18.375" style="217" bestFit="1" customWidth="1"/>
    <col min="7689" max="7690" width="0" style="217" hidden="1" customWidth="1"/>
    <col min="7691" max="7934" width="9" style="217"/>
    <col min="7935" max="7935" width="6.625" style="217" customWidth="1"/>
    <col min="7936" max="7937" width="21.625" style="217" customWidth="1"/>
    <col min="7938" max="7938" width="16.125" style="217" bestFit="1" customWidth="1"/>
    <col min="7939" max="7939" width="13.875" style="217" bestFit="1" customWidth="1"/>
    <col min="7940" max="7940" width="17.25" style="217" bestFit="1" customWidth="1"/>
    <col min="7941" max="7942" width="20.5" style="217" bestFit="1" customWidth="1"/>
    <col min="7943" max="7943" width="0" style="217" hidden="1" customWidth="1"/>
    <col min="7944" max="7944" width="18.375" style="217" bestFit="1" customWidth="1"/>
    <col min="7945" max="7946" width="0" style="217" hidden="1" customWidth="1"/>
    <col min="7947" max="8190" width="9" style="217"/>
    <col min="8191" max="8191" width="6.625" style="217" customWidth="1"/>
    <col min="8192" max="8193" width="21.625" style="217" customWidth="1"/>
    <col min="8194" max="8194" width="16.125" style="217" bestFit="1" customWidth="1"/>
    <col min="8195" max="8195" width="13.875" style="217" bestFit="1" customWidth="1"/>
    <col min="8196" max="8196" width="17.25" style="217" bestFit="1" customWidth="1"/>
    <col min="8197" max="8198" width="20.5" style="217" bestFit="1" customWidth="1"/>
    <col min="8199" max="8199" width="0" style="217" hidden="1" customWidth="1"/>
    <col min="8200" max="8200" width="18.375" style="217" bestFit="1" customWidth="1"/>
    <col min="8201" max="8202" width="0" style="217" hidden="1" customWidth="1"/>
    <col min="8203" max="8446" width="9" style="217"/>
    <col min="8447" max="8447" width="6.625" style="217" customWidth="1"/>
    <col min="8448" max="8449" width="21.625" style="217" customWidth="1"/>
    <col min="8450" max="8450" width="16.125" style="217" bestFit="1" customWidth="1"/>
    <col min="8451" max="8451" width="13.875" style="217" bestFit="1" customWidth="1"/>
    <col min="8452" max="8452" width="17.25" style="217" bestFit="1" customWidth="1"/>
    <col min="8453" max="8454" width="20.5" style="217" bestFit="1" customWidth="1"/>
    <col min="8455" max="8455" width="0" style="217" hidden="1" customWidth="1"/>
    <col min="8456" max="8456" width="18.375" style="217" bestFit="1" customWidth="1"/>
    <col min="8457" max="8458" width="0" style="217" hidden="1" customWidth="1"/>
    <col min="8459" max="8702" width="9" style="217"/>
    <col min="8703" max="8703" width="6.625" style="217" customWidth="1"/>
    <col min="8704" max="8705" width="21.625" style="217" customWidth="1"/>
    <col min="8706" max="8706" width="16.125" style="217" bestFit="1" customWidth="1"/>
    <col min="8707" max="8707" width="13.875" style="217" bestFit="1" customWidth="1"/>
    <col min="8708" max="8708" width="17.25" style="217" bestFit="1" customWidth="1"/>
    <col min="8709" max="8710" width="20.5" style="217" bestFit="1" customWidth="1"/>
    <col min="8711" max="8711" width="0" style="217" hidden="1" customWidth="1"/>
    <col min="8712" max="8712" width="18.375" style="217" bestFit="1" customWidth="1"/>
    <col min="8713" max="8714" width="0" style="217" hidden="1" customWidth="1"/>
    <col min="8715" max="8958" width="9" style="217"/>
    <col min="8959" max="8959" width="6.625" style="217" customWidth="1"/>
    <col min="8960" max="8961" width="21.625" style="217" customWidth="1"/>
    <col min="8962" max="8962" width="16.125" style="217" bestFit="1" customWidth="1"/>
    <col min="8963" max="8963" width="13.875" style="217" bestFit="1" customWidth="1"/>
    <col min="8964" max="8964" width="17.25" style="217" bestFit="1" customWidth="1"/>
    <col min="8965" max="8966" width="20.5" style="217" bestFit="1" customWidth="1"/>
    <col min="8967" max="8967" width="0" style="217" hidden="1" customWidth="1"/>
    <col min="8968" max="8968" width="18.375" style="217" bestFit="1" customWidth="1"/>
    <col min="8969" max="8970" width="0" style="217" hidden="1" customWidth="1"/>
    <col min="8971" max="9214" width="9" style="217"/>
    <col min="9215" max="9215" width="6.625" style="217" customWidth="1"/>
    <col min="9216" max="9217" width="21.625" style="217" customWidth="1"/>
    <col min="9218" max="9218" width="16.125" style="217" bestFit="1" customWidth="1"/>
    <col min="9219" max="9219" width="13.875" style="217" bestFit="1" customWidth="1"/>
    <col min="9220" max="9220" width="17.25" style="217" bestFit="1" customWidth="1"/>
    <col min="9221" max="9222" width="20.5" style="217" bestFit="1" customWidth="1"/>
    <col min="9223" max="9223" width="0" style="217" hidden="1" customWidth="1"/>
    <col min="9224" max="9224" width="18.375" style="217" bestFit="1" customWidth="1"/>
    <col min="9225" max="9226" width="0" style="217" hidden="1" customWidth="1"/>
    <col min="9227" max="9470" width="9" style="217"/>
    <col min="9471" max="9471" width="6.625" style="217" customWidth="1"/>
    <col min="9472" max="9473" width="21.625" style="217" customWidth="1"/>
    <col min="9474" max="9474" width="16.125" style="217" bestFit="1" customWidth="1"/>
    <col min="9475" max="9475" width="13.875" style="217" bestFit="1" customWidth="1"/>
    <col min="9476" max="9476" width="17.25" style="217" bestFit="1" customWidth="1"/>
    <col min="9477" max="9478" width="20.5" style="217" bestFit="1" customWidth="1"/>
    <col min="9479" max="9479" width="0" style="217" hidden="1" customWidth="1"/>
    <col min="9480" max="9480" width="18.375" style="217" bestFit="1" customWidth="1"/>
    <col min="9481" max="9482" width="0" style="217" hidden="1" customWidth="1"/>
    <col min="9483" max="9726" width="9" style="217"/>
    <col min="9727" max="9727" width="6.625" style="217" customWidth="1"/>
    <col min="9728" max="9729" width="21.625" style="217" customWidth="1"/>
    <col min="9730" max="9730" width="16.125" style="217" bestFit="1" customWidth="1"/>
    <col min="9731" max="9731" width="13.875" style="217" bestFit="1" customWidth="1"/>
    <col min="9732" max="9732" width="17.25" style="217" bestFit="1" customWidth="1"/>
    <col min="9733" max="9734" width="20.5" style="217" bestFit="1" customWidth="1"/>
    <col min="9735" max="9735" width="0" style="217" hidden="1" customWidth="1"/>
    <col min="9736" max="9736" width="18.375" style="217" bestFit="1" customWidth="1"/>
    <col min="9737" max="9738" width="0" style="217" hidden="1" customWidth="1"/>
    <col min="9739" max="9982" width="9" style="217"/>
    <col min="9983" max="9983" width="6.625" style="217" customWidth="1"/>
    <col min="9984" max="9985" width="21.625" style="217" customWidth="1"/>
    <col min="9986" max="9986" width="16.125" style="217" bestFit="1" customWidth="1"/>
    <col min="9987" max="9987" width="13.875" style="217" bestFit="1" customWidth="1"/>
    <col min="9988" max="9988" width="17.25" style="217" bestFit="1" customWidth="1"/>
    <col min="9989" max="9990" width="20.5" style="217" bestFit="1" customWidth="1"/>
    <col min="9991" max="9991" width="0" style="217" hidden="1" customWidth="1"/>
    <col min="9992" max="9992" width="18.375" style="217" bestFit="1" customWidth="1"/>
    <col min="9993" max="9994" width="0" style="217" hidden="1" customWidth="1"/>
    <col min="9995" max="10238" width="9" style="217"/>
    <col min="10239" max="10239" width="6.625" style="217" customWidth="1"/>
    <col min="10240" max="10241" width="21.625" style="217" customWidth="1"/>
    <col min="10242" max="10242" width="16.125" style="217" bestFit="1" customWidth="1"/>
    <col min="10243" max="10243" width="13.875" style="217" bestFit="1" customWidth="1"/>
    <col min="10244" max="10244" width="17.25" style="217" bestFit="1" customWidth="1"/>
    <col min="10245" max="10246" width="20.5" style="217" bestFit="1" customWidth="1"/>
    <col min="10247" max="10247" width="0" style="217" hidden="1" customWidth="1"/>
    <col min="10248" max="10248" width="18.375" style="217" bestFit="1" customWidth="1"/>
    <col min="10249" max="10250" width="0" style="217" hidden="1" customWidth="1"/>
    <col min="10251" max="10494" width="9" style="217"/>
    <col min="10495" max="10495" width="6.625" style="217" customWidth="1"/>
    <col min="10496" max="10497" width="21.625" style="217" customWidth="1"/>
    <col min="10498" max="10498" width="16.125" style="217" bestFit="1" customWidth="1"/>
    <col min="10499" max="10499" width="13.875" style="217" bestFit="1" customWidth="1"/>
    <col min="10500" max="10500" width="17.25" style="217" bestFit="1" customWidth="1"/>
    <col min="10501" max="10502" width="20.5" style="217" bestFit="1" customWidth="1"/>
    <col min="10503" max="10503" width="0" style="217" hidden="1" customWidth="1"/>
    <col min="10504" max="10504" width="18.375" style="217" bestFit="1" customWidth="1"/>
    <col min="10505" max="10506" width="0" style="217" hidden="1" customWidth="1"/>
    <col min="10507" max="10750" width="9" style="217"/>
    <col min="10751" max="10751" width="6.625" style="217" customWidth="1"/>
    <col min="10752" max="10753" width="21.625" style="217" customWidth="1"/>
    <col min="10754" max="10754" width="16.125" style="217" bestFit="1" customWidth="1"/>
    <col min="10755" max="10755" width="13.875" style="217" bestFit="1" customWidth="1"/>
    <col min="10756" max="10756" width="17.25" style="217" bestFit="1" customWidth="1"/>
    <col min="10757" max="10758" width="20.5" style="217" bestFit="1" customWidth="1"/>
    <col min="10759" max="10759" width="0" style="217" hidden="1" customWidth="1"/>
    <col min="10760" max="10760" width="18.375" style="217" bestFit="1" customWidth="1"/>
    <col min="10761" max="10762" width="0" style="217" hidden="1" customWidth="1"/>
    <col min="10763" max="11006" width="9" style="217"/>
    <col min="11007" max="11007" width="6.625" style="217" customWidth="1"/>
    <col min="11008" max="11009" width="21.625" style="217" customWidth="1"/>
    <col min="11010" max="11010" width="16.125" style="217" bestFit="1" customWidth="1"/>
    <col min="11011" max="11011" width="13.875" style="217" bestFit="1" customWidth="1"/>
    <col min="11012" max="11012" width="17.25" style="217" bestFit="1" customWidth="1"/>
    <col min="11013" max="11014" width="20.5" style="217" bestFit="1" customWidth="1"/>
    <col min="11015" max="11015" width="0" style="217" hidden="1" customWidth="1"/>
    <col min="11016" max="11016" width="18.375" style="217" bestFit="1" customWidth="1"/>
    <col min="11017" max="11018" width="0" style="217" hidden="1" customWidth="1"/>
    <col min="11019" max="11262" width="9" style="217"/>
    <col min="11263" max="11263" width="6.625" style="217" customWidth="1"/>
    <col min="11264" max="11265" width="21.625" style="217" customWidth="1"/>
    <col min="11266" max="11266" width="16.125" style="217" bestFit="1" customWidth="1"/>
    <col min="11267" max="11267" width="13.875" style="217" bestFit="1" customWidth="1"/>
    <col min="11268" max="11268" width="17.25" style="217" bestFit="1" customWidth="1"/>
    <col min="11269" max="11270" width="20.5" style="217" bestFit="1" customWidth="1"/>
    <col min="11271" max="11271" width="0" style="217" hidden="1" customWidth="1"/>
    <col min="11272" max="11272" width="18.375" style="217" bestFit="1" customWidth="1"/>
    <col min="11273" max="11274" width="0" style="217" hidden="1" customWidth="1"/>
    <col min="11275" max="11518" width="9" style="217"/>
    <col min="11519" max="11519" width="6.625" style="217" customWidth="1"/>
    <col min="11520" max="11521" width="21.625" style="217" customWidth="1"/>
    <col min="11522" max="11522" width="16.125" style="217" bestFit="1" customWidth="1"/>
    <col min="11523" max="11523" width="13.875" style="217" bestFit="1" customWidth="1"/>
    <col min="11524" max="11524" width="17.25" style="217" bestFit="1" customWidth="1"/>
    <col min="11525" max="11526" width="20.5" style="217" bestFit="1" customWidth="1"/>
    <col min="11527" max="11527" width="0" style="217" hidden="1" customWidth="1"/>
    <col min="11528" max="11528" width="18.375" style="217" bestFit="1" customWidth="1"/>
    <col min="11529" max="11530" width="0" style="217" hidden="1" customWidth="1"/>
    <col min="11531" max="11774" width="9" style="217"/>
    <col min="11775" max="11775" width="6.625" style="217" customWidth="1"/>
    <col min="11776" max="11777" width="21.625" style="217" customWidth="1"/>
    <col min="11778" max="11778" width="16.125" style="217" bestFit="1" customWidth="1"/>
    <col min="11779" max="11779" width="13.875" style="217" bestFit="1" customWidth="1"/>
    <col min="11780" max="11780" width="17.25" style="217" bestFit="1" customWidth="1"/>
    <col min="11781" max="11782" width="20.5" style="217" bestFit="1" customWidth="1"/>
    <col min="11783" max="11783" width="0" style="217" hidden="1" customWidth="1"/>
    <col min="11784" max="11784" width="18.375" style="217" bestFit="1" customWidth="1"/>
    <col min="11785" max="11786" width="0" style="217" hidden="1" customWidth="1"/>
    <col min="11787" max="12030" width="9" style="217"/>
    <col min="12031" max="12031" width="6.625" style="217" customWidth="1"/>
    <col min="12032" max="12033" width="21.625" style="217" customWidth="1"/>
    <col min="12034" max="12034" width="16.125" style="217" bestFit="1" customWidth="1"/>
    <col min="12035" max="12035" width="13.875" style="217" bestFit="1" customWidth="1"/>
    <col min="12036" max="12036" width="17.25" style="217" bestFit="1" customWidth="1"/>
    <col min="12037" max="12038" width="20.5" style="217" bestFit="1" customWidth="1"/>
    <col min="12039" max="12039" width="0" style="217" hidden="1" customWidth="1"/>
    <col min="12040" max="12040" width="18.375" style="217" bestFit="1" customWidth="1"/>
    <col min="12041" max="12042" width="0" style="217" hidden="1" customWidth="1"/>
    <col min="12043" max="12286" width="9" style="217"/>
    <col min="12287" max="12287" width="6.625" style="217" customWidth="1"/>
    <col min="12288" max="12289" width="21.625" style="217" customWidth="1"/>
    <col min="12290" max="12290" width="16.125" style="217" bestFit="1" customWidth="1"/>
    <col min="12291" max="12291" width="13.875" style="217" bestFit="1" customWidth="1"/>
    <col min="12292" max="12292" width="17.25" style="217" bestFit="1" customWidth="1"/>
    <col min="12293" max="12294" width="20.5" style="217" bestFit="1" customWidth="1"/>
    <col min="12295" max="12295" width="0" style="217" hidden="1" customWidth="1"/>
    <col min="12296" max="12296" width="18.375" style="217" bestFit="1" customWidth="1"/>
    <col min="12297" max="12298" width="0" style="217" hidden="1" customWidth="1"/>
    <col min="12299" max="12542" width="9" style="217"/>
    <col min="12543" max="12543" width="6.625" style="217" customWidth="1"/>
    <col min="12544" max="12545" width="21.625" style="217" customWidth="1"/>
    <col min="12546" max="12546" width="16.125" style="217" bestFit="1" customWidth="1"/>
    <col min="12547" max="12547" width="13.875" style="217" bestFit="1" customWidth="1"/>
    <col min="12548" max="12548" width="17.25" style="217" bestFit="1" customWidth="1"/>
    <col min="12549" max="12550" width="20.5" style="217" bestFit="1" customWidth="1"/>
    <col min="12551" max="12551" width="0" style="217" hidden="1" customWidth="1"/>
    <col min="12552" max="12552" width="18.375" style="217" bestFit="1" customWidth="1"/>
    <col min="12553" max="12554" width="0" style="217" hidden="1" customWidth="1"/>
    <col min="12555" max="12798" width="9" style="217"/>
    <col min="12799" max="12799" width="6.625" style="217" customWidth="1"/>
    <col min="12800" max="12801" width="21.625" style="217" customWidth="1"/>
    <col min="12802" max="12802" width="16.125" style="217" bestFit="1" customWidth="1"/>
    <col min="12803" max="12803" width="13.875" style="217" bestFit="1" customWidth="1"/>
    <col min="12804" max="12804" width="17.25" style="217" bestFit="1" customWidth="1"/>
    <col min="12805" max="12806" width="20.5" style="217" bestFit="1" customWidth="1"/>
    <col min="12807" max="12807" width="0" style="217" hidden="1" customWidth="1"/>
    <col min="12808" max="12808" width="18.375" style="217" bestFit="1" customWidth="1"/>
    <col min="12809" max="12810" width="0" style="217" hidden="1" customWidth="1"/>
    <col min="12811" max="13054" width="9" style="217"/>
    <col min="13055" max="13055" width="6.625" style="217" customWidth="1"/>
    <col min="13056" max="13057" width="21.625" style="217" customWidth="1"/>
    <col min="13058" max="13058" width="16.125" style="217" bestFit="1" customWidth="1"/>
    <col min="13059" max="13059" width="13.875" style="217" bestFit="1" customWidth="1"/>
    <col min="13060" max="13060" width="17.25" style="217" bestFit="1" customWidth="1"/>
    <col min="13061" max="13062" width="20.5" style="217" bestFit="1" customWidth="1"/>
    <col min="13063" max="13063" width="0" style="217" hidden="1" customWidth="1"/>
    <col min="13064" max="13064" width="18.375" style="217" bestFit="1" customWidth="1"/>
    <col min="13065" max="13066" width="0" style="217" hidden="1" customWidth="1"/>
    <col min="13067" max="13310" width="9" style="217"/>
    <col min="13311" max="13311" width="6.625" style="217" customWidth="1"/>
    <col min="13312" max="13313" width="21.625" style="217" customWidth="1"/>
    <col min="13314" max="13314" width="16.125" style="217" bestFit="1" customWidth="1"/>
    <col min="13315" max="13315" width="13.875" style="217" bestFit="1" customWidth="1"/>
    <col min="13316" max="13316" width="17.25" style="217" bestFit="1" customWidth="1"/>
    <col min="13317" max="13318" width="20.5" style="217" bestFit="1" customWidth="1"/>
    <col min="13319" max="13319" width="0" style="217" hidden="1" customWidth="1"/>
    <col min="13320" max="13320" width="18.375" style="217" bestFit="1" customWidth="1"/>
    <col min="13321" max="13322" width="0" style="217" hidden="1" customWidth="1"/>
    <col min="13323" max="13566" width="9" style="217"/>
    <col min="13567" max="13567" width="6.625" style="217" customWidth="1"/>
    <col min="13568" max="13569" width="21.625" style="217" customWidth="1"/>
    <col min="13570" max="13570" width="16.125" style="217" bestFit="1" customWidth="1"/>
    <col min="13571" max="13571" width="13.875" style="217" bestFit="1" customWidth="1"/>
    <col min="13572" max="13572" width="17.25" style="217" bestFit="1" customWidth="1"/>
    <col min="13573" max="13574" width="20.5" style="217" bestFit="1" customWidth="1"/>
    <col min="13575" max="13575" width="0" style="217" hidden="1" customWidth="1"/>
    <col min="13576" max="13576" width="18.375" style="217" bestFit="1" customWidth="1"/>
    <col min="13577" max="13578" width="0" style="217" hidden="1" customWidth="1"/>
    <col min="13579" max="13822" width="9" style="217"/>
    <col min="13823" max="13823" width="6.625" style="217" customWidth="1"/>
    <col min="13824" max="13825" width="21.625" style="217" customWidth="1"/>
    <col min="13826" max="13826" width="16.125" style="217" bestFit="1" customWidth="1"/>
    <col min="13827" max="13827" width="13.875" style="217" bestFit="1" customWidth="1"/>
    <col min="13828" max="13828" width="17.25" style="217" bestFit="1" customWidth="1"/>
    <col min="13829" max="13830" width="20.5" style="217" bestFit="1" customWidth="1"/>
    <col min="13831" max="13831" width="0" style="217" hidden="1" customWidth="1"/>
    <col min="13832" max="13832" width="18.375" style="217" bestFit="1" customWidth="1"/>
    <col min="13833" max="13834" width="0" style="217" hidden="1" customWidth="1"/>
    <col min="13835" max="14078" width="9" style="217"/>
    <col min="14079" max="14079" width="6.625" style="217" customWidth="1"/>
    <col min="14080" max="14081" width="21.625" style="217" customWidth="1"/>
    <col min="14082" max="14082" width="16.125" style="217" bestFit="1" customWidth="1"/>
    <col min="14083" max="14083" width="13.875" style="217" bestFit="1" customWidth="1"/>
    <col min="14084" max="14084" width="17.25" style="217" bestFit="1" customWidth="1"/>
    <col min="14085" max="14086" width="20.5" style="217" bestFit="1" customWidth="1"/>
    <col min="14087" max="14087" width="0" style="217" hidden="1" customWidth="1"/>
    <col min="14088" max="14088" width="18.375" style="217" bestFit="1" customWidth="1"/>
    <col min="14089" max="14090" width="0" style="217" hidden="1" customWidth="1"/>
    <col min="14091" max="14334" width="9" style="217"/>
    <col min="14335" max="14335" width="6.625" style="217" customWidth="1"/>
    <col min="14336" max="14337" width="21.625" style="217" customWidth="1"/>
    <col min="14338" max="14338" width="16.125" style="217" bestFit="1" customWidth="1"/>
    <col min="14339" max="14339" width="13.875" style="217" bestFit="1" customWidth="1"/>
    <col min="14340" max="14340" width="17.25" style="217" bestFit="1" customWidth="1"/>
    <col min="14341" max="14342" width="20.5" style="217" bestFit="1" customWidth="1"/>
    <col min="14343" max="14343" width="0" style="217" hidden="1" customWidth="1"/>
    <col min="14344" max="14344" width="18.375" style="217" bestFit="1" customWidth="1"/>
    <col min="14345" max="14346" width="0" style="217" hidden="1" customWidth="1"/>
    <col min="14347" max="14590" width="9" style="217"/>
    <col min="14591" max="14591" width="6.625" style="217" customWidth="1"/>
    <col min="14592" max="14593" width="21.625" style="217" customWidth="1"/>
    <col min="14594" max="14594" width="16.125" style="217" bestFit="1" customWidth="1"/>
    <col min="14595" max="14595" width="13.875" style="217" bestFit="1" customWidth="1"/>
    <col min="14596" max="14596" width="17.25" style="217" bestFit="1" customWidth="1"/>
    <col min="14597" max="14598" width="20.5" style="217" bestFit="1" customWidth="1"/>
    <col min="14599" max="14599" width="0" style="217" hidden="1" customWidth="1"/>
    <col min="14600" max="14600" width="18.375" style="217" bestFit="1" customWidth="1"/>
    <col min="14601" max="14602" width="0" style="217" hidden="1" customWidth="1"/>
    <col min="14603" max="14846" width="9" style="217"/>
    <col min="14847" max="14847" width="6.625" style="217" customWidth="1"/>
    <col min="14848" max="14849" width="21.625" style="217" customWidth="1"/>
    <col min="14850" max="14850" width="16.125" style="217" bestFit="1" customWidth="1"/>
    <col min="14851" max="14851" width="13.875" style="217" bestFit="1" customWidth="1"/>
    <col min="14852" max="14852" width="17.25" style="217" bestFit="1" customWidth="1"/>
    <col min="14853" max="14854" width="20.5" style="217" bestFit="1" customWidth="1"/>
    <col min="14855" max="14855" width="0" style="217" hidden="1" customWidth="1"/>
    <col min="14856" max="14856" width="18.375" style="217" bestFit="1" customWidth="1"/>
    <col min="14857" max="14858" width="0" style="217" hidden="1" customWidth="1"/>
    <col min="14859" max="15102" width="9" style="217"/>
    <col min="15103" max="15103" width="6.625" style="217" customWidth="1"/>
    <col min="15104" max="15105" width="21.625" style="217" customWidth="1"/>
    <col min="15106" max="15106" width="16.125" style="217" bestFit="1" customWidth="1"/>
    <col min="15107" max="15107" width="13.875" style="217" bestFit="1" customWidth="1"/>
    <col min="15108" max="15108" width="17.25" style="217" bestFit="1" customWidth="1"/>
    <col min="15109" max="15110" width="20.5" style="217" bestFit="1" customWidth="1"/>
    <col min="15111" max="15111" width="0" style="217" hidden="1" customWidth="1"/>
    <col min="15112" max="15112" width="18.375" style="217" bestFit="1" customWidth="1"/>
    <col min="15113" max="15114" width="0" style="217" hidden="1" customWidth="1"/>
    <col min="15115" max="15358" width="9" style="217"/>
    <col min="15359" max="15359" width="6.625" style="217" customWidth="1"/>
    <col min="15360" max="15361" width="21.625" style="217" customWidth="1"/>
    <col min="15362" max="15362" width="16.125" style="217" bestFit="1" customWidth="1"/>
    <col min="15363" max="15363" width="13.875" style="217" bestFit="1" customWidth="1"/>
    <col min="15364" max="15364" width="17.25" style="217" bestFit="1" customWidth="1"/>
    <col min="15365" max="15366" width="20.5" style="217" bestFit="1" customWidth="1"/>
    <col min="15367" max="15367" width="0" style="217" hidden="1" customWidth="1"/>
    <col min="15368" max="15368" width="18.375" style="217" bestFit="1" customWidth="1"/>
    <col min="15369" max="15370" width="0" style="217" hidden="1" customWidth="1"/>
    <col min="15371" max="15614" width="9" style="217"/>
    <col min="15615" max="15615" width="6.625" style="217" customWidth="1"/>
    <col min="15616" max="15617" width="21.625" style="217" customWidth="1"/>
    <col min="15618" max="15618" width="16.125" style="217" bestFit="1" customWidth="1"/>
    <col min="15619" max="15619" width="13.875" style="217" bestFit="1" customWidth="1"/>
    <col min="15620" max="15620" width="17.25" style="217" bestFit="1" customWidth="1"/>
    <col min="15621" max="15622" width="20.5" style="217" bestFit="1" customWidth="1"/>
    <col min="15623" max="15623" width="0" style="217" hidden="1" customWidth="1"/>
    <col min="15624" max="15624" width="18.375" style="217" bestFit="1" customWidth="1"/>
    <col min="15625" max="15626" width="0" style="217" hidden="1" customWidth="1"/>
    <col min="15627" max="15870" width="9" style="217"/>
    <col min="15871" max="15871" width="6.625" style="217" customWidth="1"/>
    <col min="15872" max="15873" width="21.625" style="217" customWidth="1"/>
    <col min="15874" max="15874" width="16.125" style="217" bestFit="1" customWidth="1"/>
    <col min="15875" max="15875" width="13.875" style="217" bestFit="1" customWidth="1"/>
    <col min="15876" max="15876" width="17.25" style="217" bestFit="1" customWidth="1"/>
    <col min="15877" max="15878" width="20.5" style="217" bestFit="1" customWidth="1"/>
    <col min="15879" max="15879" width="0" style="217" hidden="1" customWidth="1"/>
    <col min="15880" max="15880" width="18.375" style="217" bestFit="1" customWidth="1"/>
    <col min="15881" max="15882" width="0" style="217" hidden="1" customWidth="1"/>
    <col min="15883" max="16126" width="9" style="217"/>
    <col min="16127" max="16127" width="6.625" style="217" customWidth="1"/>
    <col min="16128" max="16129" width="21.625" style="217" customWidth="1"/>
    <col min="16130" max="16130" width="16.125" style="217" bestFit="1" customWidth="1"/>
    <col min="16131" max="16131" width="13.875" style="217" bestFit="1" customWidth="1"/>
    <col min="16132" max="16132" width="17.25" style="217" bestFit="1" customWidth="1"/>
    <col min="16133" max="16134" width="20.5" style="217" bestFit="1" customWidth="1"/>
    <col min="16135" max="16135" width="0" style="217" hidden="1" customWidth="1"/>
    <col min="16136" max="16136" width="18.375" style="217" bestFit="1" customWidth="1"/>
    <col min="16137" max="16138" width="0" style="217" hidden="1" customWidth="1"/>
    <col min="16139" max="16384" width="9" style="217"/>
  </cols>
  <sheetData>
    <row r="1" spans="1:5" ht="30" customHeight="1">
      <c r="A1" s="235" t="s">
        <v>291</v>
      </c>
      <c r="B1" s="236"/>
      <c r="C1" s="236"/>
      <c r="D1" s="236"/>
      <c r="E1" s="236"/>
    </row>
    <row r="2" spans="1:5" ht="35.1" customHeight="1">
      <c r="A2" s="237" t="s">
        <v>316</v>
      </c>
      <c r="B2" s="238"/>
      <c r="E2" s="218" t="s">
        <v>292</v>
      </c>
    </row>
    <row r="3" spans="1:5" ht="30" customHeight="1">
      <c r="A3" s="219" t="s">
        <v>293</v>
      </c>
      <c r="B3" s="219" t="s">
        <v>294</v>
      </c>
      <c r="C3" s="220" t="s">
        <v>295</v>
      </c>
      <c r="D3" s="220" t="s">
        <v>296</v>
      </c>
      <c r="E3" s="220" t="s">
        <v>297</v>
      </c>
    </row>
    <row r="4" spans="1:5" ht="30" customHeight="1">
      <c r="A4" s="219">
        <v>1</v>
      </c>
      <c r="B4" s="219" t="s">
        <v>241</v>
      </c>
      <c r="C4" s="221">
        <f>学前科!I16</f>
        <v>1541836.6</v>
      </c>
      <c r="D4" s="221"/>
      <c r="E4" s="221">
        <f t="shared" ref="E4:E7" si="0">C4-D4</f>
        <v>1541836.6</v>
      </c>
    </row>
    <row r="5" spans="1:5" ht="30" customHeight="1">
      <c r="A5" s="219">
        <v>2</v>
      </c>
      <c r="B5" s="219" t="s">
        <v>298</v>
      </c>
      <c r="C5" s="221">
        <f>科艺体德!I16</f>
        <v>617648</v>
      </c>
      <c r="D5" s="221"/>
      <c r="E5" s="221">
        <f t="shared" si="0"/>
        <v>617648</v>
      </c>
    </row>
    <row r="6" spans="1:5" ht="30" customHeight="1">
      <c r="A6" s="219">
        <v>3</v>
      </c>
      <c r="B6" s="219" t="s">
        <v>299</v>
      </c>
      <c r="C6" s="221">
        <f>中小学教育教学!J10</f>
        <v>2520000</v>
      </c>
      <c r="D6" s="221"/>
      <c r="E6" s="221">
        <f t="shared" si="0"/>
        <v>2520000</v>
      </c>
    </row>
    <row r="7" spans="1:5" ht="30" customHeight="1">
      <c r="A7" s="219">
        <v>4</v>
      </c>
      <c r="B7" s="219" t="s">
        <v>300</v>
      </c>
      <c r="C7" s="221">
        <f>培训专项!I9</f>
        <v>120000</v>
      </c>
      <c r="D7" s="221"/>
      <c r="E7" s="221">
        <f t="shared" si="0"/>
        <v>120000</v>
      </c>
    </row>
    <row r="8" spans="1:5" ht="30" customHeight="1">
      <c r="A8" s="219">
        <v>5</v>
      </c>
      <c r="B8" s="219" t="s">
        <v>301</v>
      </c>
      <c r="C8" s="221">
        <f>考试中心!J4</f>
        <v>5000</v>
      </c>
      <c r="D8" s="221"/>
      <c r="E8" s="221">
        <f>C8-D8</f>
        <v>5000</v>
      </c>
    </row>
    <row r="9" spans="1:5" ht="30" customHeight="1">
      <c r="A9" s="219">
        <v>6</v>
      </c>
      <c r="B9" s="222" t="s">
        <v>302</v>
      </c>
      <c r="C9" s="221">
        <f>公办义务教育减免书簙费!M11</f>
        <v>3884412.9200000004</v>
      </c>
      <c r="D9" s="221"/>
      <c r="E9" s="221">
        <f t="shared" ref="E9:E22" si="1">C9-D9</f>
        <v>3884412.9200000004</v>
      </c>
    </row>
    <row r="10" spans="1:5" ht="30" customHeight="1">
      <c r="A10" s="219">
        <v>7</v>
      </c>
      <c r="B10" s="222" t="s">
        <v>303</v>
      </c>
      <c r="C10" s="221">
        <f>公办义务教育营养午餐!E11</f>
        <v>2933172</v>
      </c>
      <c r="D10" s="221"/>
      <c r="E10" s="221">
        <f t="shared" si="1"/>
        <v>2933172</v>
      </c>
    </row>
    <row r="11" spans="1:5" ht="30" customHeight="1">
      <c r="A11" s="219">
        <v>8</v>
      </c>
      <c r="B11" s="222" t="s">
        <v>304</v>
      </c>
      <c r="C11" s="221">
        <f>公办义务教育资助!P14</f>
        <v>338305</v>
      </c>
      <c r="D11" s="221"/>
      <c r="E11" s="221">
        <f t="shared" si="1"/>
        <v>338305</v>
      </c>
    </row>
    <row r="12" spans="1:5" ht="30" customHeight="1">
      <c r="A12" s="219">
        <v>9</v>
      </c>
      <c r="B12" s="219" t="s">
        <v>305</v>
      </c>
      <c r="C12" s="221">
        <f>公办学前教育资助!X12</f>
        <v>132075.9</v>
      </c>
      <c r="D12" s="221"/>
      <c r="E12" s="221">
        <f t="shared" si="1"/>
        <v>132075.9</v>
      </c>
    </row>
    <row r="13" spans="1:5" ht="30" customHeight="1">
      <c r="A13" s="219">
        <v>10</v>
      </c>
      <c r="B13" s="219" t="s">
        <v>317</v>
      </c>
      <c r="C13" s="221">
        <f>未开办学校物业管理!K4</f>
        <v>214999</v>
      </c>
      <c r="D13" s="221">
        <f>C13</f>
        <v>214999</v>
      </c>
      <c r="E13" s="221">
        <f t="shared" si="1"/>
        <v>0</v>
      </c>
    </row>
    <row r="14" spans="1:5" ht="30" customHeight="1">
      <c r="A14" s="219">
        <v>11</v>
      </c>
      <c r="B14" s="219" t="s">
        <v>306</v>
      </c>
      <c r="C14" s="223">
        <f>农民工学校生均补贴!X5</f>
        <v>16699733</v>
      </c>
      <c r="D14" s="221">
        <f>C14</f>
        <v>16699733</v>
      </c>
      <c r="E14" s="221">
        <f t="shared" si="1"/>
        <v>0</v>
      </c>
    </row>
    <row r="15" spans="1:5" ht="30" customHeight="1">
      <c r="A15" s="219">
        <v>12</v>
      </c>
      <c r="B15" s="219" t="s">
        <v>307</v>
      </c>
      <c r="C15" s="223">
        <f>农民工学校资助!P7</f>
        <v>128458.00000000001</v>
      </c>
      <c r="D15" s="221">
        <f t="shared" ref="D15:D22" si="2">C15</f>
        <v>128458.00000000001</v>
      </c>
      <c r="E15" s="221">
        <f t="shared" si="1"/>
        <v>0</v>
      </c>
    </row>
    <row r="16" spans="1:5" ht="30" customHeight="1">
      <c r="A16" s="219">
        <v>13</v>
      </c>
      <c r="B16" s="219" t="s">
        <v>308</v>
      </c>
      <c r="C16" s="223">
        <f>农民工学校减免书簙费!E5</f>
        <v>37910</v>
      </c>
      <c r="D16" s="221">
        <f t="shared" si="2"/>
        <v>37910</v>
      </c>
      <c r="E16" s="221">
        <f t="shared" si="1"/>
        <v>0</v>
      </c>
    </row>
    <row r="17" spans="1:5" ht="30" customHeight="1">
      <c r="A17" s="219">
        <v>14</v>
      </c>
      <c r="B17" s="219" t="s">
        <v>309</v>
      </c>
      <c r="C17" s="223">
        <f>小区生补贴!K11</f>
        <v>4655000</v>
      </c>
      <c r="D17" s="221">
        <f t="shared" si="2"/>
        <v>4655000</v>
      </c>
      <c r="E17" s="221">
        <f t="shared" si="1"/>
        <v>0</v>
      </c>
    </row>
    <row r="18" spans="1:5" ht="30" customHeight="1">
      <c r="A18" s="219">
        <v>15</v>
      </c>
      <c r="B18" s="219" t="s">
        <v>310</v>
      </c>
      <c r="C18" s="223">
        <f>普惠制民办幼儿园补贴!I11</f>
        <v>1168000</v>
      </c>
      <c r="D18" s="221">
        <f t="shared" si="2"/>
        <v>1168000</v>
      </c>
      <c r="E18" s="221">
        <f t="shared" si="1"/>
        <v>0</v>
      </c>
    </row>
    <row r="19" spans="1:5" ht="30" customHeight="1">
      <c r="A19" s="219">
        <v>16</v>
      </c>
      <c r="B19" s="219" t="s">
        <v>311</v>
      </c>
      <c r="C19" s="223">
        <f>民办学前教育资助!Z10</f>
        <v>128348</v>
      </c>
      <c r="D19" s="221">
        <f t="shared" si="2"/>
        <v>128348</v>
      </c>
      <c r="E19" s="221">
        <f t="shared" si="1"/>
        <v>0</v>
      </c>
    </row>
    <row r="20" spans="1:5" ht="30" customHeight="1">
      <c r="A20" s="219">
        <v>17</v>
      </c>
      <c r="B20" s="219" t="s">
        <v>312</v>
      </c>
      <c r="C20" s="223">
        <f>民办学校补贴!Q5</f>
        <v>3988880</v>
      </c>
      <c r="D20" s="221">
        <f t="shared" si="2"/>
        <v>3988880</v>
      </c>
      <c r="E20" s="221">
        <f t="shared" si="1"/>
        <v>0</v>
      </c>
    </row>
    <row r="21" spans="1:5" ht="30" customHeight="1">
      <c r="A21" s="219">
        <v>18</v>
      </c>
      <c r="B21" s="219" t="s">
        <v>313</v>
      </c>
      <c r="C21" s="223">
        <f>民办义务教育减免书簙费!J4</f>
        <v>59572</v>
      </c>
      <c r="D21" s="221">
        <f t="shared" si="2"/>
        <v>59572</v>
      </c>
      <c r="E21" s="221">
        <f t="shared" si="1"/>
        <v>0</v>
      </c>
    </row>
    <row r="22" spans="1:5" ht="30" customHeight="1">
      <c r="A22" s="219">
        <v>19</v>
      </c>
      <c r="B22" s="219" t="s">
        <v>314</v>
      </c>
      <c r="C22" s="223">
        <f>储备教师!F17</f>
        <v>3628920.9600000009</v>
      </c>
      <c r="D22" s="221">
        <f t="shared" si="2"/>
        <v>3628920.9600000009</v>
      </c>
      <c r="E22" s="221">
        <f t="shared" si="1"/>
        <v>0</v>
      </c>
    </row>
    <row r="23" spans="1:5" ht="30" customHeight="1">
      <c r="A23" s="219"/>
      <c r="B23" s="219" t="s">
        <v>315</v>
      </c>
      <c r="C23" s="224">
        <f>SUM(C4:C22)</f>
        <v>42802271.380000003</v>
      </c>
      <c r="D23" s="224">
        <f t="shared" ref="D23:E23" si="3">SUM(D4:D22)</f>
        <v>30709820.960000001</v>
      </c>
      <c r="E23" s="224">
        <f t="shared" si="3"/>
        <v>12092450.42</v>
      </c>
    </row>
    <row r="24" spans="1:5" ht="30" customHeight="1">
      <c r="B24" s="217"/>
    </row>
    <row r="25" spans="1:5" ht="30" customHeight="1">
      <c r="B25" s="217"/>
    </row>
  </sheetData>
  <mergeCells count="2">
    <mergeCell ref="A1:E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6"/>
  <sheetViews>
    <sheetView topLeftCell="A2" workbookViewId="0">
      <selection activeCell="A2" sqref="A1:XFD1048576"/>
    </sheetView>
  </sheetViews>
  <sheetFormatPr defaultColWidth="9" defaultRowHeight="13.5" outlineLevelRow="2"/>
  <cols>
    <col min="1" max="1" width="25.625" style="232" customWidth="1"/>
    <col min="2" max="2" width="7.875" style="232" customWidth="1"/>
    <col min="3" max="3" width="9.5" style="232" customWidth="1"/>
    <col min="4" max="4" width="25.875" style="233" customWidth="1"/>
    <col min="5" max="5" width="33.125" style="233" customWidth="1"/>
    <col min="6" max="6" width="27.25" style="233" customWidth="1"/>
    <col min="7" max="7" width="6.375" style="233" customWidth="1"/>
    <col min="8" max="8" width="11.375" style="233" customWidth="1"/>
    <col min="9" max="9" width="10.125" style="233" customWidth="1"/>
    <col min="10" max="10" width="12.75" style="234" bestFit="1" customWidth="1"/>
    <col min="11" max="16384" width="9" style="180"/>
  </cols>
  <sheetData>
    <row r="1" spans="1:10" s="226" customFormat="1" ht="20.25" customHeight="1">
      <c r="A1" s="239" t="s">
        <v>221</v>
      </c>
      <c r="B1" s="240"/>
      <c r="C1" s="239"/>
      <c r="D1" s="239"/>
      <c r="E1" s="239"/>
      <c r="F1" s="239"/>
      <c r="G1" s="239"/>
      <c r="H1" s="239"/>
      <c r="I1" s="239"/>
    </row>
    <row r="2" spans="1:10" s="227" customFormat="1" ht="20.100000000000001" customHeight="1">
      <c r="A2" s="165" t="s">
        <v>34</v>
      </c>
      <c r="B2" s="165" t="s">
        <v>12</v>
      </c>
      <c r="C2" s="165" t="s">
        <v>85</v>
      </c>
      <c r="D2" s="166" t="s">
        <v>56</v>
      </c>
      <c r="E2" s="166" t="s">
        <v>57</v>
      </c>
      <c r="F2" s="166" t="s">
        <v>58</v>
      </c>
      <c r="G2" s="165" t="s">
        <v>59</v>
      </c>
      <c r="H2" s="165" t="s">
        <v>60</v>
      </c>
      <c r="I2" s="165" t="s">
        <v>21</v>
      </c>
    </row>
    <row r="3" spans="1:10" ht="20.100000000000001" customHeight="1" outlineLevel="2">
      <c r="A3" s="147" t="s">
        <v>219</v>
      </c>
      <c r="B3" s="171" t="s">
        <v>15</v>
      </c>
      <c r="C3" s="171" t="s">
        <v>222</v>
      </c>
      <c r="D3" s="228" t="s">
        <v>223</v>
      </c>
      <c r="E3" s="228" t="s">
        <v>223</v>
      </c>
      <c r="F3" s="228" t="s">
        <v>223</v>
      </c>
      <c r="G3" s="171">
        <v>1</v>
      </c>
      <c r="H3" s="173">
        <v>99367.6</v>
      </c>
      <c r="I3" s="174">
        <f t="shared" ref="I3:I10" si="0">G3*H3</f>
        <v>99367.6</v>
      </c>
      <c r="J3" s="180"/>
    </row>
    <row r="4" spans="1:10" ht="20.100000000000001" customHeight="1" outlineLevel="2">
      <c r="A4" s="147" t="s">
        <v>40</v>
      </c>
      <c r="B4" s="171" t="s">
        <v>15</v>
      </c>
      <c r="C4" s="171" t="s">
        <v>222</v>
      </c>
      <c r="D4" s="228" t="s">
        <v>223</v>
      </c>
      <c r="E4" s="228" t="s">
        <v>223</v>
      </c>
      <c r="F4" s="228" t="s">
        <v>223</v>
      </c>
      <c r="G4" s="171">
        <v>1</v>
      </c>
      <c r="H4" s="173">
        <v>185378.4</v>
      </c>
      <c r="I4" s="174">
        <f t="shared" si="0"/>
        <v>185378.4</v>
      </c>
      <c r="J4" s="180"/>
    </row>
    <row r="5" spans="1:10" ht="20.100000000000001" customHeight="1" outlineLevel="2">
      <c r="A5" s="147" t="s">
        <v>233</v>
      </c>
      <c r="B5" s="171" t="s">
        <v>15</v>
      </c>
      <c r="C5" s="171" t="s">
        <v>222</v>
      </c>
      <c r="D5" s="228" t="s">
        <v>223</v>
      </c>
      <c r="E5" s="228" t="s">
        <v>223</v>
      </c>
      <c r="F5" s="228" t="s">
        <v>223</v>
      </c>
      <c r="G5" s="171">
        <v>1</v>
      </c>
      <c r="H5" s="173">
        <v>44376</v>
      </c>
      <c r="I5" s="174">
        <f t="shared" si="0"/>
        <v>44376</v>
      </c>
      <c r="J5" s="180"/>
    </row>
    <row r="6" spans="1:10" ht="20.100000000000001" customHeight="1" outlineLevel="2">
      <c r="A6" s="147" t="s">
        <v>42</v>
      </c>
      <c r="B6" s="171" t="s">
        <v>15</v>
      </c>
      <c r="C6" s="171" t="s">
        <v>222</v>
      </c>
      <c r="D6" s="228" t="s">
        <v>223</v>
      </c>
      <c r="E6" s="228" t="s">
        <v>223</v>
      </c>
      <c r="F6" s="228" t="s">
        <v>223</v>
      </c>
      <c r="G6" s="171">
        <v>1</v>
      </c>
      <c r="H6" s="229">
        <v>170810.4</v>
      </c>
      <c r="I6" s="174">
        <f t="shared" si="0"/>
        <v>170810.4</v>
      </c>
      <c r="J6" s="180"/>
    </row>
    <row r="7" spans="1:10" ht="20.100000000000001" customHeight="1" outlineLevel="2">
      <c r="A7" s="147" t="s">
        <v>44</v>
      </c>
      <c r="B7" s="171" t="s">
        <v>15</v>
      </c>
      <c r="C7" s="171" t="s">
        <v>222</v>
      </c>
      <c r="D7" s="228" t="s">
        <v>223</v>
      </c>
      <c r="E7" s="228" t="s">
        <v>223</v>
      </c>
      <c r="F7" s="228" t="s">
        <v>223</v>
      </c>
      <c r="G7" s="171">
        <v>1</v>
      </c>
      <c r="H7" s="229">
        <v>90634.4</v>
      </c>
      <c r="I7" s="174">
        <f t="shared" si="0"/>
        <v>90634.4</v>
      </c>
      <c r="J7" s="180"/>
    </row>
    <row r="8" spans="1:10" ht="20.100000000000001" customHeight="1" outlineLevel="2">
      <c r="A8" s="147" t="s">
        <v>234</v>
      </c>
      <c r="B8" s="171" t="s">
        <v>15</v>
      </c>
      <c r="C8" s="171" t="s">
        <v>222</v>
      </c>
      <c r="D8" s="228" t="s">
        <v>223</v>
      </c>
      <c r="E8" s="228" t="s">
        <v>223</v>
      </c>
      <c r="F8" s="228" t="s">
        <v>223</v>
      </c>
      <c r="G8" s="171">
        <v>1</v>
      </c>
      <c r="H8" s="229">
        <v>91726.399999999994</v>
      </c>
      <c r="I8" s="174">
        <f t="shared" si="0"/>
        <v>91726.399999999994</v>
      </c>
      <c r="J8" s="180"/>
    </row>
    <row r="9" spans="1:10" ht="20.100000000000001" customHeight="1" outlineLevel="2">
      <c r="A9" s="147" t="s">
        <v>43</v>
      </c>
      <c r="B9" s="171" t="s">
        <v>15</v>
      </c>
      <c r="C9" s="171" t="s">
        <v>222</v>
      </c>
      <c r="D9" s="228" t="s">
        <v>223</v>
      </c>
      <c r="E9" s="228" t="s">
        <v>223</v>
      </c>
      <c r="F9" s="228" t="s">
        <v>223</v>
      </c>
      <c r="G9" s="171">
        <v>1</v>
      </c>
      <c r="H9" s="229">
        <v>176469.6</v>
      </c>
      <c r="I9" s="174">
        <f t="shared" si="0"/>
        <v>176469.6</v>
      </c>
      <c r="J9" s="180"/>
    </row>
    <row r="10" spans="1:10" ht="20.100000000000001" customHeight="1" outlineLevel="2">
      <c r="A10" s="147" t="s">
        <v>235</v>
      </c>
      <c r="B10" s="171" t="s">
        <v>15</v>
      </c>
      <c r="C10" s="171" t="s">
        <v>222</v>
      </c>
      <c r="D10" s="228" t="s">
        <v>223</v>
      </c>
      <c r="E10" s="228" t="s">
        <v>223</v>
      </c>
      <c r="F10" s="228" t="s">
        <v>223</v>
      </c>
      <c r="G10" s="171">
        <v>1</v>
      </c>
      <c r="H10" s="229">
        <v>21373.8</v>
      </c>
      <c r="I10" s="174">
        <f t="shared" si="0"/>
        <v>21373.8</v>
      </c>
      <c r="J10" s="180"/>
    </row>
    <row r="11" spans="1:10" ht="20.100000000000001" customHeight="1" outlineLevel="2">
      <c r="A11" s="230" t="s">
        <v>236</v>
      </c>
      <c r="B11" s="171" t="s">
        <v>15</v>
      </c>
      <c r="C11" s="171" t="s">
        <v>224</v>
      </c>
      <c r="D11" s="176" t="s">
        <v>237</v>
      </c>
      <c r="E11" s="176" t="s">
        <v>238</v>
      </c>
      <c r="F11" s="176" t="s">
        <v>238</v>
      </c>
      <c r="G11" s="171">
        <v>1</v>
      </c>
      <c r="H11" s="168">
        <v>500000</v>
      </c>
      <c r="I11" s="169">
        <f>G11*H11</f>
        <v>500000</v>
      </c>
      <c r="J11" s="180"/>
    </row>
    <row r="12" spans="1:10" ht="20.100000000000001" customHeight="1" outlineLevel="2">
      <c r="A12" s="147" t="s">
        <v>181</v>
      </c>
      <c r="B12" s="171" t="s">
        <v>15</v>
      </c>
      <c r="C12" s="168" t="s">
        <v>224</v>
      </c>
      <c r="D12" s="228" t="s">
        <v>231</v>
      </c>
      <c r="E12" s="228" t="s">
        <v>232</v>
      </c>
      <c r="F12" s="228" t="s">
        <v>232</v>
      </c>
      <c r="G12" s="171">
        <v>1</v>
      </c>
      <c r="H12" s="168">
        <v>50000</v>
      </c>
      <c r="I12" s="169">
        <f>G12*H12</f>
        <v>50000</v>
      </c>
      <c r="J12" s="180"/>
    </row>
    <row r="13" spans="1:10" ht="20.100000000000001" customHeight="1" outlineLevel="2">
      <c r="A13" s="147" t="s">
        <v>181</v>
      </c>
      <c r="B13" s="171" t="s">
        <v>15</v>
      </c>
      <c r="C13" s="168" t="s">
        <v>224</v>
      </c>
      <c r="D13" s="168" t="s">
        <v>225</v>
      </c>
      <c r="E13" s="168" t="s">
        <v>226</v>
      </c>
      <c r="F13" s="168" t="s">
        <v>227</v>
      </c>
      <c r="G13" s="171">
        <v>9</v>
      </c>
      <c r="H13" s="168">
        <v>1300</v>
      </c>
      <c r="I13" s="169">
        <v>11700</v>
      </c>
      <c r="J13" s="180"/>
    </row>
    <row r="14" spans="1:10" ht="20.100000000000001" customHeight="1" outlineLevel="2">
      <c r="A14" s="147" t="s">
        <v>182</v>
      </c>
      <c r="B14" s="171" t="s">
        <v>15</v>
      </c>
      <c r="C14" s="168" t="s">
        <v>224</v>
      </c>
      <c r="D14" s="228" t="s">
        <v>231</v>
      </c>
      <c r="E14" s="228" t="s">
        <v>232</v>
      </c>
      <c r="F14" s="228" t="s">
        <v>232</v>
      </c>
      <c r="G14" s="171">
        <v>1</v>
      </c>
      <c r="H14" s="168">
        <v>50000</v>
      </c>
      <c r="I14" s="169">
        <f>G14*H14</f>
        <v>50000</v>
      </c>
      <c r="J14" s="180"/>
    </row>
    <row r="15" spans="1:10" ht="20.100000000000001" customHeight="1" outlineLevel="2">
      <c r="A15" s="147" t="s">
        <v>181</v>
      </c>
      <c r="B15" s="171" t="s">
        <v>15</v>
      </c>
      <c r="C15" s="168" t="s">
        <v>224</v>
      </c>
      <c r="D15" s="228" t="s">
        <v>228</v>
      </c>
      <c r="E15" s="228" t="s">
        <v>229</v>
      </c>
      <c r="F15" s="228" t="s">
        <v>230</v>
      </c>
      <c r="G15" s="171">
        <v>1</v>
      </c>
      <c r="H15" s="168">
        <v>50000</v>
      </c>
      <c r="I15" s="169">
        <v>50000</v>
      </c>
      <c r="J15" s="180"/>
    </row>
    <row r="16" spans="1:10" ht="20.100000000000001" customHeight="1" outlineLevel="1">
      <c r="A16" s="147"/>
      <c r="B16" s="175" t="s">
        <v>16</v>
      </c>
      <c r="C16" s="168"/>
      <c r="D16" s="228"/>
      <c r="E16" s="228"/>
      <c r="F16" s="228"/>
      <c r="G16" s="171"/>
      <c r="H16" s="168"/>
      <c r="I16" s="169">
        <f>SUBTOTAL(9,I3:I15)</f>
        <v>1541836.6</v>
      </c>
      <c r="J16" s="231"/>
    </row>
  </sheetData>
  <autoFilter ref="A2:J16"/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29"/>
  <sheetViews>
    <sheetView workbookViewId="0">
      <selection activeCell="A2" sqref="A1:XFD1048576"/>
    </sheetView>
  </sheetViews>
  <sheetFormatPr defaultColWidth="9" defaultRowHeight="13.5" outlineLevelRow="2"/>
  <cols>
    <col min="1" max="1" width="27.125" style="149" customWidth="1"/>
    <col min="2" max="2" width="9.375" style="184" customWidth="1"/>
    <col min="3" max="3" width="9.5" style="149" customWidth="1"/>
    <col min="4" max="4" width="9.875" style="149" customWidth="1"/>
    <col min="5" max="5" width="20.375" style="183" customWidth="1"/>
    <col min="6" max="6" width="31.875" style="183" customWidth="1"/>
    <col min="7" max="7" width="5.25" style="183" customWidth="1"/>
    <col min="8" max="8" width="8.25" style="183" customWidth="1"/>
    <col min="9" max="9" width="8.75" style="183" customWidth="1"/>
    <col min="10" max="16384" width="9" style="183"/>
  </cols>
  <sheetData>
    <row r="1" spans="1:9" s="181" customFormat="1" ht="22.5">
      <c r="A1" s="240" t="s">
        <v>288</v>
      </c>
      <c r="B1" s="240"/>
      <c r="C1" s="240"/>
      <c r="D1" s="240"/>
      <c r="E1" s="239"/>
      <c r="F1" s="239"/>
      <c r="G1" s="239"/>
      <c r="H1" s="239"/>
      <c r="I1" s="239"/>
    </row>
    <row r="2" spans="1:9" s="182" customFormat="1" ht="20.100000000000001" customHeight="1">
      <c r="A2" s="142" t="s">
        <v>204</v>
      </c>
      <c r="B2" s="143" t="s">
        <v>12</v>
      </c>
      <c r="C2" s="142" t="s">
        <v>191</v>
      </c>
      <c r="D2" s="142" t="s">
        <v>242</v>
      </c>
      <c r="E2" s="143" t="s">
        <v>57</v>
      </c>
      <c r="F2" s="143" t="s">
        <v>58</v>
      </c>
      <c r="G2" s="143" t="s">
        <v>59</v>
      </c>
      <c r="H2" s="143" t="s">
        <v>60</v>
      </c>
      <c r="I2" s="143" t="s">
        <v>21</v>
      </c>
    </row>
    <row r="3" spans="1:9" s="182" customFormat="1" ht="20.100000000000001" customHeight="1" outlineLevel="2">
      <c r="A3" s="144" t="s">
        <v>165</v>
      </c>
      <c r="B3" s="146" t="s">
        <v>15</v>
      </c>
      <c r="C3" s="144" t="s">
        <v>243</v>
      </c>
      <c r="D3" s="144" t="s">
        <v>205</v>
      </c>
      <c r="E3" s="146" t="s">
        <v>210</v>
      </c>
      <c r="F3" s="146" t="s">
        <v>211</v>
      </c>
      <c r="G3" s="146">
        <v>1</v>
      </c>
      <c r="H3" s="146">
        <v>50000</v>
      </c>
      <c r="I3" s="146">
        <f t="shared" ref="I3:I7" si="0">G3*H3</f>
        <v>50000</v>
      </c>
    </row>
    <row r="4" spans="1:9" s="182" customFormat="1" ht="20.100000000000001" customHeight="1" outlineLevel="2">
      <c r="A4" s="144" t="s">
        <v>169</v>
      </c>
      <c r="B4" s="146" t="s">
        <v>15</v>
      </c>
      <c r="C4" s="144" t="s">
        <v>64</v>
      </c>
      <c r="D4" s="144" t="s">
        <v>205</v>
      </c>
      <c r="E4" s="146" t="s">
        <v>210</v>
      </c>
      <c r="F4" s="146" t="s">
        <v>211</v>
      </c>
      <c r="G4" s="146">
        <v>1</v>
      </c>
      <c r="H4" s="146">
        <v>50000</v>
      </c>
      <c r="I4" s="146">
        <f t="shared" si="0"/>
        <v>50000</v>
      </c>
    </row>
    <row r="5" spans="1:9" s="182" customFormat="1" ht="20.100000000000001" customHeight="1" outlineLevel="2">
      <c r="A5" s="144" t="s">
        <v>163</v>
      </c>
      <c r="B5" s="144" t="s">
        <v>15</v>
      </c>
      <c r="C5" s="144" t="s">
        <v>195</v>
      </c>
      <c r="D5" s="144" t="s">
        <v>205</v>
      </c>
      <c r="E5" s="145" t="s">
        <v>208</v>
      </c>
      <c r="F5" s="145" t="s">
        <v>209</v>
      </c>
      <c r="G5" s="145">
        <v>1</v>
      </c>
      <c r="H5" s="145">
        <v>80000</v>
      </c>
      <c r="I5" s="146">
        <f t="shared" si="0"/>
        <v>80000</v>
      </c>
    </row>
    <row r="6" spans="1:9" s="182" customFormat="1" ht="20.100000000000001" customHeight="1" outlineLevel="2">
      <c r="A6" s="144" t="s">
        <v>166</v>
      </c>
      <c r="B6" s="146" t="s">
        <v>15</v>
      </c>
      <c r="C6" s="144" t="s">
        <v>243</v>
      </c>
      <c r="D6" s="144" t="s">
        <v>205</v>
      </c>
      <c r="E6" s="146" t="s">
        <v>210</v>
      </c>
      <c r="F6" s="146" t="s">
        <v>211</v>
      </c>
      <c r="G6" s="146">
        <v>1</v>
      </c>
      <c r="H6" s="146">
        <v>50000</v>
      </c>
      <c r="I6" s="146">
        <f t="shared" si="0"/>
        <v>50000</v>
      </c>
    </row>
    <row r="7" spans="1:9" s="182" customFormat="1" ht="20.100000000000001" customHeight="1" outlineLevel="2">
      <c r="A7" s="144" t="s">
        <v>166</v>
      </c>
      <c r="B7" s="144" t="s">
        <v>15</v>
      </c>
      <c r="C7" s="144" t="s">
        <v>243</v>
      </c>
      <c r="D7" s="144" t="s">
        <v>205</v>
      </c>
      <c r="E7" s="145" t="s">
        <v>208</v>
      </c>
      <c r="F7" s="145" t="s">
        <v>209</v>
      </c>
      <c r="G7" s="145">
        <v>1</v>
      </c>
      <c r="H7" s="145">
        <v>80000</v>
      </c>
      <c r="I7" s="146">
        <f t="shared" si="0"/>
        <v>80000</v>
      </c>
    </row>
    <row r="8" spans="1:9" s="182" customFormat="1" ht="20.100000000000001" customHeight="1" outlineLevel="2">
      <c r="A8" s="144" t="s">
        <v>164</v>
      </c>
      <c r="B8" s="144" t="s">
        <v>15</v>
      </c>
      <c r="C8" s="144" t="s">
        <v>243</v>
      </c>
      <c r="D8" s="144" t="s">
        <v>205</v>
      </c>
      <c r="E8" s="145" t="s">
        <v>206</v>
      </c>
      <c r="F8" s="145" t="s">
        <v>207</v>
      </c>
      <c r="G8" s="145">
        <v>1</v>
      </c>
      <c r="H8" s="145">
        <v>17158</v>
      </c>
      <c r="I8" s="146">
        <v>17158</v>
      </c>
    </row>
    <row r="9" spans="1:9" s="182" customFormat="1" ht="20.100000000000001" customHeight="1" outlineLevel="2">
      <c r="A9" s="144" t="s">
        <v>212</v>
      </c>
      <c r="B9" s="144" t="s">
        <v>15</v>
      </c>
      <c r="C9" s="144" t="s">
        <v>243</v>
      </c>
      <c r="D9" s="144" t="s">
        <v>205</v>
      </c>
      <c r="E9" s="145" t="s">
        <v>206</v>
      </c>
      <c r="F9" s="145" t="s">
        <v>207</v>
      </c>
      <c r="G9" s="145">
        <v>1</v>
      </c>
      <c r="H9" s="145">
        <v>62974</v>
      </c>
      <c r="I9" s="146">
        <v>62974</v>
      </c>
    </row>
    <row r="10" spans="1:9" s="182" customFormat="1" ht="20.100000000000001" customHeight="1" outlineLevel="2">
      <c r="A10" s="144" t="s">
        <v>213</v>
      </c>
      <c r="B10" s="144" t="s">
        <v>15</v>
      </c>
      <c r="C10" s="144" t="s">
        <v>243</v>
      </c>
      <c r="D10" s="144" t="s">
        <v>205</v>
      </c>
      <c r="E10" s="145" t="s">
        <v>206</v>
      </c>
      <c r="F10" s="145" t="s">
        <v>207</v>
      </c>
      <c r="G10" s="145">
        <v>1</v>
      </c>
      <c r="H10" s="145">
        <v>14628</v>
      </c>
      <c r="I10" s="146">
        <v>14628</v>
      </c>
    </row>
    <row r="11" spans="1:9" s="182" customFormat="1" ht="20.100000000000001" customHeight="1" outlineLevel="2">
      <c r="A11" s="144" t="s">
        <v>165</v>
      </c>
      <c r="B11" s="144" t="s">
        <v>15</v>
      </c>
      <c r="C11" s="144" t="s">
        <v>243</v>
      </c>
      <c r="D11" s="144" t="s">
        <v>205</v>
      </c>
      <c r="E11" s="145" t="s">
        <v>206</v>
      </c>
      <c r="F11" s="145" t="s">
        <v>207</v>
      </c>
      <c r="G11" s="145">
        <v>1</v>
      </c>
      <c r="H11" s="145">
        <v>17802</v>
      </c>
      <c r="I11" s="146">
        <v>17802</v>
      </c>
    </row>
    <row r="12" spans="1:9" s="182" customFormat="1" ht="20.100000000000001" customHeight="1" outlineLevel="2">
      <c r="A12" s="144" t="s">
        <v>169</v>
      </c>
      <c r="B12" s="144" t="s">
        <v>15</v>
      </c>
      <c r="C12" s="144" t="s">
        <v>64</v>
      </c>
      <c r="D12" s="144" t="s">
        <v>205</v>
      </c>
      <c r="E12" s="145" t="s">
        <v>206</v>
      </c>
      <c r="F12" s="145" t="s">
        <v>207</v>
      </c>
      <c r="G12" s="145">
        <v>1</v>
      </c>
      <c r="H12" s="145">
        <v>35052</v>
      </c>
      <c r="I12" s="146">
        <v>35052</v>
      </c>
    </row>
    <row r="13" spans="1:9" s="182" customFormat="1" ht="20.100000000000001" customHeight="1" outlineLevel="2">
      <c r="A13" s="144" t="s">
        <v>168</v>
      </c>
      <c r="B13" s="144" t="s">
        <v>15</v>
      </c>
      <c r="C13" s="144" t="s">
        <v>64</v>
      </c>
      <c r="D13" s="144" t="s">
        <v>205</v>
      </c>
      <c r="E13" s="145" t="s">
        <v>206</v>
      </c>
      <c r="F13" s="145" t="s">
        <v>207</v>
      </c>
      <c r="G13" s="145">
        <v>1</v>
      </c>
      <c r="H13" s="145">
        <v>56764</v>
      </c>
      <c r="I13" s="146">
        <v>56764</v>
      </c>
    </row>
    <row r="14" spans="1:9" s="182" customFormat="1" ht="20.100000000000001" customHeight="1" outlineLevel="2">
      <c r="A14" s="144" t="s">
        <v>170</v>
      </c>
      <c r="B14" s="144" t="s">
        <v>15</v>
      </c>
      <c r="C14" s="144" t="s">
        <v>64</v>
      </c>
      <c r="D14" s="144" t="s">
        <v>205</v>
      </c>
      <c r="E14" s="145" t="s">
        <v>206</v>
      </c>
      <c r="F14" s="145" t="s">
        <v>207</v>
      </c>
      <c r="G14" s="145">
        <v>1</v>
      </c>
      <c r="H14" s="145">
        <v>47794</v>
      </c>
      <c r="I14" s="146">
        <v>47794</v>
      </c>
    </row>
    <row r="15" spans="1:9" s="182" customFormat="1" ht="20.100000000000001" customHeight="1" outlineLevel="2">
      <c r="A15" s="144" t="s">
        <v>163</v>
      </c>
      <c r="B15" s="144" t="s">
        <v>15</v>
      </c>
      <c r="C15" s="144" t="s">
        <v>195</v>
      </c>
      <c r="D15" s="144" t="s">
        <v>205</v>
      </c>
      <c r="E15" s="145" t="s">
        <v>206</v>
      </c>
      <c r="F15" s="145" t="s">
        <v>207</v>
      </c>
      <c r="G15" s="145">
        <v>1</v>
      </c>
      <c r="H15" s="145">
        <v>55476</v>
      </c>
      <c r="I15" s="146">
        <v>55476</v>
      </c>
    </row>
    <row r="16" spans="1:9" s="182" customFormat="1" ht="20.100000000000001" customHeight="1" outlineLevel="1">
      <c r="A16" s="144"/>
      <c r="B16" s="148" t="s">
        <v>16</v>
      </c>
      <c r="C16" s="144"/>
      <c r="D16" s="144"/>
      <c r="E16" s="144"/>
      <c r="F16" s="144"/>
      <c r="G16" s="144"/>
      <c r="H16" s="144"/>
      <c r="I16" s="146">
        <f>SUBTOTAL(9,I3:I15)</f>
        <v>617648</v>
      </c>
    </row>
    <row r="17" spans="2:2">
      <c r="B17" s="183"/>
    </row>
    <row r="18" spans="2:2">
      <c r="B18" s="183"/>
    </row>
    <row r="19" spans="2:2">
      <c r="B19" s="183"/>
    </row>
    <row r="20" spans="2:2">
      <c r="B20" s="183"/>
    </row>
    <row r="21" spans="2:2">
      <c r="B21" s="183"/>
    </row>
    <row r="22" spans="2:2">
      <c r="B22" s="183"/>
    </row>
    <row r="23" spans="2:2">
      <c r="B23" s="183"/>
    </row>
    <row r="24" spans="2:2">
      <c r="B24" s="183"/>
    </row>
    <row r="25" spans="2:2">
      <c r="B25" s="183"/>
    </row>
    <row r="26" spans="2:2">
      <c r="B26" s="183"/>
    </row>
    <row r="27" spans="2:2">
      <c r="B27" s="183"/>
    </row>
    <row r="28" spans="2:2">
      <c r="B28" s="183"/>
    </row>
    <row r="29" spans="2:2">
      <c r="B29" s="183"/>
    </row>
  </sheetData>
  <autoFilter ref="A2:AN16">
    <filterColumn colId="4"/>
  </autoFilter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0"/>
  <sheetViews>
    <sheetView workbookViewId="0">
      <selection activeCell="A2" sqref="A1:XFD1048576"/>
    </sheetView>
  </sheetViews>
  <sheetFormatPr defaultRowHeight="15" outlineLevelRow="2"/>
  <cols>
    <col min="1" max="1" width="25.625" style="193" customWidth="1"/>
    <col min="2" max="2" width="11.25" style="193" customWidth="1"/>
    <col min="3" max="3" width="8.625" style="193" customWidth="1"/>
    <col min="4" max="4" width="8.5" style="193" customWidth="1"/>
    <col min="5" max="5" width="30.875" style="193" customWidth="1"/>
    <col min="6" max="6" width="20.5" style="193" customWidth="1"/>
    <col min="7" max="7" width="26.625" style="193" customWidth="1"/>
    <col min="8" max="8" width="9" style="193"/>
    <col min="9" max="9" width="11.625" style="194" customWidth="1"/>
    <col min="10" max="10" width="12.5" style="194" customWidth="1"/>
    <col min="11" max="12" width="9" style="185"/>
    <col min="13" max="16384" width="9" style="186"/>
  </cols>
  <sheetData>
    <row r="1" spans="1:10" ht="22.5">
      <c r="A1" s="241" t="s">
        <v>245</v>
      </c>
      <c r="B1" s="241"/>
      <c r="C1" s="241"/>
      <c r="D1" s="241"/>
      <c r="E1" s="241"/>
      <c r="F1" s="241"/>
      <c r="G1" s="241"/>
      <c r="H1" s="241"/>
      <c r="I1" s="241"/>
      <c r="J1" s="241"/>
    </row>
    <row r="2" spans="1:10" ht="24.95" customHeight="1">
      <c r="A2" s="187" t="s">
        <v>34</v>
      </c>
      <c r="B2" s="187" t="s">
        <v>72</v>
      </c>
      <c r="C2" s="187" t="s">
        <v>246</v>
      </c>
      <c r="D2" s="187" t="s">
        <v>247</v>
      </c>
      <c r="E2" s="187" t="s">
        <v>56</v>
      </c>
      <c r="F2" s="187" t="s">
        <v>57</v>
      </c>
      <c r="G2" s="187" t="s">
        <v>58</v>
      </c>
      <c r="H2" s="187" t="s">
        <v>59</v>
      </c>
      <c r="I2" s="187" t="s">
        <v>60</v>
      </c>
      <c r="J2" s="187" t="s">
        <v>248</v>
      </c>
    </row>
    <row r="3" spans="1:10" ht="24.95" customHeight="1" outlineLevel="2">
      <c r="A3" s="188" t="s">
        <v>263</v>
      </c>
      <c r="B3" s="189" t="s">
        <v>15</v>
      </c>
      <c r="C3" s="189" t="s">
        <v>249</v>
      </c>
      <c r="D3" s="189" t="s">
        <v>250</v>
      </c>
      <c r="E3" s="190" t="s">
        <v>251</v>
      </c>
      <c r="F3" s="190" t="s">
        <v>262</v>
      </c>
      <c r="G3" s="190" t="s">
        <v>252</v>
      </c>
      <c r="H3" s="189">
        <v>1</v>
      </c>
      <c r="I3" s="191">
        <v>500000</v>
      </c>
      <c r="J3" s="191">
        <v>500000</v>
      </c>
    </row>
    <row r="4" spans="1:10" ht="24.95" customHeight="1" outlineLevel="2">
      <c r="A4" s="188" t="s">
        <v>170</v>
      </c>
      <c r="B4" s="189" t="s">
        <v>15</v>
      </c>
      <c r="C4" s="189" t="s">
        <v>249</v>
      </c>
      <c r="D4" s="189" t="s">
        <v>250</v>
      </c>
      <c r="E4" s="190" t="s">
        <v>253</v>
      </c>
      <c r="F4" s="190" t="s">
        <v>253</v>
      </c>
      <c r="G4" s="190" t="s">
        <v>264</v>
      </c>
      <c r="H4" s="189">
        <v>1</v>
      </c>
      <c r="I4" s="191">
        <v>1000000</v>
      </c>
      <c r="J4" s="191">
        <v>1000000</v>
      </c>
    </row>
    <row r="5" spans="1:10" ht="24.95" customHeight="1" outlineLevel="2">
      <c r="A5" s="188" t="s">
        <v>168</v>
      </c>
      <c r="B5" s="189" t="s">
        <v>15</v>
      </c>
      <c r="C5" s="189" t="s">
        <v>249</v>
      </c>
      <c r="D5" s="189" t="s">
        <v>250</v>
      </c>
      <c r="E5" s="190" t="s">
        <v>253</v>
      </c>
      <c r="F5" s="190" t="s">
        <v>253</v>
      </c>
      <c r="G5" s="190" t="s">
        <v>265</v>
      </c>
      <c r="H5" s="189">
        <v>1</v>
      </c>
      <c r="I5" s="191">
        <v>600000</v>
      </c>
      <c r="J5" s="191">
        <v>600000</v>
      </c>
    </row>
    <row r="6" spans="1:10" ht="24.95" customHeight="1" outlineLevel="2">
      <c r="A6" s="188" t="s">
        <v>169</v>
      </c>
      <c r="B6" s="189" t="s">
        <v>15</v>
      </c>
      <c r="C6" s="189" t="s">
        <v>249</v>
      </c>
      <c r="D6" s="189" t="s">
        <v>250</v>
      </c>
      <c r="E6" s="190" t="s">
        <v>255</v>
      </c>
      <c r="F6" s="190" t="s">
        <v>256</v>
      </c>
      <c r="G6" s="190" t="s">
        <v>257</v>
      </c>
      <c r="H6" s="189">
        <v>1</v>
      </c>
      <c r="I6" s="191">
        <v>300000</v>
      </c>
      <c r="J6" s="191">
        <v>300000</v>
      </c>
    </row>
    <row r="7" spans="1:10" ht="24.95" customHeight="1" outlineLevel="2">
      <c r="A7" s="188" t="s">
        <v>163</v>
      </c>
      <c r="B7" s="189" t="s">
        <v>15</v>
      </c>
      <c r="C7" s="189" t="s">
        <v>258</v>
      </c>
      <c r="D7" s="189" t="s">
        <v>250</v>
      </c>
      <c r="E7" s="190" t="s">
        <v>259</v>
      </c>
      <c r="F7" s="190" t="s">
        <v>260</v>
      </c>
      <c r="G7" s="190" t="s">
        <v>261</v>
      </c>
      <c r="H7" s="189">
        <v>1</v>
      </c>
      <c r="I7" s="191">
        <v>40000</v>
      </c>
      <c r="J7" s="191">
        <v>40000</v>
      </c>
    </row>
    <row r="8" spans="1:10" ht="24.95" customHeight="1" outlineLevel="2">
      <c r="A8" s="188" t="s">
        <v>168</v>
      </c>
      <c r="B8" s="189" t="s">
        <v>15</v>
      </c>
      <c r="C8" s="189" t="s">
        <v>249</v>
      </c>
      <c r="D8" s="189" t="s">
        <v>250</v>
      </c>
      <c r="E8" s="190" t="s">
        <v>259</v>
      </c>
      <c r="F8" s="190" t="s">
        <v>260</v>
      </c>
      <c r="G8" s="190" t="s">
        <v>261</v>
      </c>
      <c r="H8" s="189">
        <v>1</v>
      </c>
      <c r="I8" s="191">
        <v>40000</v>
      </c>
      <c r="J8" s="191">
        <v>40000</v>
      </c>
    </row>
    <row r="9" spans="1:10" ht="24.95" customHeight="1" outlineLevel="2">
      <c r="A9" s="188" t="s">
        <v>167</v>
      </c>
      <c r="B9" s="189" t="s">
        <v>15</v>
      </c>
      <c r="C9" s="189" t="s">
        <v>254</v>
      </c>
      <c r="D9" s="189" t="s">
        <v>250</v>
      </c>
      <c r="E9" s="190" t="s">
        <v>259</v>
      </c>
      <c r="F9" s="190" t="s">
        <v>260</v>
      </c>
      <c r="G9" s="190" t="s">
        <v>261</v>
      </c>
      <c r="H9" s="189">
        <v>1</v>
      </c>
      <c r="I9" s="191">
        <v>40000</v>
      </c>
      <c r="J9" s="191">
        <v>40000</v>
      </c>
    </row>
    <row r="10" spans="1:10" ht="24.95" customHeight="1" outlineLevel="1">
      <c r="A10" s="188"/>
      <c r="B10" s="192" t="s">
        <v>16</v>
      </c>
      <c r="C10" s="189"/>
      <c r="D10" s="189"/>
      <c r="E10" s="188"/>
      <c r="F10" s="188"/>
      <c r="G10" s="195"/>
      <c r="H10" s="189"/>
      <c r="I10" s="191"/>
      <c r="J10" s="191">
        <f>SUBTOTAL(9,J3:J9)</f>
        <v>2520000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A2" sqref="A1:XFD1048576"/>
    </sheetView>
  </sheetViews>
  <sheetFormatPr defaultRowHeight="13.5" outlineLevelRow="2"/>
  <cols>
    <col min="1" max="1" width="11.875" style="7" customWidth="1"/>
    <col min="2" max="2" width="29.25" style="7" customWidth="1"/>
    <col min="3" max="3" width="12.25" style="7" customWidth="1"/>
    <col min="4" max="4" width="10.5" style="7" customWidth="1"/>
    <col min="5" max="5" width="17.375" style="7" customWidth="1"/>
    <col min="6" max="6" width="29" style="7" customWidth="1"/>
    <col min="7" max="7" width="6.625" style="7" customWidth="1"/>
    <col min="8" max="8" width="11.25" style="7" customWidth="1"/>
    <col min="9" max="9" width="14.625" style="7" customWidth="1"/>
    <col min="10" max="10" width="24.875" style="196" customWidth="1"/>
    <col min="11" max="16384" width="9" style="7"/>
  </cols>
  <sheetData>
    <row r="1" spans="1:10" ht="24" customHeight="1">
      <c r="A1" s="242" t="s">
        <v>267</v>
      </c>
      <c r="B1" s="243"/>
      <c r="C1" s="243"/>
      <c r="D1" s="243"/>
      <c r="E1" s="243"/>
      <c r="F1" s="243"/>
      <c r="G1" s="243"/>
      <c r="H1" s="243"/>
      <c r="I1" s="243"/>
    </row>
    <row r="2" spans="1:10" s="200" customFormat="1" ht="18" customHeight="1">
      <c r="A2" s="197" t="s">
        <v>268</v>
      </c>
      <c r="B2" s="198" t="s">
        <v>34</v>
      </c>
      <c r="C2" s="198" t="s">
        <v>269</v>
      </c>
      <c r="D2" s="198" t="s">
        <v>270</v>
      </c>
      <c r="E2" s="198" t="s">
        <v>56</v>
      </c>
      <c r="F2" s="198" t="s">
        <v>271</v>
      </c>
      <c r="G2" s="198" t="s">
        <v>59</v>
      </c>
      <c r="H2" s="199" t="s">
        <v>60</v>
      </c>
      <c r="I2" s="199" t="s">
        <v>272</v>
      </c>
    </row>
    <row r="3" spans="1:10" s="200" customFormat="1" ht="18" customHeight="1" outlineLevel="2">
      <c r="A3" s="197" t="s">
        <v>281</v>
      </c>
      <c r="B3" s="201" t="s">
        <v>282</v>
      </c>
      <c r="C3" s="201" t="s">
        <v>266</v>
      </c>
      <c r="D3" s="201" t="s">
        <v>193</v>
      </c>
      <c r="E3" s="204" t="s">
        <v>274</v>
      </c>
      <c r="F3" s="204" t="s">
        <v>275</v>
      </c>
      <c r="G3" s="202">
        <v>1</v>
      </c>
      <c r="H3" s="203">
        <v>20000</v>
      </c>
      <c r="I3" s="203">
        <f t="shared" ref="I3:I8" si="0">G3*H3</f>
        <v>20000</v>
      </c>
      <c r="J3" s="200" t="s">
        <v>283</v>
      </c>
    </row>
    <row r="4" spans="1:10" s="200" customFormat="1" ht="18" customHeight="1" outlineLevel="2">
      <c r="A4" s="197" t="s">
        <v>281</v>
      </c>
      <c r="B4" s="201" t="s">
        <v>282</v>
      </c>
      <c r="C4" s="201" t="s">
        <v>266</v>
      </c>
      <c r="D4" s="201" t="s">
        <v>193</v>
      </c>
      <c r="E4" s="204" t="s">
        <v>274</v>
      </c>
      <c r="F4" s="204" t="s">
        <v>275</v>
      </c>
      <c r="G4" s="202">
        <v>1</v>
      </c>
      <c r="H4" s="203">
        <v>20000</v>
      </c>
      <c r="I4" s="203">
        <f t="shared" si="0"/>
        <v>20000</v>
      </c>
      <c r="J4" s="200" t="s">
        <v>284</v>
      </c>
    </row>
    <row r="5" spans="1:10" s="200" customFormat="1" ht="18" customHeight="1" outlineLevel="2">
      <c r="A5" s="197" t="s">
        <v>281</v>
      </c>
      <c r="B5" s="207" t="s">
        <v>168</v>
      </c>
      <c r="C5" s="207" t="s">
        <v>266</v>
      </c>
      <c r="D5" s="205" t="s">
        <v>64</v>
      </c>
      <c r="E5" s="204" t="s">
        <v>274</v>
      </c>
      <c r="F5" s="204" t="s">
        <v>277</v>
      </c>
      <c r="G5" s="202">
        <v>1</v>
      </c>
      <c r="H5" s="203">
        <v>20000</v>
      </c>
      <c r="I5" s="203">
        <f t="shared" si="0"/>
        <v>20000</v>
      </c>
      <c r="J5" s="200" t="s">
        <v>285</v>
      </c>
    </row>
    <row r="6" spans="1:10" s="200" customFormat="1" ht="18" customHeight="1" outlineLevel="2">
      <c r="A6" s="197" t="s">
        <v>281</v>
      </c>
      <c r="B6" s="208" t="s">
        <v>286</v>
      </c>
      <c r="C6" s="207" t="s">
        <v>266</v>
      </c>
      <c r="D6" s="205" t="s">
        <v>273</v>
      </c>
      <c r="E6" s="204" t="s">
        <v>274</v>
      </c>
      <c r="F6" s="204" t="s">
        <v>277</v>
      </c>
      <c r="G6" s="202">
        <v>1</v>
      </c>
      <c r="H6" s="203">
        <v>20000</v>
      </c>
      <c r="I6" s="203">
        <f t="shared" si="0"/>
        <v>20000</v>
      </c>
      <c r="J6" s="200" t="s">
        <v>276</v>
      </c>
    </row>
    <row r="7" spans="1:10" s="200" customFormat="1" ht="18" customHeight="1" outlineLevel="2">
      <c r="A7" s="197" t="s">
        <v>281</v>
      </c>
      <c r="B7" s="201" t="s">
        <v>287</v>
      </c>
      <c r="C7" s="207" t="s">
        <v>266</v>
      </c>
      <c r="D7" s="201" t="s">
        <v>61</v>
      </c>
      <c r="E7" s="204" t="s">
        <v>274</v>
      </c>
      <c r="F7" s="204" t="s">
        <v>277</v>
      </c>
      <c r="G7" s="202">
        <v>1</v>
      </c>
      <c r="H7" s="203">
        <v>20000</v>
      </c>
      <c r="I7" s="203">
        <f t="shared" si="0"/>
        <v>20000</v>
      </c>
      <c r="J7" s="200" t="s">
        <v>278</v>
      </c>
    </row>
    <row r="8" spans="1:10" s="200" customFormat="1" ht="18" customHeight="1" outlineLevel="2">
      <c r="A8" s="197" t="s">
        <v>281</v>
      </c>
      <c r="B8" s="201" t="s">
        <v>287</v>
      </c>
      <c r="C8" s="207" t="s">
        <v>266</v>
      </c>
      <c r="D8" s="201" t="s">
        <v>61</v>
      </c>
      <c r="E8" s="204" t="s">
        <v>279</v>
      </c>
      <c r="F8" s="204" t="s">
        <v>280</v>
      </c>
      <c r="G8" s="202">
        <v>1</v>
      </c>
      <c r="H8" s="203">
        <v>20000</v>
      </c>
      <c r="I8" s="203">
        <f t="shared" si="0"/>
        <v>20000</v>
      </c>
    </row>
    <row r="9" spans="1:10" s="200" customFormat="1" ht="18" customHeight="1" outlineLevel="1">
      <c r="A9" s="206" t="s">
        <v>16</v>
      </c>
      <c r="B9" s="201"/>
      <c r="C9" s="207"/>
      <c r="D9" s="201"/>
      <c r="E9" s="204"/>
      <c r="F9" s="204"/>
      <c r="G9" s="202"/>
      <c r="H9" s="203"/>
      <c r="I9" s="203">
        <f>SUBTOTAL(9,I3:I8)</f>
        <v>120000</v>
      </c>
    </row>
  </sheetData>
  <mergeCells count="1">
    <mergeCell ref="A1:I1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activeCell="A2" sqref="A1:XFD1048576"/>
    </sheetView>
  </sheetViews>
  <sheetFormatPr defaultRowHeight="13.5" outlineLevelRow="2"/>
  <cols>
    <col min="1" max="1" width="14.375" style="2" customWidth="1"/>
    <col min="2" max="2" width="12.75" style="7" customWidth="1"/>
    <col min="3" max="3" width="9.875" style="2" customWidth="1"/>
    <col min="4" max="4" width="9.875" style="209" customWidth="1"/>
    <col min="5" max="5" width="24" style="2" customWidth="1"/>
    <col min="6" max="6" width="24.375" style="2" customWidth="1"/>
    <col min="7" max="7" width="17.625" style="2" customWidth="1"/>
    <col min="8" max="8" width="8.875" style="2" customWidth="1"/>
    <col min="9" max="9" width="9" style="2" customWidth="1"/>
    <col min="10" max="10" width="12.75" style="2" customWidth="1"/>
    <col min="11" max="16384" width="9" style="2"/>
  </cols>
  <sheetData>
    <row r="1" spans="1:10" s="5" customFormat="1" ht="30" customHeight="1">
      <c r="A1" s="244" t="s">
        <v>186</v>
      </c>
      <c r="B1" s="244"/>
      <c r="C1" s="244"/>
      <c r="D1" s="244"/>
      <c r="E1" s="244"/>
      <c r="F1" s="244"/>
      <c r="G1" s="244"/>
      <c r="H1" s="244"/>
      <c r="I1" s="244"/>
      <c r="J1" s="244"/>
    </row>
    <row r="2" spans="1:10" s="6" customFormat="1" ht="24" customHeight="1">
      <c r="A2" s="16" t="s">
        <v>34</v>
      </c>
      <c r="B2" s="16" t="s">
        <v>0</v>
      </c>
      <c r="C2" s="16" t="s">
        <v>22</v>
      </c>
      <c r="D2" s="210" t="s">
        <v>289</v>
      </c>
      <c r="E2" s="16" t="s">
        <v>56</v>
      </c>
      <c r="F2" s="16" t="s">
        <v>57</v>
      </c>
      <c r="G2" s="14" t="s">
        <v>58</v>
      </c>
      <c r="H2" s="16" t="s">
        <v>59</v>
      </c>
      <c r="I2" s="13" t="s">
        <v>60</v>
      </c>
      <c r="J2" s="13" t="s">
        <v>21</v>
      </c>
    </row>
    <row r="3" spans="1:10" s="6" customFormat="1" ht="24" customHeight="1" outlineLevel="2">
      <c r="A3" s="9" t="s">
        <v>65</v>
      </c>
      <c r="B3" s="14" t="s">
        <v>66</v>
      </c>
      <c r="C3" s="9" t="s">
        <v>64</v>
      </c>
      <c r="D3" s="211" t="s">
        <v>290</v>
      </c>
      <c r="E3" s="10" t="s">
        <v>62</v>
      </c>
      <c r="F3" s="10" t="s">
        <v>62</v>
      </c>
      <c r="G3" s="10" t="s">
        <v>63</v>
      </c>
      <c r="H3" s="11">
        <v>1</v>
      </c>
      <c r="I3" s="12">
        <v>5000</v>
      </c>
      <c r="J3" s="13">
        <f t="shared" ref="J3" si="0">H3*I3</f>
        <v>5000</v>
      </c>
    </row>
    <row r="4" spans="1:10" s="6" customFormat="1" ht="24" customHeight="1" outlineLevel="1">
      <c r="A4" s="9"/>
      <c r="B4" s="15" t="s">
        <v>16</v>
      </c>
      <c r="C4" s="9"/>
      <c r="D4" s="211"/>
      <c r="E4" s="10"/>
      <c r="F4" s="10"/>
      <c r="G4" s="10"/>
      <c r="H4" s="11"/>
      <c r="I4" s="12"/>
      <c r="J4" s="13">
        <f>SUBTOTAL(9,J3:J3)</f>
        <v>5000</v>
      </c>
    </row>
    <row r="5" spans="1:10" ht="24.95" customHeight="1"/>
  </sheetData>
  <autoFilter ref="A2:J4">
    <filterColumn colId="3"/>
  </autoFilter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M11"/>
  <sheetViews>
    <sheetView topLeftCell="B1" workbookViewId="0">
      <selection activeCell="A2" sqref="A1:XFD1048576"/>
    </sheetView>
  </sheetViews>
  <sheetFormatPr defaultColWidth="9" defaultRowHeight="13.5" outlineLevelRow="2"/>
  <cols>
    <col min="1" max="1" width="5.25" style="27" hidden="1" customWidth="1"/>
    <col min="2" max="2" width="11.375" style="27" customWidth="1"/>
    <col min="3" max="3" width="8.75" style="27" customWidth="1"/>
    <col min="4" max="4" width="24.375" style="27" customWidth="1"/>
    <col min="5" max="5" width="15.375" style="38" bestFit="1" customWidth="1"/>
    <col min="6" max="6" width="17.125" style="39" customWidth="1"/>
    <col min="7" max="7" width="12.875" style="39" customWidth="1"/>
    <col min="8" max="8" width="9.25" style="60" customWidth="1"/>
    <col min="9" max="9" width="7.375" style="63" customWidth="1"/>
    <col min="10" max="10" width="14.75" style="63" customWidth="1"/>
    <col min="11" max="11" width="13.25" style="63" customWidth="1"/>
    <col min="12" max="12" width="9.75" style="61" customWidth="1"/>
    <col min="13" max="13" width="12" style="61" customWidth="1"/>
    <col min="14" max="16384" width="9" style="27"/>
  </cols>
  <sheetData>
    <row r="1" spans="1:13" ht="30" customHeight="1">
      <c r="A1" s="245" t="s">
        <v>318</v>
      </c>
      <c r="B1" s="245"/>
      <c r="C1" s="245"/>
      <c r="D1" s="245"/>
      <c r="E1" s="238"/>
      <c r="F1" s="238"/>
      <c r="G1" s="238"/>
      <c r="H1" s="246"/>
      <c r="I1" s="246"/>
      <c r="J1" s="246"/>
      <c r="K1" s="246"/>
      <c r="L1" s="246"/>
      <c r="M1" s="246"/>
    </row>
    <row r="2" spans="1:13" ht="25.5" customHeight="1">
      <c r="A2" s="28" t="s">
        <v>84</v>
      </c>
      <c r="B2" s="29" t="s">
        <v>12</v>
      </c>
      <c r="C2" s="29" t="s">
        <v>85</v>
      </c>
      <c r="D2" s="29" t="s">
        <v>3</v>
      </c>
      <c r="E2" s="29" t="s">
        <v>86</v>
      </c>
      <c r="F2" s="29" t="s">
        <v>86</v>
      </c>
      <c r="G2" s="29" t="s">
        <v>96</v>
      </c>
      <c r="H2" s="58" t="s">
        <v>134</v>
      </c>
      <c r="I2" s="43" t="s">
        <v>135</v>
      </c>
      <c r="J2" s="43" t="s">
        <v>187</v>
      </c>
      <c r="K2" s="43" t="s">
        <v>188</v>
      </c>
      <c r="L2" s="57" t="s">
        <v>136</v>
      </c>
      <c r="M2" s="57" t="s">
        <v>54</v>
      </c>
    </row>
    <row r="3" spans="1:13" ht="17.100000000000001" customHeight="1" outlineLevel="2">
      <c r="A3" s="30" t="s">
        <v>5</v>
      </c>
      <c r="B3" s="31" t="s">
        <v>15</v>
      </c>
      <c r="C3" s="31" t="s">
        <v>4</v>
      </c>
      <c r="D3" s="31" t="s">
        <v>87</v>
      </c>
      <c r="E3" s="32">
        <v>439407.9</v>
      </c>
      <c r="F3" s="33">
        <v>370448.5</v>
      </c>
      <c r="G3" s="33">
        <f t="shared" ref="G3:G10" si="0">ROUND((E3+F3)*1.1,2)</f>
        <v>890842.04</v>
      </c>
      <c r="H3" s="59">
        <v>3206</v>
      </c>
      <c r="I3" s="42"/>
      <c r="J3" s="42">
        <v>34</v>
      </c>
      <c r="K3" s="42">
        <v>42</v>
      </c>
      <c r="L3" s="42">
        <f t="shared" ref="L3:L10" si="1">H3*J3+I3*K3</f>
        <v>109004</v>
      </c>
      <c r="M3" s="42">
        <f t="shared" ref="M3:M10" si="2">G3+L3</f>
        <v>999846.04</v>
      </c>
    </row>
    <row r="4" spans="1:13" ht="17.100000000000001" customHeight="1" outlineLevel="2">
      <c r="A4" s="30" t="s">
        <v>5</v>
      </c>
      <c r="B4" s="31" t="s">
        <v>15</v>
      </c>
      <c r="C4" s="31" t="s">
        <v>4</v>
      </c>
      <c r="D4" s="31" t="s">
        <v>88</v>
      </c>
      <c r="E4" s="32">
        <v>119965.15</v>
      </c>
      <c r="F4" s="33">
        <v>100261.45</v>
      </c>
      <c r="G4" s="33">
        <f t="shared" si="0"/>
        <v>242249.26</v>
      </c>
      <c r="H4" s="59">
        <v>892</v>
      </c>
      <c r="I4" s="42"/>
      <c r="J4" s="42">
        <v>34</v>
      </c>
      <c r="K4" s="42">
        <v>42</v>
      </c>
      <c r="L4" s="42">
        <f t="shared" si="1"/>
        <v>30328</v>
      </c>
      <c r="M4" s="42">
        <f t="shared" si="2"/>
        <v>272577.26</v>
      </c>
    </row>
    <row r="5" spans="1:13" ht="17.100000000000001" customHeight="1" outlineLevel="2">
      <c r="A5" s="30" t="s">
        <v>5</v>
      </c>
      <c r="B5" s="31" t="s">
        <v>15</v>
      </c>
      <c r="C5" s="31" t="s">
        <v>4</v>
      </c>
      <c r="D5" s="31" t="s">
        <v>89</v>
      </c>
      <c r="E5" s="32">
        <v>142899.15</v>
      </c>
      <c r="F5" s="33">
        <v>117307.05</v>
      </c>
      <c r="G5" s="33">
        <f t="shared" si="0"/>
        <v>286226.82</v>
      </c>
      <c r="H5" s="59">
        <v>1091</v>
      </c>
      <c r="I5" s="42"/>
      <c r="J5" s="42">
        <v>34</v>
      </c>
      <c r="K5" s="42">
        <v>42</v>
      </c>
      <c r="L5" s="42">
        <f t="shared" si="1"/>
        <v>37094</v>
      </c>
      <c r="M5" s="42">
        <f t="shared" si="2"/>
        <v>323320.82</v>
      </c>
    </row>
    <row r="6" spans="1:13" ht="17.100000000000001" customHeight="1" outlineLevel="2">
      <c r="A6" s="30" t="s">
        <v>5</v>
      </c>
      <c r="B6" s="31" t="s">
        <v>15</v>
      </c>
      <c r="C6" s="31" t="s">
        <v>4</v>
      </c>
      <c r="D6" s="31" t="s">
        <v>90</v>
      </c>
      <c r="E6" s="32">
        <v>139164.29999999999</v>
      </c>
      <c r="F6" s="33">
        <v>115984.65</v>
      </c>
      <c r="G6" s="33">
        <f t="shared" si="0"/>
        <v>280663.84999999998</v>
      </c>
      <c r="H6" s="59">
        <v>1039</v>
      </c>
      <c r="I6" s="42"/>
      <c r="J6" s="42">
        <v>34</v>
      </c>
      <c r="K6" s="42">
        <v>42</v>
      </c>
      <c r="L6" s="42">
        <f t="shared" si="1"/>
        <v>35326</v>
      </c>
      <c r="M6" s="42">
        <f t="shared" si="2"/>
        <v>315989.84999999998</v>
      </c>
    </row>
    <row r="7" spans="1:13" ht="17.100000000000001" customHeight="1" outlineLevel="2">
      <c r="A7" s="30"/>
      <c r="B7" s="31" t="s">
        <v>15</v>
      </c>
      <c r="C7" s="31" t="s">
        <v>196</v>
      </c>
      <c r="D7" s="37" t="s">
        <v>91</v>
      </c>
      <c r="E7" s="32">
        <v>228142.1</v>
      </c>
      <c r="F7" s="33">
        <v>256318.05</v>
      </c>
      <c r="G7" s="33">
        <f t="shared" si="0"/>
        <v>532906.17000000004</v>
      </c>
      <c r="H7" s="59">
        <v>1021</v>
      </c>
      <c r="I7" s="42">
        <v>835</v>
      </c>
      <c r="J7" s="42">
        <v>34</v>
      </c>
      <c r="K7" s="42">
        <v>42</v>
      </c>
      <c r="L7" s="42">
        <f t="shared" si="1"/>
        <v>69784</v>
      </c>
      <c r="M7" s="42">
        <f t="shared" si="2"/>
        <v>602690.17000000004</v>
      </c>
    </row>
    <row r="8" spans="1:13" ht="17.100000000000001" customHeight="1" outlineLevel="2">
      <c r="A8" s="30"/>
      <c r="B8" s="31" t="s">
        <v>15</v>
      </c>
      <c r="C8" s="31" t="s">
        <v>13</v>
      </c>
      <c r="D8" s="37" t="s">
        <v>92</v>
      </c>
      <c r="E8" s="32">
        <v>130212.97</v>
      </c>
      <c r="F8" s="33">
        <v>172973.75</v>
      </c>
      <c r="G8" s="33">
        <f t="shared" si="0"/>
        <v>333505.39</v>
      </c>
      <c r="H8" s="59"/>
      <c r="I8" s="42">
        <v>952</v>
      </c>
      <c r="J8" s="42">
        <v>34</v>
      </c>
      <c r="K8" s="42">
        <v>42</v>
      </c>
      <c r="L8" s="42">
        <f t="shared" si="1"/>
        <v>39984</v>
      </c>
      <c r="M8" s="42">
        <f t="shared" si="2"/>
        <v>373489.39</v>
      </c>
    </row>
    <row r="9" spans="1:13" ht="17.100000000000001" customHeight="1" outlineLevel="2">
      <c r="A9" s="30" t="s">
        <v>5</v>
      </c>
      <c r="B9" s="31" t="s">
        <v>15</v>
      </c>
      <c r="C9" s="31" t="s">
        <v>13</v>
      </c>
      <c r="D9" s="31" t="s">
        <v>93</v>
      </c>
      <c r="E9" s="32">
        <v>141945.73000000001</v>
      </c>
      <c r="F9" s="33">
        <v>236810.85</v>
      </c>
      <c r="G9" s="33">
        <f t="shared" si="0"/>
        <v>416632.24</v>
      </c>
      <c r="H9" s="59"/>
      <c r="I9" s="42">
        <v>1282</v>
      </c>
      <c r="J9" s="42">
        <v>34</v>
      </c>
      <c r="K9" s="42">
        <v>42</v>
      </c>
      <c r="L9" s="42">
        <f t="shared" si="1"/>
        <v>53844</v>
      </c>
      <c r="M9" s="42">
        <f t="shared" si="2"/>
        <v>470476.24</v>
      </c>
    </row>
    <row r="10" spans="1:13" ht="17.100000000000001" customHeight="1" outlineLevel="2">
      <c r="A10" s="30" t="s">
        <v>5</v>
      </c>
      <c r="B10" s="31" t="s">
        <v>15</v>
      </c>
      <c r="C10" s="31" t="s">
        <v>13</v>
      </c>
      <c r="D10" s="31" t="s">
        <v>94</v>
      </c>
      <c r="E10" s="32">
        <v>163050.68</v>
      </c>
      <c r="F10" s="33">
        <v>258414</v>
      </c>
      <c r="G10" s="33">
        <f t="shared" si="0"/>
        <v>463611.15</v>
      </c>
      <c r="H10" s="59"/>
      <c r="I10" s="42">
        <v>1486</v>
      </c>
      <c r="J10" s="42">
        <v>34</v>
      </c>
      <c r="K10" s="42">
        <v>42</v>
      </c>
      <c r="L10" s="42">
        <f t="shared" si="1"/>
        <v>62412</v>
      </c>
      <c r="M10" s="42">
        <f t="shared" si="2"/>
        <v>526023.15</v>
      </c>
    </row>
    <row r="11" spans="1:13" ht="17.100000000000001" customHeight="1" outlineLevel="1">
      <c r="A11" s="30"/>
      <c r="B11" s="34" t="s">
        <v>16</v>
      </c>
      <c r="C11" s="35"/>
      <c r="D11" s="35"/>
      <c r="E11" s="36">
        <f>SUBTOTAL(9,E3:E10)</f>
        <v>1504787.98</v>
      </c>
      <c r="F11" s="36">
        <f t="shared" ref="F11:M11" si="3">SUBTOTAL(9,F3:F10)</f>
        <v>1628518.3</v>
      </c>
      <c r="G11" s="36">
        <f t="shared" si="3"/>
        <v>3446636.9200000004</v>
      </c>
      <c r="H11" s="36">
        <f t="shared" si="3"/>
        <v>7249</v>
      </c>
      <c r="I11" s="62">
        <f t="shared" si="3"/>
        <v>4555</v>
      </c>
      <c r="J11" s="62"/>
      <c r="K11" s="62"/>
      <c r="L11" s="36">
        <f t="shared" si="3"/>
        <v>437776</v>
      </c>
      <c r="M11" s="36">
        <f t="shared" si="3"/>
        <v>3884412.9200000004</v>
      </c>
    </row>
  </sheetData>
  <autoFilter ref="A2:M11"/>
  <mergeCells count="1">
    <mergeCell ref="A1:M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A2" sqref="A1:XFD1048576"/>
    </sheetView>
  </sheetViews>
  <sheetFormatPr defaultRowHeight="13.5" outlineLevelRow="2"/>
  <cols>
    <col min="1" max="1" width="34.375" customWidth="1"/>
    <col min="2" max="2" width="18.375" customWidth="1"/>
    <col min="3" max="5" width="20.625" customWidth="1"/>
  </cols>
  <sheetData>
    <row r="1" spans="1:5" ht="18.75">
      <c r="A1" s="247" t="s">
        <v>171</v>
      </c>
      <c r="B1" s="247"/>
      <c r="C1" s="247"/>
      <c r="D1" s="247"/>
      <c r="E1" s="246"/>
    </row>
    <row r="2" spans="1:5" ht="15" customHeight="1">
      <c r="A2" s="95" t="s">
        <v>18</v>
      </c>
      <c r="B2" s="95" t="s">
        <v>172</v>
      </c>
      <c r="C2" s="95" t="s">
        <v>19</v>
      </c>
      <c r="D2" s="99" t="s">
        <v>161</v>
      </c>
      <c r="E2" s="99" t="s">
        <v>162</v>
      </c>
    </row>
    <row r="3" spans="1:5" ht="15" customHeight="1" outlineLevel="2">
      <c r="A3" s="100" t="s">
        <v>163</v>
      </c>
      <c r="B3" s="100" t="s">
        <v>173</v>
      </c>
      <c r="C3" s="81" t="s">
        <v>196</v>
      </c>
      <c r="D3" s="67">
        <v>144918</v>
      </c>
      <c r="E3" s="101">
        <f t="shared" ref="E3:E10" si="0">D3/83*90*2*1.1</f>
        <v>345708</v>
      </c>
    </row>
    <row r="4" spans="1:5" ht="15" customHeight="1" outlineLevel="2">
      <c r="A4" s="102" t="s">
        <v>164</v>
      </c>
      <c r="B4" s="100" t="s">
        <v>173</v>
      </c>
      <c r="C4" s="81" t="s">
        <v>4</v>
      </c>
      <c r="D4" s="67">
        <v>139440</v>
      </c>
      <c r="E4" s="101">
        <f t="shared" si="0"/>
        <v>332640</v>
      </c>
    </row>
    <row r="5" spans="1:5" ht="15" customHeight="1" outlineLevel="2">
      <c r="A5" s="102" t="s">
        <v>165</v>
      </c>
      <c r="B5" s="100" t="s">
        <v>173</v>
      </c>
      <c r="C5" s="81" t="s">
        <v>4</v>
      </c>
      <c r="D5" s="67">
        <v>133215</v>
      </c>
      <c r="E5" s="101">
        <f t="shared" si="0"/>
        <v>317790</v>
      </c>
    </row>
    <row r="6" spans="1:5" ht="15" customHeight="1" outlineLevel="2">
      <c r="A6" s="102" t="s">
        <v>166</v>
      </c>
      <c r="B6" s="100" t="s">
        <v>173</v>
      </c>
      <c r="C6" s="81" t="s">
        <v>4</v>
      </c>
      <c r="D6" s="103">
        <v>382464</v>
      </c>
      <c r="E6" s="101">
        <f t="shared" si="0"/>
        <v>912384.00000000012</v>
      </c>
    </row>
    <row r="7" spans="1:5" ht="15" customHeight="1" outlineLevel="2">
      <c r="A7" s="102" t="s">
        <v>167</v>
      </c>
      <c r="B7" s="100" t="s">
        <v>173</v>
      </c>
      <c r="C7" s="81" t="s">
        <v>4</v>
      </c>
      <c r="D7" s="103">
        <v>95616</v>
      </c>
      <c r="E7" s="101">
        <f t="shared" si="0"/>
        <v>228096.00000000003</v>
      </c>
    </row>
    <row r="8" spans="1:5" ht="15" customHeight="1" outlineLevel="2">
      <c r="A8" s="100" t="s">
        <v>168</v>
      </c>
      <c r="B8" s="100" t="s">
        <v>173</v>
      </c>
      <c r="C8" s="86" t="s">
        <v>13</v>
      </c>
      <c r="D8" s="103">
        <v>130725</v>
      </c>
      <c r="E8" s="101">
        <f t="shared" si="0"/>
        <v>311850</v>
      </c>
    </row>
    <row r="9" spans="1:5" ht="15" customHeight="1" outlineLevel="2">
      <c r="A9" s="100" t="s">
        <v>169</v>
      </c>
      <c r="B9" s="100" t="s">
        <v>173</v>
      </c>
      <c r="C9" s="86" t="s">
        <v>13</v>
      </c>
      <c r="D9" s="103">
        <v>97110</v>
      </c>
      <c r="E9" s="101">
        <f t="shared" si="0"/>
        <v>231660.00000000003</v>
      </c>
    </row>
    <row r="10" spans="1:5" ht="15" customHeight="1" outlineLevel="2">
      <c r="A10" s="102" t="s">
        <v>170</v>
      </c>
      <c r="B10" s="100" t="s">
        <v>173</v>
      </c>
      <c r="C10" s="86" t="s">
        <v>13</v>
      </c>
      <c r="D10" s="103">
        <v>106074</v>
      </c>
      <c r="E10" s="101">
        <f t="shared" si="0"/>
        <v>253044.00000000003</v>
      </c>
    </row>
    <row r="11" spans="1:5" ht="15" customHeight="1" outlineLevel="1">
      <c r="A11" s="106"/>
      <c r="B11" s="104" t="s">
        <v>16</v>
      </c>
      <c r="C11" s="108"/>
      <c r="D11" s="107">
        <f>SUBTOTAL(9,D3:D10)</f>
        <v>1229562</v>
      </c>
      <c r="E11" s="105">
        <f>SUBTOTAL(9,E3:E10)</f>
        <v>2933172</v>
      </c>
    </row>
  </sheetData>
  <autoFilter ref="A2:E11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P14"/>
  <sheetViews>
    <sheetView workbookViewId="0">
      <pane xSplit="2" ySplit="4" topLeftCell="C5" activePane="bottomRight" state="frozen"/>
      <selection activeCell="A2" sqref="A1:XFD1048576"/>
      <selection pane="topRight" activeCell="A2" sqref="A1:XFD1048576"/>
      <selection pane="bottomLeft" activeCell="A2" sqref="A1:XFD1048576"/>
      <selection pane="bottomRight" activeCell="A2" sqref="A1:XFD1048576"/>
    </sheetView>
  </sheetViews>
  <sheetFormatPr defaultRowHeight="13.5"/>
  <cols>
    <col min="1" max="1" width="18" customWidth="1"/>
    <col min="3" max="3" width="12.25" customWidth="1"/>
    <col min="4" max="4" width="0" hidden="1" customWidth="1"/>
    <col min="5" max="5" width="11.375" customWidth="1"/>
    <col min="6" max="6" width="10.875" customWidth="1"/>
    <col min="7" max="7" width="11.5" customWidth="1"/>
    <col min="8" max="8" width="12.25" customWidth="1"/>
    <col min="9" max="9" width="12.625" customWidth="1"/>
    <col min="10" max="10" width="0" hidden="1" customWidth="1"/>
    <col min="11" max="11" width="11.125" customWidth="1"/>
    <col min="12" max="12" width="0" hidden="1" customWidth="1"/>
    <col min="13" max="13" width="10.625" customWidth="1"/>
    <col min="14" max="14" width="11.5" customWidth="1"/>
    <col min="15" max="15" width="10.125" customWidth="1"/>
    <col min="16" max="16" width="13" style="1" bestFit="1" customWidth="1"/>
  </cols>
  <sheetData>
    <row r="1" spans="1:16" ht="27.75" customHeight="1">
      <c r="A1" s="251" t="s">
        <v>159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1"/>
      <c r="M1" s="251"/>
      <c r="N1" s="251"/>
      <c r="O1" s="251"/>
      <c r="P1" s="252"/>
    </row>
    <row r="2" spans="1:16">
      <c r="A2" s="253" t="s">
        <v>18</v>
      </c>
      <c r="B2" s="253" t="s">
        <v>22</v>
      </c>
      <c r="C2" s="255" t="s">
        <v>145</v>
      </c>
      <c r="D2" s="255"/>
      <c r="E2" s="255"/>
      <c r="F2" s="255"/>
      <c r="G2" s="255"/>
      <c r="H2" s="255"/>
      <c r="I2" s="255" t="s">
        <v>146</v>
      </c>
      <c r="J2" s="255"/>
      <c r="K2" s="255"/>
      <c r="L2" s="255"/>
      <c r="M2" s="255"/>
      <c r="N2" s="255"/>
      <c r="O2" s="256" t="s">
        <v>147</v>
      </c>
      <c r="P2" s="248" t="s">
        <v>148</v>
      </c>
    </row>
    <row r="3" spans="1:16" ht="38.25">
      <c r="A3" s="253"/>
      <c r="B3" s="253"/>
      <c r="C3" s="87" t="s">
        <v>23</v>
      </c>
      <c r="D3" s="87" t="s">
        <v>27</v>
      </c>
      <c r="E3" s="87" t="s">
        <v>149</v>
      </c>
      <c r="F3" s="87" t="s">
        <v>31</v>
      </c>
      <c r="G3" s="87" t="s">
        <v>150</v>
      </c>
      <c r="H3" s="79" t="s">
        <v>14</v>
      </c>
      <c r="I3" s="87" t="s">
        <v>23</v>
      </c>
      <c r="J3" s="87" t="s">
        <v>27</v>
      </c>
      <c r="K3" s="87" t="s">
        <v>149</v>
      </c>
      <c r="L3" s="87" t="s">
        <v>31</v>
      </c>
      <c r="M3" s="87" t="s">
        <v>150</v>
      </c>
      <c r="N3" s="79" t="s">
        <v>14</v>
      </c>
      <c r="O3" s="257"/>
      <c r="P3" s="249"/>
    </row>
    <row r="4" spans="1:16">
      <c r="A4" s="254"/>
      <c r="B4" s="254"/>
      <c r="C4" s="80" t="s">
        <v>21</v>
      </c>
      <c r="D4" s="80" t="s">
        <v>21</v>
      </c>
      <c r="E4" s="80" t="s">
        <v>21</v>
      </c>
      <c r="F4" s="80" t="s">
        <v>21</v>
      </c>
      <c r="G4" s="80" t="s">
        <v>21</v>
      </c>
      <c r="H4" s="80" t="s">
        <v>21</v>
      </c>
      <c r="I4" s="80" t="s">
        <v>21</v>
      </c>
      <c r="J4" s="80" t="s">
        <v>21</v>
      </c>
      <c r="K4" s="80" t="s">
        <v>21</v>
      </c>
      <c r="L4" s="80" t="s">
        <v>21</v>
      </c>
      <c r="M4" s="80" t="s">
        <v>21</v>
      </c>
      <c r="N4" s="80" t="s">
        <v>21</v>
      </c>
      <c r="O4" s="258" t="s">
        <v>21</v>
      </c>
      <c r="P4" s="250"/>
    </row>
    <row r="5" spans="1:16" ht="20.100000000000001" customHeight="1">
      <c r="A5" s="88" t="s">
        <v>151</v>
      </c>
      <c r="B5" s="88" t="s">
        <v>196</v>
      </c>
      <c r="C5" s="66">
        <v>14580</v>
      </c>
      <c r="D5" s="66"/>
      <c r="E5" s="82">
        <v>900</v>
      </c>
      <c r="F5" s="82"/>
      <c r="G5" s="83"/>
      <c r="H5" s="89">
        <v>15480</v>
      </c>
      <c r="I5" s="85">
        <v>15390</v>
      </c>
      <c r="J5" s="85"/>
      <c r="K5" s="85">
        <v>900</v>
      </c>
      <c r="L5" s="85"/>
      <c r="M5" s="85">
        <v>6685</v>
      </c>
      <c r="N5" s="90">
        <v>22975</v>
      </c>
      <c r="O5" s="89">
        <v>38455</v>
      </c>
      <c r="P5" s="33">
        <f t="shared" ref="P5:P14" si="0">O5*1.1</f>
        <v>42300.5</v>
      </c>
    </row>
    <row r="6" spans="1:16" ht="20.100000000000001" customHeight="1">
      <c r="A6" s="88" t="s">
        <v>152</v>
      </c>
      <c r="B6" s="88" t="s">
        <v>196</v>
      </c>
      <c r="C6" s="82">
        <v>12960</v>
      </c>
      <c r="D6" s="82"/>
      <c r="E6" s="82">
        <v>800</v>
      </c>
      <c r="F6" s="82"/>
      <c r="G6" s="83"/>
      <c r="H6" s="89">
        <v>13760</v>
      </c>
      <c r="I6" s="85">
        <v>11970</v>
      </c>
      <c r="J6" s="85"/>
      <c r="K6" s="85">
        <v>700</v>
      </c>
      <c r="L6" s="85"/>
      <c r="M6" s="85">
        <v>3820</v>
      </c>
      <c r="N6" s="90">
        <v>16490</v>
      </c>
      <c r="O6" s="89">
        <v>30250</v>
      </c>
      <c r="P6" s="33">
        <f t="shared" si="0"/>
        <v>33275</v>
      </c>
    </row>
    <row r="7" spans="1:16" ht="20.100000000000001" customHeight="1">
      <c r="A7" s="88" t="s">
        <v>153</v>
      </c>
      <c r="B7" s="88" t="s">
        <v>4</v>
      </c>
      <c r="C7" s="82">
        <v>10080</v>
      </c>
      <c r="D7" s="82">
        <v>0</v>
      </c>
      <c r="E7" s="82">
        <v>1400</v>
      </c>
      <c r="F7" s="82">
        <v>1475</v>
      </c>
      <c r="G7" s="82">
        <v>0</v>
      </c>
      <c r="H7" s="89">
        <v>12955</v>
      </c>
      <c r="I7" s="82">
        <v>12160</v>
      </c>
      <c r="J7" s="82"/>
      <c r="K7" s="82">
        <v>1600</v>
      </c>
      <c r="L7" s="82"/>
      <c r="M7" s="82">
        <v>6525</v>
      </c>
      <c r="N7" s="90">
        <v>20285</v>
      </c>
      <c r="O7" s="89">
        <v>33240</v>
      </c>
      <c r="P7" s="33">
        <f t="shared" si="0"/>
        <v>36564</v>
      </c>
    </row>
    <row r="8" spans="1:16" ht="20.100000000000001" customHeight="1">
      <c r="A8" s="88" t="s">
        <v>154</v>
      </c>
      <c r="B8" s="88" t="s">
        <v>4</v>
      </c>
      <c r="C8" s="82">
        <v>4050</v>
      </c>
      <c r="D8" s="82">
        <v>0</v>
      </c>
      <c r="E8" s="82">
        <v>450</v>
      </c>
      <c r="F8" s="82">
        <v>0</v>
      </c>
      <c r="G8" s="82">
        <v>0</v>
      </c>
      <c r="H8" s="89">
        <v>4500</v>
      </c>
      <c r="I8" s="82">
        <v>14250</v>
      </c>
      <c r="J8" s="82"/>
      <c r="K8" s="82">
        <v>1500</v>
      </c>
      <c r="L8" s="82"/>
      <c r="M8" s="82">
        <v>8960</v>
      </c>
      <c r="N8" s="90">
        <v>24710</v>
      </c>
      <c r="O8" s="89">
        <v>29210</v>
      </c>
      <c r="P8" s="33">
        <f t="shared" si="0"/>
        <v>32131.000000000004</v>
      </c>
    </row>
    <row r="9" spans="1:16" ht="20.100000000000001" customHeight="1">
      <c r="A9" s="88" t="s">
        <v>155</v>
      </c>
      <c r="B9" s="88" t="s">
        <v>4</v>
      </c>
      <c r="C9" s="82">
        <v>17820</v>
      </c>
      <c r="D9" s="82">
        <v>0</v>
      </c>
      <c r="E9" s="82">
        <v>1980</v>
      </c>
      <c r="F9" s="82">
        <v>885</v>
      </c>
      <c r="G9" s="82">
        <v>0</v>
      </c>
      <c r="H9" s="89">
        <v>20685</v>
      </c>
      <c r="I9" s="82">
        <v>15390</v>
      </c>
      <c r="J9" s="82"/>
      <c r="K9" s="82">
        <v>1620</v>
      </c>
      <c r="L9" s="82"/>
      <c r="M9" s="82"/>
      <c r="N9" s="90">
        <v>17010</v>
      </c>
      <c r="O9" s="89">
        <v>37695</v>
      </c>
      <c r="P9" s="33">
        <f t="shared" si="0"/>
        <v>41464.5</v>
      </c>
    </row>
    <row r="10" spans="1:16" ht="20.100000000000001" customHeight="1">
      <c r="A10" s="88" t="s">
        <v>88</v>
      </c>
      <c r="B10" s="88" t="s">
        <v>4</v>
      </c>
      <c r="C10" s="82">
        <v>4050</v>
      </c>
      <c r="D10" s="82">
        <v>0</v>
      </c>
      <c r="E10" s="82">
        <v>360</v>
      </c>
      <c r="F10" s="82">
        <v>0</v>
      </c>
      <c r="G10" s="82">
        <v>0</v>
      </c>
      <c r="H10" s="89">
        <v>4410</v>
      </c>
      <c r="I10" s="82">
        <v>17100</v>
      </c>
      <c r="J10" s="82"/>
      <c r="K10" s="82">
        <v>1800</v>
      </c>
      <c r="L10" s="82"/>
      <c r="M10" s="82">
        <v>8500</v>
      </c>
      <c r="N10" s="90">
        <v>27400</v>
      </c>
      <c r="O10" s="89">
        <v>31810</v>
      </c>
      <c r="P10" s="33">
        <f t="shared" si="0"/>
        <v>34991</v>
      </c>
    </row>
    <row r="11" spans="1:16" ht="20.100000000000001" customHeight="1">
      <c r="A11" s="88" t="s">
        <v>156</v>
      </c>
      <c r="B11" s="94" t="s">
        <v>13</v>
      </c>
      <c r="C11" s="82">
        <v>9450</v>
      </c>
      <c r="D11" s="82">
        <v>0</v>
      </c>
      <c r="E11" s="82">
        <v>910</v>
      </c>
      <c r="F11" s="82">
        <v>590</v>
      </c>
      <c r="G11" s="82">
        <v>0</v>
      </c>
      <c r="H11" s="89">
        <v>10950</v>
      </c>
      <c r="I11" s="82">
        <v>11400</v>
      </c>
      <c r="J11" s="82"/>
      <c r="K11" s="82">
        <v>1440</v>
      </c>
      <c r="L11" s="82"/>
      <c r="M11" s="82">
        <v>1605</v>
      </c>
      <c r="N11" s="90">
        <v>14445</v>
      </c>
      <c r="O11" s="89">
        <v>25395</v>
      </c>
      <c r="P11" s="33">
        <f t="shared" si="0"/>
        <v>27934.500000000004</v>
      </c>
    </row>
    <row r="12" spans="1:16" ht="20.100000000000001" customHeight="1">
      <c r="A12" s="88" t="s">
        <v>157</v>
      </c>
      <c r="B12" s="94" t="s">
        <v>13</v>
      </c>
      <c r="C12" s="82">
        <v>14850</v>
      </c>
      <c r="D12" s="82">
        <v>0</v>
      </c>
      <c r="E12" s="82">
        <v>1100</v>
      </c>
      <c r="F12" s="82">
        <v>885</v>
      </c>
      <c r="G12" s="82">
        <v>0</v>
      </c>
      <c r="H12" s="89">
        <v>16835</v>
      </c>
      <c r="I12" s="82">
        <v>18525</v>
      </c>
      <c r="J12" s="82"/>
      <c r="K12" s="82">
        <v>2340</v>
      </c>
      <c r="L12" s="82"/>
      <c r="M12" s="82">
        <v>7890</v>
      </c>
      <c r="N12" s="90">
        <v>28755</v>
      </c>
      <c r="O12" s="89">
        <v>45590</v>
      </c>
      <c r="P12" s="33">
        <f t="shared" si="0"/>
        <v>50149.000000000007</v>
      </c>
    </row>
    <row r="13" spans="1:16" ht="20.100000000000001" customHeight="1">
      <c r="A13" s="88" t="s">
        <v>158</v>
      </c>
      <c r="B13" s="94" t="s">
        <v>13</v>
      </c>
      <c r="C13" s="82">
        <v>9360</v>
      </c>
      <c r="D13" s="82">
        <v>0</v>
      </c>
      <c r="E13" s="82">
        <v>800</v>
      </c>
      <c r="F13" s="82">
        <v>0</v>
      </c>
      <c r="G13" s="82">
        <v>0</v>
      </c>
      <c r="H13" s="89">
        <v>10160</v>
      </c>
      <c r="I13" s="85">
        <v>17290</v>
      </c>
      <c r="J13" s="85"/>
      <c r="K13" s="85">
        <v>1400</v>
      </c>
      <c r="L13" s="85"/>
      <c r="M13" s="85">
        <v>7055</v>
      </c>
      <c r="N13" s="90">
        <v>25745</v>
      </c>
      <c r="O13" s="89">
        <v>35905</v>
      </c>
      <c r="P13" s="33">
        <f t="shared" si="0"/>
        <v>39495.5</v>
      </c>
    </row>
    <row r="14" spans="1:16" ht="20.100000000000001" customHeight="1">
      <c r="A14" s="91" t="s">
        <v>20</v>
      </c>
      <c r="B14" s="84"/>
      <c r="C14" s="92">
        <v>97200</v>
      </c>
      <c r="D14" s="92">
        <v>0</v>
      </c>
      <c r="E14" s="92">
        <v>8700</v>
      </c>
      <c r="F14" s="92">
        <v>3835</v>
      </c>
      <c r="G14" s="92">
        <v>0</v>
      </c>
      <c r="H14" s="92">
        <v>109735</v>
      </c>
      <c r="I14" s="92">
        <v>133475</v>
      </c>
      <c r="J14" s="92">
        <v>0</v>
      </c>
      <c r="K14" s="92">
        <v>13300</v>
      </c>
      <c r="L14" s="92">
        <v>0</v>
      </c>
      <c r="M14" s="92">
        <v>51040</v>
      </c>
      <c r="N14" s="93">
        <v>197815</v>
      </c>
      <c r="O14" s="92">
        <v>307550</v>
      </c>
      <c r="P14" s="92">
        <f t="shared" si="0"/>
        <v>338305</v>
      </c>
    </row>
  </sheetData>
  <autoFilter ref="A2:P14"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2" showButton="0"/>
  </autoFilter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X12"/>
  <sheetViews>
    <sheetView workbookViewId="0">
      <selection activeCell="A2" sqref="A1:XFD1048576"/>
    </sheetView>
  </sheetViews>
  <sheetFormatPr defaultRowHeight="13.5" outlineLevelRow="2"/>
  <cols>
    <col min="1" max="1" width="17.875" style="120" customWidth="1"/>
    <col min="2" max="2" width="9.75" style="114" customWidth="1"/>
    <col min="3" max="4" width="9" style="114"/>
    <col min="5" max="5" width="7.125" style="114" customWidth="1"/>
    <col min="6" max="6" width="6.75" style="114" customWidth="1"/>
    <col min="7" max="8" width="0" style="114" hidden="1" customWidth="1"/>
    <col min="9" max="9" width="7.375" style="114" customWidth="1"/>
    <col min="10" max="10" width="7.25" style="114" customWidth="1"/>
    <col min="11" max="11" width="7.375" style="114" customWidth="1"/>
    <col min="12" max="14" width="9" style="114"/>
    <col min="15" max="15" width="7.625" style="114" customWidth="1"/>
    <col min="16" max="18" width="0" style="114" hidden="1" customWidth="1"/>
    <col min="19" max="20" width="7.375" style="114" customWidth="1"/>
    <col min="21" max="21" width="0" style="114" hidden="1" customWidth="1"/>
    <col min="22" max="23" width="9" style="114"/>
    <col min="24" max="24" width="10.5" style="114" bestFit="1" customWidth="1"/>
    <col min="25" max="16384" width="9" style="114"/>
  </cols>
  <sheetData>
    <row r="1" spans="1:24" ht="18.75">
      <c r="A1" s="262" t="s">
        <v>174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262"/>
      <c r="S1" s="262"/>
      <c r="T1" s="262"/>
      <c r="U1" s="262"/>
      <c r="V1" s="262"/>
      <c r="W1" s="262"/>
    </row>
    <row r="2" spans="1:24" s="121" customFormat="1" ht="11.25" outlineLevel="2">
      <c r="A2" s="263" t="s">
        <v>2</v>
      </c>
      <c r="B2" s="265" t="s">
        <v>172</v>
      </c>
      <c r="C2" s="267" t="s">
        <v>175</v>
      </c>
      <c r="D2" s="267"/>
      <c r="E2" s="267"/>
      <c r="F2" s="267"/>
      <c r="G2" s="267"/>
      <c r="H2" s="267"/>
      <c r="I2" s="267"/>
      <c r="J2" s="267"/>
      <c r="K2" s="267"/>
      <c r="L2" s="267"/>
      <c r="M2" s="267" t="s">
        <v>176</v>
      </c>
      <c r="N2" s="267"/>
      <c r="O2" s="267"/>
      <c r="P2" s="267"/>
      <c r="Q2" s="267"/>
      <c r="R2" s="267"/>
      <c r="S2" s="267"/>
      <c r="T2" s="267"/>
      <c r="U2" s="267"/>
      <c r="V2" s="267"/>
      <c r="W2" s="268" t="s">
        <v>147</v>
      </c>
      <c r="X2" s="259" t="s">
        <v>148</v>
      </c>
    </row>
    <row r="3" spans="1:24" s="121" customFormat="1" ht="11.25" outlineLevel="1">
      <c r="A3" s="263"/>
      <c r="B3" s="266" t="s">
        <v>183</v>
      </c>
      <c r="C3" s="122">
        <f t="shared" ref="C3:X3" si="0">SUBTOTAL(9,C2:C2)</f>
        <v>0</v>
      </c>
      <c r="D3" s="122">
        <f t="shared" si="0"/>
        <v>0</v>
      </c>
      <c r="E3" s="122">
        <f t="shared" si="0"/>
        <v>0</v>
      </c>
      <c r="F3" s="122">
        <f t="shared" si="0"/>
        <v>0</v>
      </c>
      <c r="G3" s="122">
        <f t="shared" si="0"/>
        <v>0</v>
      </c>
      <c r="H3" s="122">
        <f t="shared" si="0"/>
        <v>0</v>
      </c>
      <c r="I3" s="122">
        <f t="shared" si="0"/>
        <v>0</v>
      </c>
      <c r="J3" s="122">
        <f t="shared" si="0"/>
        <v>0</v>
      </c>
      <c r="K3" s="122">
        <f t="shared" si="0"/>
        <v>0</v>
      </c>
      <c r="L3" s="122">
        <f t="shared" si="0"/>
        <v>0</v>
      </c>
      <c r="M3" s="122">
        <f t="shared" si="0"/>
        <v>0</v>
      </c>
      <c r="N3" s="122">
        <f t="shared" si="0"/>
        <v>0</v>
      </c>
      <c r="O3" s="122">
        <f t="shared" si="0"/>
        <v>0</v>
      </c>
      <c r="P3" s="122">
        <f t="shared" si="0"/>
        <v>0</v>
      </c>
      <c r="Q3" s="122">
        <f t="shared" si="0"/>
        <v>0</v>
      </c>
      <c r="R3" s="122">
        <f t="shared" si="0"/>
        <v>0</v>
      </c>
      <c r="S3" s="122">
        <f t="shared" si="0"/>
        <v>0</v>
      </c>
      <c r="T3" s="122">
        <f t="shared" si="0"/>
        <v>0</v>
      </c>
      <c r="U3" s="122">
        <f t="shared" si="0"/>
        <v>0</v>
      </c>
      <c r="V3" s="122">
        <f t="shared" si="0"/>
        <v>0</v>
      </c>
      <c r="W3" s="268">
        <f t="shared" si="0"/>
        <v>0</v>
      </c>
      <c r="X3" s="260">
        <f t="shared" si="0"/>
        <v>0</v>
      </c>
    </row>
    <row r="4" spans="1:24" s="121" customFormat="1" ht="33.75" outlineLevel="1">
      <c r="A4" s="263"/>
      <c r="B4" s="265"/>
      <c r="C4" s="123" t="s">
        <v>23</v>
      </c>
      <c r="D4" s="123" t="s">
        <v>24</v>
      </c>
      <c r="E4" s="123" t="s">
        <v>25</v>
      </c>
      <c r="F4" s="123" t="s">
        <v>26</v>
      </c>
      <c r="G4" s="123" t="s">
        <v>27</v>
      </c>
      <c r="H4" s="123" t="s">
        <v>28</v>
      </c>
      <c r="I4" s="123" t="s">
        <v>29</v>
      </c>
      <c r="J4" s="123" t="s">
        <v>30</v>
      </c>
      <c r="K4" s="123" t="s">
        <v>31</v>
      </c>
      <c r="L4" s="124" t="s">
        <v>14</v>
      </c>
      <c r="M4" s="123" t="s">
        <v>23</v>
      </c>
      <c r="N4" s="123" t="s">
        <v>24</v>
      </c>
      <c r="O4" s="123" t="s">
        <v>25</v>
      </c>
      <c r="P4" s="123" t="s">
        <v>26</v>
      </c>
      <c r="Q4" s="123" t="s">
        <v>27</v>
      </c>
      <c r="R4" s="123" t="s">
        <v>28</v>
      </c>
      <c r="S4" s="123" t="s">
        <v>29</v>
      </c>
      <c r="T4" s="123" t="s">
        <v>30</v>
      </c>
      <c r="U4" s="123" t="s">
        <v>31</v>
      </c>
      <c r="V4" s="124" t="s">
        <v>14</v>
      </c>
      <c r="W4" s="268"/>
      <c r="X4" s="260"/>
    </row>
    <row r="5" spans="1:24" s="121" customFormat="1" ht="11.25" outlineLevel="1">
      <c r="A5" s="264"/>
      <c r="B5" s="264"/>
      <c r="C5" s="122" t="s">
        <v>21</v>
      </c>
      <c r="D5" s="122" t="s">
        <v>21</v>
      </c>
      <c r="E5" s="122" t="s">
        <v>21</v>
      </c>
      <c r="F5" s="122" t="s">
        <v>21</v>
      </c>
      <c r="G5" s="122" t="s">
        <v>21</v>
      </c>
      <c r="H5" s="122" t="s">
        <v>21</v>
      </c>
      <c r="I5" s="122" t="s">
        <v>21</v>
      </c>
      <c r="J5" s="122" t="s">
        <v>21</v>
      </c>
      <c r="K5" s="122" t="s">
        <v>21</v>
      </c>
      <c r="L5" s="122" t="s">
        <v>21</v>
      </c>
      <c r="M5" s="122" t="s">
        <v>21</v>
      </c>
      <c r="N5" s="122" t="s">
        <v>21</v>
      </c>
      <c r="O5" s="122" t="s">
        <v>21</v>
      </c>
      <c r="P5" s="122" t="s">
        <v>21</v>
      </c>
      <c r="Q5" s="122" t="s">
        <v>21</v>
      </c>
      <c r="R5" s="122" t="s">
        <v>21</v>
      </c>
      <c r="S5" s="122" t="s">
        <v>21</v>
      </c>
      <c r="T5" s="122" t="s">
        <v>21</v>
      </c>
      <c r="U5" s="122" t="s">
        <v>21</v>
      </c>
      <c r="V5" s="122" t="s">
        <v>21</v>
      </c>
      <c r="W5" s="268" t="s">
        <v>21</v>
      </c>
      <c r="X5" s="261"/>
    </row>
    <row r="6" spans="1:24" s="121" customFormat="1" ht="24.95" customHeight="1" outlineLevel="2">
      <c r="A6" s="117" t="s">
        <v>177</v>
      </c>
      <c r="B6" s="115" t="s">
        <v>7</v>
      </c>
      <c r="C6" s="126">
        <v>13156</v>
      </c>
      <c r="D6" s="126">
        <v>4784</v>
      </c>
      <c r="E6" s="126">
        <v>650</v>
      </c>
      <c r="F6" s="126">
        <v>260</v>
      </c>
      <c r="G6" s="126">
        <v>0</v>
      </c>
      <c r="H6" s="126">
        <v>0</v>
      </c>
      <c r="I6" s="126">
        <v>1300</v>
      </c>
      <c r="J6" s="126">
        <v>1560</v>
      </c>
      <c r="K6" s="126">
        <v>2655</v>
      </c>
      <c r="L6" s="116">
        <v>24365</v>
      </c>
      <c r="M6" s="126">
        <v>8360</v>
      </c>
      <c r="N6" s="126">
        <v>3040</v>
      </c>
      <c r="O6" s="126">
        <v>400</v>
      </c>
      <c r="P6" s="126"/>
      <c r="Q6" s="126"/>
      <c r="R6" s="126"/>
      <c r="S6" s="126">
        <v>800</v>
      </c>
      <c r="T6" s="126">
        <v>960</v>
      </c>
      <c r="U6" s="126"/>
      <c r="V6" s="116">
        <v>13560</v>
      </c>
      <c r="W6" s="116">
        <v>37925</v>
      </c>
      <c r="X6" s="32">
        <f t="shared" ref="X6:X11" si="1">W6*1.1</f>
        <v>41717.5</v>
      </c>
    </row>
    <row r="7" spans="1:24" s="121" customFormat="1" ht="24.95" customHeight="1" outlineLevel="2">
      <c r="A7" s="117" t="s">
        <v>178</v>
      </c>
      <c r="B7" s="115" t="s">
        <v>7</v>
      </c>
      <c r="C7" s="126">
        <v>4048</v>
      </c>
      <c r="D7" s="126">
        <v>1472</v>
      </c>
      <c r="E7" s="126">
        <v>140</v>
      </c>
      <c r="F7" s="126">
        <v>80</v>
      </c>
      <c r="G7" s="126">
        <v>0</v>
      </c>
      <c r="H7" s="126">
        <v>0</v>
      </c>
      <c r="I7" s="126">
        <v>400</v>
      </c>
      <c r="J7" s="126">
        <v>600</v>
      </c>
      <c r="K7" s="126">
        <v>1180</v>
      </c>
      <c r="L7" s="116">
        <v>7920</v>
      </c>
      <c r="M7" s="126">
        <v>4180</v>
      </c>
      <c r="N7" s="126">
        <v>1520</v>
      </c>
      <c r="O7" s="126">
        <v>140</v>
      </c>
      <c r="P7" s="126"/>
      <c r="Q7" s="126"/>
      <c r="R7" s="126"/>
      <c r="S7" s="126">
        <v>400</v>
      </c>
      <c r="T7" s="126">
        <v>600</v>
      </c>
      <c r="U7" s="126"/>
      <c r="V7" s="116">
        <v>6840</v>
      </c>
      <c r="W7" s="116">
        <v>14760</v>
      </c>
      <c r="X7" s="32">
        <f t="shared" si="1"/>
        <v>16236.000000000002</v>
      </c>
    </row>
    <row r="8" spans="1:24" s="121" customFormat="1" ht="24.95" customHeight="1" outlineLevel="2">
      <c r="A8" s="125" t="s">
        <v>179</v>
      </c>
      <c r="B8" s="115" t="s">
        <v>7</v>
      </c>
      <c r="C8" s="126">
        <v>3312</v>
      </c>
      <c r="D8" s="126">
        <v>1472</v>
      </c>
      <c r="E8" s="126">
        <v>140</v>
      </c>
      <c r="F8" s="126">
        <v>80</v>
      </c>
      <c r="G8" s="126">
        <v>0</v>
      </c>
      <c r="H8" s="126">
        <v>0</v>
      </c>
      <c r="I8" s="126">
        <v>400</v>
      </c>
      <c r="J8" s="126">
        <v>400</v>
      </c>
      <c r="K8" s="126">
        <v>0</v>
      </c>
      <c r="L8" s="116">
        <v>5804</v>
      </c>
      <c r="M8" s="126">
        <v>7695</v>
      </c>
      <c r="N8" s="126">
        <v>3420</v>
      </c>
      <c r="O8" s="126">
        <v>315</v>
      </c>
      <c r="P8" s="126"/>
      <c r="Q8" s="126"/>
      <c r="R8" s="126"/>
      <c r="S8" s="126">
        <v>900</v>
      </c>
      <c r="T8" s="126">
        <v>900</v>
      </c>
      <c r="U8" s="126"/>
      <c r="V8" s="116">
        <v>13230</v>
      </c>
      <c r="W8" s="116">
        <v>19034</v>
      </c>
      <c r="X8" s="32">
        <f t="shared" si="1"/>
        <v>20937.400000000001</v>
      </c>
    </row>
    <row r="9" spans="1:24" s="121" customFormat="1" ht="24.95" customHeight="1" outlineLevel="2">
      <c r="A9" s="117" t="s">
        <v>180</v>
      </c>
      <c r="B9" s="115" t="s">
        <v>7</v>
      </c>
      <c r="C9" s="126">
        <v>4140</v>
      </c>
      <c r="D9" s="126">
        <v>1840</v>
      </c>
      <c r="E9" s="126">
        <v>175</v>
      </c>
      <c r="F9" s="126">
        <v>100</v>
      </c>
      <c r="G9" s="126">
        <v>0</v>
      </c>
      <c r="H9" s="126">
        <v>0</v>
      </c>
      <c r="I9" s="126">
        <v>500</v>
      </c>
      <c r="J9" s="126">
        <v>750</v>
      </c>
      <c r="K9" s="126">
        <v>1475</v>
      </c>
      <c r="L9" s="116">
        <v>8980</v>
      </c>
      <c r="M9" s="126">
        <v>5130</v>
      </c>
      <c r="N9" s="126">
        <v>2280</v>
      </c>
      <c r="O9" s="126">
        <v>210</v>
      </c>
      <c r="P9" s="126"/>
      <c r="Q9" s="126"/>
      <c r="R9" s="126"/>
      <c r="S9" s="126">
        <v>600</v>
      </c>
      <c r="T9" s="126">
        <v>900</v>
      </c>
      <c r="U9" s="126"/>
      <c r="V9" s="116">
        <v>9120</v>
      </c>
      <c r="W9" s="116">
        <v>18100</v>
      </c>
      <c r="X9" s="32">
        <f t="shared" si="1"/>
        <v>19910</v>
      </c>
    </row>
    <row r="10" spans="1:24" s="121" customFormat="1" ht="24.95" customHeight="1" outlineLevel="2">
      <c r="A10" s="117" t="s">
        <v>181</v>
      </c>
      <c r="B10" s="115" t="s">
        <v>7</v>
      </c>
      <c r="C10" s="126">
        <v>7209</v>
      </c>
      <c r="D10" s="126">
        <v>3204</v>
      </c>
      <c r="E10" s="126">
        <v>315</v>
      </c>
      <c r="F10" s="126">
        <v>180</v>
      </c>
      <c r="G10" s="126">
        <v>0</v>
      </c>
      <c r="H10" s="126">
        <v>0</v>
      </c>
      <c r="I10" s="126">
        <v>900</v>
      </c>
      <c r="J10" s="126">
        <v>900</v>
      </c>
      <c r="K10" s="126">
        <v>1475</v>
      </c>
      <c r="L10" s="116">
        <v>14183</v>
      </c>
      <c r="M10" s="126">
        <v>6175</v>
      </c>
      <c r="N10" s="126">
        <v>2375</v>
      </c>
      <c r="O10" s="126">
        <v>175</v>
      </c>
      <c r="P10" s="126"/>
      <c r="Q10" s="126"/>
      <c r="R10" s="126"/>
      <c r="S10" s="126">
        <v>500</v>
      </c>
      <c r="T10" s="126">
        <v>1000</v>
      </c>
      <c r="U10" s="126"/>
      <c r="V10" s="116">
        <v>10225</v>
      </c>
      <c r="W10" s="116">
        <v>24408</v>
      </c>
      <c r="X10" s="32">
        <f t="shared" si="1"/>
        <v>26848.800000000003</v>
      </c>
    </row>
    <row r="11" spans="1:24" s="121" customFormat="1" ht="24.95" customHeight="1" outlineLevel="2">
      <c r="A11" s="127" t="s">
        <v>182</v>
      </c>
      <c r="B11" s="115" t="s">
        <v>7</v>
      </c>
      <c r="C11" s="126">
        <v>1840</v>
      </c>
      <c r="D11" s="126">
        <v>552</v>
      </c>
      <c r="E11" s="126">
        <v>70</v>
      </c>
      <c r="F11" s="126">
        <v>40</v>
      </c>
      <c r="G11" s="126">
        <v>0</v>
      </c>
      <c r="H11" s="126">
        <v>0</v>
      </c>
      <c r="I11" s="126">
        <v>200</v>
      </c>
      <c r="J11" s="126">
        <v>200</v>
      </c>
      <c r="K11" s="126">
        <v>0</v>
      </c>
      <c r="L11" s="116">
        <v>2902</v>
      </c>
      <c r="M11" s="126">
        <v>1900</v>
      </c>
      <c r="N11" s="126">
        <v>570</v>
      </c>
      <c r="O11" s="126">
        <v>70</v>
      </c>
      <c r="P11" s="126"/>
      <c r="Q11" s="126"/>
      <c r="R11" s="126"/>
      <c r="S11" s="126">
        <v>200</v>
      </c>
      <c r="T11" s="126">
        <v>200</v>
      </c>
      <c r="U11" s="126"/>
      <c r="V11" s="116">
        <v>2940</v>
      </c>
      <c r="W11" s="116">
        <v>5842</v>
      </c>
      <c r="X11" s="32">
        <f t="shared" si="1"/>
        <v>6426.2000000000007</v>
      </c>
    </row>
    <row r="12" spans="1:24" s="121" customFormat="1" ht="24.95" customHeight="1" outlineLevel="1">
      <c r="A12" s="128"/>
      <c r="B12" s="118" t="s">
        <v>10</v>
      </c>
      <c r="C12" s="129">
        <f t="shared" ref="C12:X12" si="2">SUBTOTAL(9,C6:C11)</f>
        <v>33705</v>
      </c>
      <c r="D12" s="129">
        <f t="shared" si="2"/>
        <v>13324</v>
      </c>
      <c r="E12" s="129">
        <f t="shared" si="2"/>
        <v>1490</v>
      </c>
      <c r="F12" s="129">
        <f t="shared" si="2"/>
        <v>740</v>
      </c>
      <c r="G12" s="129">
        <f t="shared" si="2"/>
        <v>0</v>
      </c>
      <c r="H12" s="129">
        <f t="shared" si="2"/>
        <v>0</v>
      </c>
      <c r="I12" s="129">
        <f t="shared" si="2"/>
        <v>3700</v>
      </c>
      <c r="J12" s="129">
        <f t="shared" si="2"/>
        <v>4410</v>
      </c>
      <c r="K12" s="129">
        <f t="shared" si="2"/>
        <v>6785</v>
      </c>
      <c r="L12" s="119">
        <f t="shared" si="2"/>
        <v>64154</v>
      </c>
      <c r="M12" s="129">
        <f t="shared" si="2"/>
        <v>33440</v>
      </c>
      <c r="N12" s="129">
        <f t="shared" si="2"/>
        <v>13205</v>
      </c>
      <c r="O12" s="129">
        <f t="shared" si="2"/>
        <v>1310</v>
      </c>
      <c r="P12" s="129">
        <f t="shared" si="2"/>
        <v>0</v>
      </c>
      <c r="Q12" s="129">
        <f t="shared" si="2"/>
        <v>0</v>
      </c>
      <c r="R12" s="129">
        <f t="shared" si="2"/>
        <v>0</v>
      </c>
      <c r="S12" s="129">
        <f t="shared" si="2"/>
        <v>3400</v>
      </c>
      <c r="T12" s="129">
        <f t="shared" si="2"/>
        <v>4560</v>
      </c>
      <c r="U12" s="129">
        <f t="shared" si="2"/>
        <v>0</v>
      </c>
      <c r="V12" s="119">
        <f t="shared" si="2"/>
        <v>55915</v>
      </c>
      <c r="W12" s="119">
        <f t="shared" si="2"/>
        <v>120069</v>
      </c>
      <c r="X12" s="130">
        <f t="shared" si="2"/>
        <v>132075.9</v>
      </c>
    </row>
  </sheetData>
  <mergeCells count="7">
    <mergeCell ref="X2:X5"/>
    <mergeCell ref="A1:W1"/>
    <mergeCell ref="A2:A5"/>
    <mergeCell ref="B2:B5"/>
    <mergeCell ref="C2:L2"/>
    <mergeCell ref="M2:V2"/>
    <mergeCell ref="W2:W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K4"/>
  <sheetViews>
    <sheetView workbookViewId="0">
      <selection activeCell="A2" sqref="A1:XFD1048576"/>
    </sheetView>
  </sheetViews>
  <sheetFormatPr defaultColWidth="9" defaultRowHeight="13.5" outlineLevelRow="2"/>
  <cols>
    <col min="1" max="1" width="22.875" style="23" customWidth="1"/>
    <col min="2" max="2" width="15.5" style="24" customWidth="1"/>
    <col min="3" max="3" width="11.75" style="23" customWidth="1"/>
    <col min="4" max="4" width="13" style="23" customWidth="1"/>
    <col min="5" max="5" width="10" style="25" customWidth="1"/>
    <col min="6" max="6" width="10.75" style="25" customWidth="1"/>
    <col min="7" max="7" width="13.125" style="25" customWidth="1"/>
    <col min="8" max="8" width="9.375" style="25" customWidth="1"/>
    <col min="9" max="9" width="12.375" style="2" customWidth="1"/>
    <col min="10" max="10" width="11.75" style="2" customWidth="1"/>
    <col min="11" max="11" width="20.5" style="2" customWidth="1"/>
    <col min="12" max="16384" width="9" style="2"/>
  </cols>
  <sheetData>
    <row r="1" spans="1:11" ht="30" customHeight="1">
      <c r="A1" s="269" t="s">
        <v>189</v>
      </c>
      <c r="B1" s="269"/>
      <c r="C1" s="269"/>
      <c r="D1" s="269"/>
      <c r="E1" s="269"/>
      <c r="F1" s="269"/>
      <c r="G1" s="269"/>
      <c r="H1" s="269"/>
      <c r="I1" s="270"/>
      <c r="J1" s="270"/>
      <c r="K1" s="270"/>
    </row>
    <row r="2" spans="1:11" s="19" customFormat="1" ht="45.75" customHeight="1">
      <c r="A2" s="17" t="s">
        <v>56</v>
      </c>
      <c r="B2" s="17" t="s">
        <v>72</v>
      </c>
      <c r="C2" s="18" t="s">
        <v>73</v>
      </c>
      <c r="D2" s="18" t="s">
        <v>74</v>
      </c>
      <c r="E2" s="18" t="s">
        <v>75</v>
      </c>
      <c r="F2" s="18" t="s">
        <v>80</v>
      </c>
      <c r="G2" s="18" t="s">
        <v>81</v>
      </c>
      <c r="H2" s="18" t="s">
        <v>82</v>
      </c>
      <c r="I2" s="18" t="s">
        <v>76</v>
      </c>
      <c r="J2" s="18" t="s">
        <v>77</v>
      </c>
      <c r="K2" s="18" t="s">
        <v>83</v>
      </c>
    </row>
    <row r="3" spans="1:11" s="22" customFormat="1" ht="30" customHeight="1" outlineLevel="2">
      <c r="A3" s="20" t="s">
        <v>78</v>
      </c>
      <c r="B3" s="20" t="s">
        <v>7</v>
      </c>
      <c r="C3" s="20" t="s">
        <v>6</v>
      </c>
      <c r="D3" s="20" t="s">
        <v>79</v>
      </c>
      <c r="E3" s="20">
        <v>26</v>
      </c>
      <c r="F3" s="20">
        <v>14006</v>
      </c>
      <c r="G3" s="20">
        <v>8932</v>
      </c>
      <c r="H3" s="20">
        <v>4903</v>
      </c>
      <c r="I3" s="21">
        <v>195389</v>
      </c>
      <c r="J3" s="21">
        <f t="shared" ref="J3" si="0">H3*4</f>
        <v>19612</v>
      </c>
      <c r="K3" s="21">
        <f>I3+J3-2</f>
        <v>214999</v>
      </c>
    </row>
    <row r="4" spans="1:11" s="22" customFormat="1" ht="30" customHeight="1" outlineLevel="1">
      <c r="A4" s="20"/>
      <c r="B4" s="26" t="s">
        <v>10</v>
      </c>
      <c r="C4" s="20"/>
      <c r="D4" s="20"/>
      <c r="E4" s="20"/>
      <c r="F4" s="20"/>
      <c r="G4" s="20"/>
      <c r="H4" s="20"/>
      <c r="I4" s="21">
        <f>SUBTOTAL(9,I3:I3)</f>
        <v>195389</v>
      </c>
      <c r="J4" s="21">
        <f>SUBTOTAL(9,J3:J3)</f>
        <v>19612</v>
      </c>
      <c r="K4" s="21">
        <f>SUBTOTAL(9,K3:K3)</f>
        <v>214999</v>
      </c>
    </row>
  </sheetData>
  <autoFilter ref="A2:K4"/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X6"/>
  <sheetViews>
    <sheetView topLeftCell="B1" workbookViewId="0">
      <pane xSplit="6" ySplit="2" topLeftCell="H3" activePane="bottomRight" state="frozen"/>
      <selection activeCell="B6" sqref="A6:XFD13"/>
      <selection pane="topRight" activeCell="B6" sqref="A6:XFD13"/>
      <selection pane="bottomLeft" activeCell="B6" sqref="A6:XFD13"/>
      <selection pane="bottomRight" activeCell="B6" sqref="A6:XFD13"/>
    </sheetView>
  </sheetViews>
  <sheetFormatPr defaultRowHeight="13.5" outlineLevelRow="2"/>
  <cols>
    <col min="1" max="1" width="21.5" style="3" customWidth="1"/>
    <col min="2" max="2" width="9.75" style="3" customWidth="1"/>
    <col min="3" max="7" width="7.125" style="3" hidden="1" customWidth="1"/>
    <col min="8" max="8" width="6.75" style="3" customWidth="1"/>
    <col min="9" max="9" width="6.625" style="3" customWidth="1"/>
    <col min="10" max="10" width="6.25" style="3" customWidth="1"/>
    <col min="11" max="11" width="5.5" style="3" customWidth="1"/>
    <col min="12" max="12" width="10.625" style="3" customWidth="1"/>
    <col min="13" max="13" width="8.25" style="3" customWidth="1"/>
    <col min="14" max="14" width="8.75" style="3" customWidth="1"/>
    <col min="15" max="15" width="6.25" style="3" customWidth="1"/>
    <col min="16" max="16" width="7.375" style="3" customWidth="1"/>
    <col min="17" max="17" width="9.875" style="3" customWidth="1"/>
    <col min="18" max="18" width="7.875" style="3" customWidth="1"/>
    <col min="19" max="19" width="5.75" style="3" customWidth="1"/>
    <col min="20" max="20" width="8" style="3" customWidth="1"/>
    <col min="21" max="21" width="8.75" style="3" customWidth="1"/>
    <col min="22" max="22" width="7.375" style="3" customWidth="1"/>
    <col min="23" max="23" width="8.5" style="3" customWidth="1"/>
    <col min="24" max="24" width="9.625" style="3" customWidth="1"/>
    <col min="25" max="16384" width="9" style="3"/>
  </cols>
  <sheetData>
    <row r="1" spans="1:24" ht="27" customHeight="1">
      <c r="A1" s="271" t="s">
        <v>97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271"/>
      <c r="R1" s="271"/>
      <c r="S1" s="271"/>
      <c r="T1" s="271"/>
      <c r="U1" s="271"/>
      <c r="V1" s="271"/>
      <c r="W1" s="271"/>
      <c r="X1" s="271"/>
    </row>
    <row r="2" spans="1:24" s="213" customFormat="1" ht="57.75" customHeight="1">
      <c r="A2" s="212" t="s">
        <v>3</v>
      </c>
      <c r="B2" s="212" t="s">
        <v>120</v>
      </c>
      <c r="C2" s="53" t="s">
        <v>98</v>
      </c>
      <c r="D2" s="53" t="s">
        <v>99</v>
      </c>
      <c r="E2" s="53" t="s">
        <v>100</v>
      </c>
      <c r="F2" s="53" t="s">
        <v>101</v>
      </c>
      <c r="G2" s="53" t="s">
        <v>102</v>
      </c>
      <c r="H2" s="53" t="s">
        <v>103</v>
      </c>
      <c r="I2" s="53" t="s">
        <v>104</v>
      </c>
      <c r="J2" s="53" t="s">
        <v>105</v>
      </c>
      <c r="K2" s="53" t="s">
        <v>106</v>
      </c>
      <c r="L2" s="53" t="s">
        <v>107</v>
      </c>
      <c r="M2" s="53" t="s">
        <v>108</v>
      </c>
      <c r="N2" s="53" t="s">
        <v>109</v>
      </c>
      <c r="O2" s="53" t="s">
        <v>110</v>
      </c>
      <c r="P2" s="53" t="s">
        <v>111</v>
      </c>
      <c r="Q2" s="53" t="s">
        <v>112</v>
      </c>
      <c r="R2" s="53" t="s">
        <v>113</v>
      </c>
      <c r="S2" s="53" t="s">
        <v>114</v>
      </c>
      <c r="T2" s="53" t="s">
        <v>115</v>
      </c>
      <c r="U2" s="53" t="s">
        <v>116</v>
      </c>
      <c r="V2" s="53" t="s">
        <v>117</v>
      </c>
      <c r="W2" s="53" t="s">
        <v>118</v>
      </c>
      <c r="X2" s="53" t="s">
        <v>119</v>
      </c>
    </row>
    <row r="3" spans="1:24" s="213" customFormat="1" ht="24.95" customHeight="1" outlineLevel="2">
      <c r="A3" s="54" t="s">
        <v>8</v>
      </c>
      <c r="B3" s="54" t="s">
        <v>121</v>
      </c>
      <c r="C3" s="54">
        <v>135</v>
      </c>
      <c r="D3" s="54">
        <v>191</v>
      </c>
      <c r="E3" s="54">
        <v>155</v>
      </c>
      <c r="F3" s="54">
        <v>175</v>
      </c>
      <c r="G3" s="54">
        <v>656</v>
      </c>
      <c r="H3" s="54">
        <v>656</v>
      </c>
      <c r="I3" s="54">
        <f t="shared" ref="I3" si="0">C3+D3+E3</f>
        <v>481</v>
      </c>
      <c r="J3" s="54">
        <v>600</v>
      </c>
      <c r="K3" s="54">
        <v>1600</v>
      </c>
      <c r="L3" s="214">
        <f t="shared" ref="L3" si="1">1600/12*8*H3</f>
        <v>699733.33333333337</v>
      </c>
      <c r="M3" s="214">
        <f t="shared" ref="M3" si="2">1600/12*4*J3</f>
        <v>320000</v>
      </c>
      <c r="N3" s="214">
        <f t="shared" ref="N3" si="3">L3+M3</f>
        <v>1019733.3333333334</v>
      </c>
      <c r="O3" s="54">
        <v>45</v>
      </c>
      <c r="P3" s="54">
        <v>160000</v>
      </c>
      <c r="Q3" s="214">
        <f t="shared" ref="Q3" si="4">160000/12*8*O3</f>
        <v>4800000</v>
      </c>
      <c r="R3" s="215">
        <f t="shared" ref="R3" si="5">I3/14.5/0.93</f>
        <v>35.669262143121983</v>
      </c>
      <c r="S3" s="214">
        <f t="shared" ref="S3" si="6">ROUNDUP(R3,0)</f>
        <v>36</v>
      </c>
      <c r="T3" s="214">
        <f t="shared" ref="T3" si="7">160000/12*4*S3</f>
        <v>1920000</v>
      </c>
      <c r="U3" s="214">
        <f t="shared" ref="U3" si="8">Q3+T3</f>
        <v>6720000</v>
      </c>
      <c r="V3" s="216">
        <f t="shared" ref="V3" si="9">O3-S3</f>
        <v>9</v>
      </c>
      <c r="W3" s="54">
        <f t="shared" ref="W3" si="10">160000*V3</f>
        <v>1440000</v>
      </c>
      <c r="X3" s="216">
        <f t="shared" ref="X3" si="11">ROUND((N3+U3+W3),0)</f>
        <v>9179733</v>
      </c>
    </row>
    <row r="4" spans="1:24" s="213" customFormat="1" ht="24.95" customHeight="1" outlineLevel="2">
      <c r="A4" s="54" t="s">
        <v>9</v>
      </c>
      <c r="B4" s="54" t="s">
        <v>121</v>
      </c>
      <c r="C4" s="54">
        <v>124</v>
      </c>
      <c r="D4" s="54">
        <v>103</v>
      </c>
      <c r="E4" s="54">
        <v>122</v>
      </c>
      <c r="F4" s="54">
        <v>110</v>
      </c>
      <c r="G4" s="54">
        <v>459</v>
      </c>
      <c r="H4" s="54">
        <v>600</v>
      </c>
      <c r="I4" s="54">
        <f>C4+D4+E4</f>
        <v>349</v>
      </c>
      <c r="J4" s="54">
        <v>600</v>
      </c>
      <c r="K4" s="54">
        <v>1600</v>
      </c>
      <c r="L4" s="214">
        <f>1600/12*8*H4</f>
        <v>640000</v>
      </c>
      <c r="M4" s="214">
        <f>1600/12*4*J4</f>
        <v>320000</v>
      </c>
      <c r="N4" s="214">
        <f>L4+M4</f>
        <v>960000</v>
      </c>
      <c r="O4" s="54">
        <v>35</v>
      </c>
      <c r="P4" s="54">
        <v>160000</v>
      </c>
      <c r="Q4" s="214">
        <f>160000/12*8*O4</f>
        <v>3733333.3333333335</v>
      </c>
      <c r="R4" s="215">
        <f>I4/14.5/0.93</f>
        <v>25.880608083055247</v>
      </c>
      <c r="S4" s="214">
        <f>ROUNDUP(R4,0)</f>
        <v>26</v>
      </c>
      <c r="T4" s="214">
        <f>160000/12*4*S4</f>
        <v>1386666.6666666667</v>
      </c>
      <c r="U4" s="214">
        <f>Q4+T4</f>
        <v>5120000</v>
      </c>
      <c r="V4" s="216">
        <f>O4-S4</f>
        <v>9</v>
      </c>
      <c r="W4" s="54">
        <f>160000*V4</f>
        <v>1440000</v>
      </c>
      <c r="X4" s="216">
        <f>ROUND((N4+U4+W4),0)</f>
        <v>7520000</v>
      </c>
    </row>
    <row r="5" spans="1:24" s="213" customFormat="1" ht="24.95" customHeight="1" outlineLevel="1">
      <c r="A5" s="54"/>
      <c r="B5" s="212" t="s">
        <v>16</v>
      </c>
      <c r="C5" s="54">
        <f t="shared" ref="C5:J5" si="12">SUBTOTAL(9,C3:C4)</f>
        <v>259</v>
      </c>
      <c r="D5" s="54">
        <f t="shared" si="12"/>
        <v>294</v>
      </c>
      <c r="E5" s="54">
        <f t="shared" si="12"/>
        <v>277</v>
      </c>
      <c r="F5" s="54">
        <f t="shared" si="12"/>
        <v>285</v>
      </c>
      <c r="G5" s="54">
        <f t="shared" si="12"/>
        <v>1115</v>
      </c>
      <c r="H5" s="54">
        <f t="shared" si="12"/>
        <v>1256</v>
      </c>
      <c r="I5" s="54">
        <f t="shared" si="12"/>
        <v>830</v>
      </c>
      <c r="J5" s="54">
        <f t="shared" si="12"/>
        <v>1200</v>
      </c>
      <c r="K5" s="54"/>
      <c r="L5" s="214">
        <f>SUBTOTAL(9,L3:L4)</f>
        <v>1339733.3333333335</v>
      </c>
      <c r="M5" s="214">
        <f>SUBTOTAL(9,M3:M4)</f>
        <v>640000</v>
      </c>
      <c r="N5" s="214">
        <f>SUBTOTAL(9,N3:N4)</f>
        <v>1979733.3333333335</v>
      </c>
      <c r="O5" s="54">
        <f>SUBTOTAL(9,O3:O4)</f>
        <v>80</v>
      </c>
      <c r="P5" s="54"/>
      <c r="Q5" s="214">
        <f t="shared" ref="Q5:X5" si="13">SUBTOTAL(9,Q3:Q4)</f>
        <v>8533333.333333334</v>
      </c>
      <c r="R5" s="215">
        <f t="shared" si="13"/>
        <v>61.549870226177234</v>
      </c>
      <c r="S5" s="214">
        <f t="shared" si="13"/>
        <v>62</v>
      </c>
      <c r="T5" s="214">
        <f t="shared" si="13"/>
        <v>3306666.666666667</v>
      </c>
      <c r="U5" s="214">
        <f t="shared" si="13"/>
        <v>11840000</v>
      </c>
      <c r="V5" s="216">
        <f t="shared" si="13"/>
        <v>18</v>
      </c>
      <c r="W5" s="54">
        <f t="shared" si="13"/>
        <v>2880000</v>
      </c>
      <c r="X5" s="216">
        <f t="shared" si="13"/>
        <v>16699733</v>
      </c>
    </row>
    <row r="6" spans="1:24">
      <c r="K6" s="8"/>
      <c r="Q6" s="8"/>
    </row>
  </sheetData>
  <mergeCells count="1">
    <mergeCell ref="A1:X1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P11"/>
  <sheetViews>
    <sheetView workbookViewId="0">
      <selection activeCell="B6" sqref="A6:XFD13"/>
    </sheetView>
  </sheetViews>
  <sheetFormatPr defaultRowHeight="13.5"/>
  <cols>
    <col min="1" max="1" width="13" customWidth="1"/>
    <col min="2" max="2" width="6.625" customWidth="1"/>
    <col min="8" max="8" width="11.25" customWidth="1"/>
    <col min="9" max="9" width="10.25" customWidth="1"/>
    <col min="14" max="14" width="11.25" customWidth="1"/>
    <col min="15" max="15" width="10.75" customWidth="1"/>
    <col min="16" max="16" width="11.5" customWidth="1"/>
  </cols>
  <sheetData>
    <row r="1" spans="1:16" ht="18.75">
      <c r="A1" s="275" t="s">
        <v>160</v>
      </c>
      <c r="B1" s="275"/>
      <c r="C1" s="275"/>
      <c r="D1" s="275"/>
      <c r="E1" s="275"/>
      <c r="F1" s="275"/>
      <c r="G1" s="275"/>
      <c r="H1" s="275"/>
      <c r="I1" s="275"/>
      <c r="J1" s="275"/>
      <c r="K1" s="275"/>
      <c r="L1" s="275"/>
      <c r="M1" s="275"/>
      <c r="N1" s="275"/>
      <c r="O1" s="275"/>
      <c r="P1" s="246"/>
    </row>
    <row r="2" spans="1:16">
      <c r="A2" s="253" t="s">
        <v>18</v>
      </c>
      <c r="B2" s="253" t="s">
        <v>22</v>
      </c>
      <c r="C2" s="255" t="s">
        <v>145</v>
      </c>
      <c r="D2" s="255"/>
      <c r="E2" s="255"/>
      <c r="F2" s="255"/>
      <c r="G2" s="255"/>
      <c r="H2" s="255"/>
      <c r="I2" s="255" t="s">
        <v>146</v>
      </c>
      <c r="J2" s="255"/>
      <c r="K2" s="255"/>
      <c r="L2" s="255"/>
      <c r="M2" s="255"/>
      <c r="N2" s="255"/>
      <c r="O2" s="256" t="s">
        <v>147</v>
      </c>
      <c r="P2" s="272" t="s">
        <v>148</v>
      </c>
    </row>
    <row r="3" spans="1:16" ht="38.25">
      <c r="A3" s="253"/>
      <c r="B3" s="253"/>
      <c r="C3" s="87" t="s">
        <v>23</v>
      </c>
      <c r="D3" s="87" t="s">
        <v>27</v>
      </c>
      <c r="E3" s="87" t="s">
        <v>149</v>
      </c>
      <c r="F3" s="87" t="s">
        <v>31</v>
      </c>
      <c r="G3" s="87" t="s">
        <v>150</v>
      </c>
      <c r="H3" s="79" t="s">
        <v>14</v>
      </c>
      <c r="I3" s="87" t="s">
        <v>23</v>
      </c>
      <c r="J3" s="87" t="s">
        <v>27</v>
      </c>
      <c r="K3" s="87" t="s">
        <v>149</v>
      </c>
      <c r="L3" s="87" t="s">
        <v>31</v>
      </c>
      <c r="M3" s="87" t="s">
        <v>150</v>
      </c>
      <c r="N3" s="79" t="s">
        <v>14</v>
      </c>
      <c r="O3" s="257"/>
      <c r="P3" s="273"/>
    </row>
    <row r="4" spans="1:16">
      <c r="A4" s="254"/>
      <c r="B4" s="254"/>
      <c r="C4" s="80" t="s">
        <v>21</v>
      </c>
      <c r="D4" s="80" t="s">
        <v>21</v>
      </c>
      <c r="E4" s="80" t="s">
        <v>21</v>
      </c>
      <c r="F4" s="80" t="s">
        <v>21</v>
      </c>
      <c r="G4" s="80" t="s">
        <v>21</v>
      </c>
      <c r="H4" s="80" t="s">
        <v>21</v>
      </c>
      <c r="I4" s="80" t="s">
        <v>21</v>
      </c>
      <c r="J4" s="80" t="s">
        <v>21</v>
      </c>
      <c r="K4" s="80" t="s">
        <v>21</v>
      </c>
      <c r="L4" s="80" t="s">
        <v>21</v>
      </c>
      <c r="M4" s="80" t="s">
        <v>21</v>
      </c>
      <c r="N4" s="80" t="s">
        <v>21</v>
      </c>
      <c r="O4" s="258" t="s">
        <v>21</v>
      </c>
      <c r="P4" s="274"/>
    </row>
    <row r="5" spans="1:16" s="97" customFormat="1" ht="21.95" customHeight="1">
      <c r="A5" s="88" t="s">
        <v>50</v>
      </c>
      <c r="B5" s="88" t="s">
        <v>4</v>
      </c>
      <c r="C5" s="96">
        <v>35100</v>
      </c>
      <c r="D5" s="96"/>
      <c r="E5" s="96">
        <v>5200</v>
      </c>
      <c r="F5" s="96"/>
      <c r="G5" s="98"/>
      <c r="H5" s="89">
        <v>40300</v>
      </c>
      <c r="I5" s="96">
        <v>27075</v>
      </c>
      <c r="J5" s="96"/>
      <c r="K5" s="96">
        <v>3800</v>
      </c>
      <c r="L5" s="96"/>
      <c r="M5" s="96"/>
      <c r="N5" s="89">
        <v>30875</v>
      </c>
      <c r="O5" s="89">
        <v>71175</v>
      </c>
      <c r="P5" s="89">
        <f t="shared" ref="P5:P7" si="0">O5*1.1</f>
        <v>78292.5</v>
      </c>
    </row>
    <row r="6" spans="1:16" s="97" customFormat="1" ht="21.95" customHeight="1">
      <c r="A6" s="88" t="s">
        <v>51</v>
      </c>
      <c r="B6" s="88" t="s">
        <v>4</v>
      </c>
      <c r="C6" s="96">
        <v>21600</v>
      </c>
      <c r="D6" s="96"/>
      <c r="E6" s="96">
        <v>2880</v>
      </c>
      <c r="F6" s="96"/>
      <c r="G6" s="98"/>
      <c r="H6" s="89">
        <v>24480</v>
      </c>
      <c r="I6" s="96">
        <v>18525</v>
      </c>
      <c r="J6" s="96"/>
      <c r="K6" s="96">
        <v>2600</v>
      </c>
      <c r="L6" s="96"/>
      <c r="M6" s="96"/>
      <c r="N6" s="89">
        <v>21125</v>
      </c>
      <c r="O6" s="89">
        <v>45605</v>
      </c>
      <c r="P6" s="89">
        <f t="shared" si="0"/>
        <v>50165.500000000007</v>
      </c>
    </row>
    <row r="7" spans="1:16" s="97" customFormat="1" ht="21.95" customHeight="1">
      <c r="A7" s="91" t="s">
        <v>20</v>
      </c>
      <c r="B7" s="84"/>
      <c r="C7" s="92">
        <v>56700</v>
      </c>
      <c r="D7" s="92">
        <v>0</v>
      </c>
      <c r="E7" s="92">
        <v>8080</v>
      </c>
      <c r="F7" s="92">
        <v>0</v>
      </c>
      <c r="G7" s="92">
        <v>0</v>
      </c>
      <c r="H7" s="92">
        <v>64780</v>
      </c>
      <c r="I7" s="92">
        <v>45600</v>
      </c>
      <c r="J7" s="92">
        <v>0</v>
      </c>
      <c r="K7" s="92">
        <v>6400</v>
      </c>
      <c r="L7" s="92">
        <v>0</v>
      </c>
      <c r="M7" s="92">
        <v>0</v>
      </c>
      <c r="N7" s="92">
        <v>52000</v>
      </c>
      <c r="O7" s="92">
        <v>116780</v>
      </c>
      <c r="P7" s="92">
        <f t="shared" si="0"/>
        <v>128458.00000000001</v>
      </c>
    </row>
    <row r="8" spans="1:16" s="97" customFormat="1" ht="21.95" customHeight="1"/>
    <row r="9" spans="1:16" s="97" customFormat="1" ht="21.95" customHeight="1"/>
    <row r="10" spans="1:16" s="97" customFormat="1" ht="21.95" customHeight="1"/>
    <row r="11" spans="1:16" s="97" customFormat="1" ht="21.95" customHeight="1"/>
  </sheetData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E129"/>
  <sheetViews>
    <sheetView workbookViewId="0">
      <selection activeCell="B6" sqref="A6:XFD13"/>
    </sheetView>
  </sheetViews>
  <sheetFormatPr defaultRowHeight="13.5" outlineLevelRow="2"/>
  <cols>
    <col min="1" max="1" width="31.5" style="2" customWidth="1"/>
    <col min="2" max="2" width="26" style="2" customWidth="1"/>
    <col min="3" max="3" width="15.625" style="2" customWidth="1"/>
    <col min="4" max="4" width="22.625" style="45" customWidth="1"/>
    <col min="5" max="5" width="20.875" style="2" customWidth="1"/>
    <col min="6" max="231" width="9" style="2"/>
    <col min="232" max="232" width="5.875" style="2" customWidth="1"/>
    <col min="233" max="233" width="18" style="2" customWidth="1"/>
    <col min="234" max="244" width="0" style="2" hidden="1" customWidth="1"/>
    <col min="245" max="245" width="9" style="2"/>
    <col min="246" max="246" width="9.875" style="2" customWidth="1"/>
    <col min="247" max="247" width="9" style="2" customWidth="1"/>
    <col min="248" max="248" width="9.5" style="2" bestFit="1" customWidth="1"/>
    <col min="249" max="249" width="9.5" style="2" customWidth="1"/>
    <col min="250" max="250" width="9.375" style="2" customWidth="1"/>
    <col min="251" max="251" width="10.125" style="2" customWidth="1"/>
    <col min="252" max="252" width="11.125" style="2" customWidth="1"/>
    <col min="253" max="487" width="9" style="2"/>
    <col min="488" max="488" width="5.875" style="2" customWidth="1"/>
    <col min="489" max="489" width="18" style="2" customWidth="1"/>
    <col min="490" max="500" width="0" style="2" hidden="1" customWidth="1"/>
    <col min="501" max="501" width="9" style="2"/>
    <col min="502" max="502" width="9.875" style="2" customWidth="1"/>
    <col min="503" max="503" width="9" style="2" customWidth="1"/>
    <col min="504" max="504" width="9.5" style="2" bestFit="1" customWidth="1"/>
    <col min="505" max="505" width="9.5" style="2" customWidth="1"/>
    <col min="506" max="506" width="9.375" style="2" customWidth="1"/>
    <col min="507" max="507" width="10.125" style="2" customWidth="1"/>
    <col min="508" max="508" width="11.125" style="2" customWidth="1"/>
    <col min="509" max="743" width="9" style="2"/>
    <col min="744" max="744" width="5.875" style="2" customWidth="1"/>
    <col min="745" max="745" width="18" style="2" customWidth="1"/>
    <col min="746" max="756" width="0" style="2" hidden="1" customWidth="1"/>
    <col min="757" max="757" width="9" style="2"/>
    <col min="758" max="758" width="9.875" style="2" customWidth="1"/>
    <col min="759" max="759" width="9" style="2" customWidth="1"/>
    <col min="760" max="760" width="9.5" style="2" bestFit="1" customWidth="1"/>
    <col min="761" max="761" width="9.5" style="2" customWidth="1"/>
    <col min="762" max="762" width="9.375" style="2" customWidth="1"/>
    <col min="763" max="763" width="10.125" style="2" customWidth="1"/>
    <col min="764" max="764" width="11.125" style="2" customWidth="1"/>
    <col min="765" max="999" width="9" style="2"/>
    <col min="1000" max="1000" width="5.875" style="2" customWidth="1"/>
    <col min="1001" max="1001" width="18" style="2" customWidth="1"/>
    <col min="1002" max="1012" width="0" style="2" hidden="1" customWidth="1"/>
    <col min="1013" max="1013" width="9" style="2"/>
    <col min="1014" max="1014" width="9.875" style="2" customWidth="1"/>
    <col min="1015" max="1015" width="9" style="2" customWidth="1"/>
    <col min="1016" max="1016" width="9.5" style="2" bestFit="1" customWidth="1"/>
    <col min="1017" max="1017" width="9.5" style="2" customWidth="1"/>
    <col min="1018" max="1018" width="9.375" style="2" customWidth="1"/>
    <col min="1019" max="1019" width="10.125" style="2" customWidth="1"/>
    <col min="1020" max="1020" width="11.125" style="2" customWidth="1"/>
    <col min="1021" max="1255" width="9" style="2"/>
    <col min="1256" max="1256" width="5.875" style="2" customWidth="1"/>
    <col min="1257" max="1257" width="18" style="2" customWidth="1"/>
    <col min="1258" max="1268" width="0" style="2" hidden="1" customWidth="1"/>
    <col min="1269" max="1269" width="9" style="2"/>
    <col min="1270" max="1270" width="9.875" style="2" customWidth="1"/>
    <col min="1271" max="1271" width="9" style="2" customWidth="1"/>
    <col min="1272" max="1272" width="9.5" style="2" bestFit="1" customWidth="1"/>
    <col min="1273" max="1273" width="9.5" style="2" customWidth="1"/>
    <col min="1274" max="1274" width="9.375" style="2" customWidth="1"/>
    <col min="1275" max="1275" width="10.125" style="2" customWidth="1"/>
    <col min="1276" max="1276" width="11.125" style="2" customWidth="1"/>
    <col min="1277" max="1511" width="9" style="2"/>
    <col min="1512" max="1512" width="5.875" style="2" customWidth="1"/>
    <col min="1513" max="1513" width="18" style="2" customWidth="1"/>
    <col min="1514" max="1524" width="0" style="2" hidden="1" customWidth="1"/>
    <col min="1525" max="1525" width="9" style="2"/>
    <col min="1526" max="1526" width="9.875" style="2" customWidth="1"/>
    <col min="1527" max="1527" width="9" style="2" customWidth="1"/>
    <col min="1528" max="1528" width="9.5" style="2" bestFit="1" customWidth="1"/>
    <col min="1529" max="1529" width="9.5" style="2" customWidth="1"/>
    <col min="1530" max="1530" width="9.375" style="2" customWidth="1"/>
    <col min="1531" max="1531" width="10.125" style="2" customWidth="1"/>
    <col min="1532" max="1532" width="11.125" style="2" customWidth="1"/>
    <col min="1533" max="1767" width="9" style="2"/>
    <col min="1768" max="1768" width="5.875" style="2" customWidth="1"/>
    <col min="1769" max="1769" width="18" style="2" customWidth="1"/>
    <col min="1770" max="1780" width="0" style="2" hidden="1" customWidth="1"/>
    <col min="1781" max="1781" width="9" style="2"/>
    <col min="1782" max="1782" width="9.875" style="2" customWidth="1"/>
    <col min="1783" max="1783" width="9" style="2" customWidth="1"/>
    <col min="1784" max="1784" width="9.5" style="2" bestFit="1" customWidth="1"/>
    <col min="1785" max="1785" width="9.5" style="2" customWidth="1"/>
    <col min="1786" max="1786" width="9.375" style="2" customWidth="1"/>
    <col min="1787" max="1787" width="10.125" style="2" customWidth="1"/>
    <col min="1788" max="1788" width="11.125" style="2" customWidth="1"/>
    <col min="1789" max="2023" width="9" style="2"/>
    <col min="2024" max="2024" width="5.875" style="2" customWidth="1"/>
    <col min="2025" max="2025" width="18" style="2" customWidth="1"/>
    <col min="2026" max="2036" width="0" style="2" hidden="1" customWidth="1"/>
    <col min="2037" max="2037" width="9" style="2"/>
    <col min="2038" max="2038" width="9.875" style="2" customWidth="1"/>
    <col min="2039" max="2039" width="9" style="2" customWidth="1"/>
    <col min="2040" max="2040" width="9.5" style="2" bestFit="1" customWidth="1"/>
    <col min="2041" max="2041" width="9.5" style="2" customWidth="1"/>
    <col min="2042" max="2042" width="9.375" style="2" customWidth="1"/>
    <col min="2043" max="2043" width="10.125" style="2" customWidth="1"/>
    <col min="2044" max="2044" width="11.125" style="2" customWidth="1"/>
    <col min="2045" max="2279" width="9" style="2"/>
    <col min="2280" max="2280" width="5.875" style="2" customWidth="1"/>
    <col min="2281" max="2281" width="18" style="2" customWidth="1"/>
    <col min="2282" max="2292" width="0" style="2" hidden="1" customWidth="1"/>
    <col min="2293" max="2293" width="9" style="2"/>
    <col min="2294" max="2294" width="9.875" style="2" customWidth="1"/>
    <col min="2295" max="2295" width="9" style="2" customWidth="1"/>
    <col min="2296" max="2296" width="9.5" style="2" bestFit="1" customWidth="1"/>
    <col min="2297" max="2297" width="9.5" style="2" customWidth="1"/>
    <col min="2298" max="2298" width="9.375" style="2" customWidth="1"/>
    <col min="2299" max="2299" width="10.125" style="2" customWidth="1"/>
    <col min="2300" max="2300" width="11.125" style="2" customWidth="1"/>
    <col min="2301" max="2535" width="9" style="2"/>
    <col min="2536" max="2536" width="5.875" style="2" customWidth="1"/>
    <col min="2537" max="2537" width="18" style="2" customWidth="1"/>
    <col min="2538" max="2548" width="0" style="2" hidden="1" customWidth="1"/>
    <col min="2549" max="2549" width="9" style="2"/>
    <col min="2550" max="2550" width="9.875" style="2" customWidth="1"/>
    <col min="2551" max="2551" width="9" style="2" customWidth="1"/>
    <col min="2552" max="2552" width="9.5" style="2" bestFit="1" customWidth="1"/>
    <col min="2553" max="2553" width="9.5" style="2" customWidth="1"/>
    <col min="2554" max="2554" width="9.375" style="2" customWidth="1"/>
    <col min="2555" max="2555" width="10.125" style="2" customWidth="1"/>
    <col min="2556" max="2556" width="11.125" style="2" customWidth="1"/>
    <col min="2557" max="2791" width="9" style="2"/>
    <col min="2792" max="2792" width="5.875" style="2" customWidth="1"/>
    <col min="2793" max="2793" width="18" style="2" customWidth="1"/>
    <col min="2794" max="2804" width="0" style="2" hidden="1" customWidth="1"/>
    <col min="2805" max="2805" width="9" style="2"/>
    <col min="2806" max="2806" width="9.875" style="2" customWidth="1"/>
    <col min="2807" max="2807" width="9" style="2" customWidth="1"/>
    <col min="2808" max="2808" width="9.5" style="2" bestFit="1" customWidth="1"/>
    <col min="2809" max="2809" width="9.5" style="2" customWidth="1"/>
    <col min="2810" max="2810" width="9.375" style="2" customWidth="1"/>
    <col min="2811" max="2811" width="10.125" style="2" customWidth="1"/>
    <col min="2812" max="2812" width="11.125" style="2" customWidth="1"/>
    <col min="2813" max="3047" width="9" style="2"/>
    <col min="3048" max="3048" width="5.875" style="2" customWidth="1"/>
    <col min="3049" max="3049" width="18" style="2" customWidth="1"/>
    <col min="3050" max="3060" width="0" style="2" hidden="1" customWidth="1"/>
    <col min="3061" max="3061" width="9" style="2"/>
    <col min="3062" max="3062" width="9.875" style="2" customWidth="1"/>
    <col min="3063" max="3063" width="9" style="2" customWidth="1"/>
    <col min="3064" max="3064" width="9.5" style="2" bestFit="1" customWidth="1"/>
    <col min="3065" max="3065" width="9.5" style="2" customWidth="1"/>
    <col min="3066" max="3066" width="9.375" style="2" customWidth="1"/>
    <col min="3067" max="3067" width="10.125" style="2" customWidth="1"/>
    <col min="3068" max="3068" width="11.125" style="2" customWidth="1"/>
    <col min="3069" max="3303" width="9" style="2"/>
    <col min="3304" max="3304" width="5.875" style="2" customWidth="1"/>
    <col min="3305" max="3305" width="18" style="2" customWidth="1"/>
    <col min="3306" max="3316" width="0" style="2" hidden="1" customWidth="1"/>
    <col min="3317" max="3317" width="9" style="2"/>
    <col min="3318" max="3318" width="9.875" style="2" customWidth="1"/>
    <col min="3319" max="3319" width="9" style="2" customWidth="1"/>
    <col min="3320" max="3320" width="9.5" style="2" bestFit="1" customWidth="1"/>
    <col min="3321" max="3321" width="9.5" style="2" customWidth="1"/>
    <col min="3322" max="3322" width="9.375" style="2" customWidth="1"/>
    <col min="3323" max="3323" width="10.125" style="2" customWidth="1"/>
    <col min="3324" max="3324" width="11.125" style="2" customWidth="1"/>
    <col min="3325" max="3559" width="9" style="2"/>
    <col min="3560" max="3560" width="5.875" style="2" customWidth="1"/>
    <col min="3561" max="3561" width="18" style="2" customWidth="1"/>
    <col min="3562" max="3572" width="0" style="2" hidden="1" customWidth="1"/>
    <col min="3573" max="3573" width="9" style="2"/>
    <col min="3574" max="3574" width="9.875" style="2" customWidth="1"/>
    <col min="3575" max="3575" width="9" style="2" customWidth="1"/>
    <col min="3576" max="3576" width="9.5" style="2" bestFit="1" customWidth="1"/>
    <col min="3577" max="3577" width="9.5" style="2" customWidth="1"/>
    <col min="3578" max="3578" width="9.375" style="2" customWidth="1"/>
    <col min="3579" max="3579" width="10.125" style="2" customWidth="1"/>
    <col min="3580" max="3580" width="11.125" style="2" customWidth="1"/>
    <col min="3581" max="3815" width="9" style="2"/>
    <col min="3816" max="3816" width="5.875" style="2" customWidth="1"/>
    <col min="3817" max="3817" width="18" style="2" customWidth="1"/>
    <col min="3818" max="3828" width="0" style="2" hidden="1" customWidth="1"/>
    <col min="3829" max="3829" width="9" style="2"/>
    <col min="3830" max="3830" width="9.875" style="2" customWidth="1"/>
    <col min="3831" max="3831" width="9" style="2" customWidth="1"/>
    <col min="3832" max="3832" width="9.5" style="2" bestFit="1" customWidth="1"/>
    <col min="3833" max="3833" width="9.5" style="2" customWidth="1"/>
    <col min="3834" max="3834" width="9.375" style="2" customWidth="1"/>
    <col min="3835" max="3835" width="10.125" style="2" customWidth="1"/>
    <col min="3836" max="3836" width="11.125" style="2" customWidth="1"/>
    <col min="3837" max="4071" width="9" style="2"/>
    <col min="4072" max="4072" width="5.875" style="2" customWidth="1"/>
    <col min="4073" max="4073" width="18" style="2" customWidth="1"/>
    <col min="4074" max="4084" width="0" style="2" hidden="1" customWidth="1"/>
    <col min="4085" max="4085" width="9" style="2"/>
    <col min="4086" max="4086" width="9.875" style="2" customWidth="1"/>
    <col min="4087" max="4087" width="9" style="2" customWidth="1"/>
    <col min="4088" max="4088" width="9.5" style="2" bestFit="1" customWidth="1"/>
    <col min="4089" max="4089" width="9.5" style="2" customWidth="1"/>
    <col min="4090" max="4090" width="9.375" style="2" customWidth="1"/>
    <col min="4091" max="4091" width="10.125" style="2" customWidth="1"/>
    <col min="4092" max="4092" width="11.125" style="2" customWidth="1"/>
    <col min="4093" max="4327" width="9" style="2"/>
    <col min="4328" max="4328" width="5.875" style="2" customWidth="1"/>
    <col min="4329" max="4329" width="18" style="2" customWidth="1"/>
    <col min="4330" max="4340" width="0" style="2" hidden="1" customWidth="1"/>
    <col min="4341" max="4341" width="9" style="2"/>
    <col min="4342" max="4342" width="9.875" style="2" customWidth="1"/>
    <col min="4343" max="4343" width="9" style="2" customWidth="1"/>
    <col min="4344" max="4344" width="9.5" style="2" bestFit="1" customWidth="1"/>
    <col min="4345" max="4345" width="9.5" style="2" customWidth="1"/>
    <col min="4346" max="4346" width="9.375" style="2" customWidth="1"/>
    <col min="4347" max="4347" width="10.125" style="2" customWidth="1"/>
    <col min="4348" max="4348" width="11.125" style="2" customWidth="1"/>
    <col min="4349" max="4583" width="9" style="2"/>
    <col min="4584" max="4584" width="5.875" style="2" customWidth="1"/>
    <col min="4585" max="4585" width="18" style="2" customWidth="1"/>
    <col min="4586" max="4596" width="0" style="2" hidden="1" customWidth="1"/>
    <col min="4597" max="4597" width="9" style="2"/>
    <col min="4598" max="4598" width="9.875" style="2" customWidth="1"/>
    <col min="4599" max="4599" width="9" style="2" customWidth="1"/>
    <col min="4600" max="4600" width="9.5" style="2" bestFit="1" customWidth="1"/>
    <col min="4601" max="4601" width="9.5" style="2" customWidth="1"/>
    <col min="4602" max="4602" width="9.375" style="2" customWidth="1"/>
    <col min="4603" max="4603" width="10.125" style="2" customWidth="1"/>
    <col min="4604" max="4604" width="11.125" style="2" customWidth="1"/>
    <col min="4605" max="4839" width="9" style="2"/>
    <col min="4840" max="4840" width="5.875" style="2" customWidth="1"/>
    <col min="4841" max="4841" width="18" style="2" customWidth="1"/>
    <col min="4842" max="4852" width="0" style="2" hidden="1" customWidth="1"/>
    <col min="4853" max="4853" width="9" style="2"/>
    <col min="4854" max="4854" width="9.875" style="2" customWidth="1"/>
    <col min="4855" max="4855" width="9" style="2" customWidth="1"/>
    <col min="4856" max="4856" width="9.5" style="2" bestFit="1" customWidth="1"/>
    <col min="4857" max="4857" width="9.5" style="2" customWidth="1"/>
    <col min="4858" max="4858" width="9.375" style="2" customWidth="1"/>
    <col min="4859" max="4859" width="10.125" style="2" customWidth="1"/>
    <col min="4860" max="4860" width="11.125" style="2" customWidth="1"/>
    <col min="4861" max="5095" width="9" style="2"/>
    <col min="5096" max="5096" width="5.875" style="2" customWidth="1"/>
    <col min="5097" max="5097" width="18" style="2" customWidth="1"/>
    <col min="5098" max="5108" width="0" style="2" hidden="1" customWidth="1"/>
    <col min="5109" max="5109" width="9" style="2"/>
    <col min="5110" max="5110" width="9.875" style="2" customWidth="1"/>
    <col min="5111" max="5111" width="9" style="2" customWidth="1"/>
    <col min="5112" max="5112" width="9.5" style="2" bestFit="1" customWidth="1"/>
    <col min="5113" max="5113" width="9.5" style="2" customWidth="1"/>
    <col min="5114" max="5114" width="9.375" style="2" customWidth="1"/>
    <col min="5115" max="5115" width="10.125" style="2" customWidth="1"/>
    <col min="5116" max="5116" width="11.125" style="2" customWidth="1"/>
    <col min="5117" max="5351" width="9" style="2"/>
    <col min="5352" max="5352" width="5.875" style="2" customWidth="1"/>
    <col min="5353" max="5353" width="18" style="2" customWidth="1"/>
    <col min="5354" max="5364" width="0" style="2" hidden="1" customWidth="1"/>
    <col min="5365" max="5365" width="9" style="2"/>
    <col min="5366" max="5366" width="9.875" style="2" customWidth="1"/>
    <col min="5367" max="5367" width="9" style="2" customWidth="1"/>
    <col min="5368" max="5368" width="9.5" style="2" bestFit="1" customWidth="1"/>
    <col min="5369" max="5369" width="9.5" style="2" customWidth="1"/>
    <col min="5370" max="5370" width="9.375" style="2" customWidth="1"/>
    <col min="5371" max="5371" width="10.125" style="2" customWidth="1"/>
    <col min="5372" max="5372" width="11.125" style="2" customWidth="1"/>
    <col min="5373" max="5607" width="9" style="2"/>
    <col min="5608" max="5608" width="5.875" style="2" customWidth="1"/>
    <col min="5609" max="5609" width="18" style="2" customWidth="1"/>
    <col min="5610" max="5620" width="0" style="2" hidden="1" customWidth="1"/>
    <col min="5621" max="5621" width="9" style="2"/>
    <col min="5622" max="5622" width="9.875" style="2" customWidth="1"/>
    <col min="5623" max="5623" width="9" style="2" customWidth="1"/>
    <col min="5624" max="5624" width="9.5" style="2" bestFit="1" customWidth="1"/>
    <col min="5625" max="5625" width="9.5" style="2" customWidth="1"/>
    <col min="5626" max="5626" width="9.375" style="2" customWidth="1"/>
    <col min="5627" max="5627" width="10.125" style="2" customWidth="1"/>
    <col min="5628" max="5628" width="11.125" style="2" customWidth="1"/>
    <col min="5629" max="5863" width="9" style="2"/>
    <col min="5864" max="5864" width="5.875" style="2" customWidth="1"/>
    <col min="5865" max="5865" width="18" style="2" customWidth="1"/>
    <col min="5866" max="5876" width="0" style="2" hidden="1" customWidth="1"/>
    <col min="5877" max="5877" width="9" style="2"/>
    <col min="5878" max="5878" width="9.875" style="2" customWidth="1"/>
    <col min="5879" max="5879" width="9" style="2" customWidth="1"/>
    <col min="5880" max="5880" width="9.5" style="2" bestFit="1" customWidth="1"/>
    <col min="5881" max="5881" width="9.5" style="2" customWidth="1"/>
    <col min="5882" max="5882" width="9.375" style="2" customWidth="1"/>
    <col min="5883" max="5883" width="10.125" style="2" customWidth="1"/>
    <col min="5884" max="5884" width="11.125" style="2" customWidth="1"/>
    <col min="5885" max="6119" width="9" style="2"/>
    <col min="6120" max="6120" width="5.875" style="2" customWidth="1"/>
    <col min="6121" max="6121" width="18" style="2" customWidth="1"/>
    <col min="6122" max="6132" width="0" style="2" hidden="1" customWidth="1"/>
    <col min="6133" max="6133" width="9" style="2"/>
    <col min="6134" max="6134" width="9.875" style="2" customWidth="1"/>
    <col min="6135" max="6135" width="9" style="2" customWidth="1"/>
    <col min="6136" max="6136" width="9.5" style="2" bestFit="1" customWidth="1"/>
    <col min="6137" max="6137" width="9.5" style="2" customWidth="1"/>
    <col min="6138" max="6138" width="9.375" style="2" customWidth="1"/>
    <col min="6139" max="6139" width="10.125" style="2" customWidth="1"/>
    <col min="6140" max="6140" width="11.125" style="2" customWidth="1"/>
    <col min="6141" max="6375" width="9" style="2"/>
    <col min="6376" max="6376" width="5.875" style="2" customWidth="1"/>
    <col min="6377" max="6377" width="18" style="2" customWidth="1"/>
    <col min="6378" max="6388" width="0" style="2" hidden="1" customWidth="1"/>
    <col min="6389" max="6389" width="9" style="2"/>
    <col min="6390" max="6390" width="9.875" style="2" customWidth="1"/>
    <col min="6391" max="6391" width="9" style="2" customWidth="1"/>
    <col min="6392" max="6392" width="9.5" style="2" bestFit="1" customWidth="1"/>
    <col min="6393" max="6393" width="9.5" style="2" customWidth="1"/>
    <col min="6394" max="6394" width="9.375" style="2" customWidth="1"/>
    <col min="6395" max="6395" width="10.125" style="2" customWidth="1"/>
    <col min="6396" max="6396" width="11.125" style="2" customWidth="1"/>
    <col min="6397" max="6631" width="9" style="2"/>
    <col min="6632" max="6632" width="5.875" style="2" customWidth="1"/>
    <col min="6633" max="6633" width="18" style="2" customWidth="1"/>
    <col min="6634" max="6644" width="0" style="2" hidden="1" customWidth="1"/>
    <col min="6645" max="6645" width="9" style="2"/>
    <col min="6646" max="6646" width="9.875" style="2" customWidth="1"/>
    <col min="6647" max="6647" width="9" style="2" customWidth="1"/>
    <col min="6648" max="6648" width="9.5" style="2" bestFit="1" customWidth="1"/>
    <col min="6649" max="6649" width="9.5" style="2" customWidth="1"/>
    <col min="6650" max="6650" width="9.375" style="2" customWidth="1"/>
    <col min="6651" max="6651" width="10.125" style="2" customWidth="1"/>
    <col min="6652" max="6652" width="11.125" style="2" customWidth="1"/>
    <col min="6653" max="6887" width="9" style="2"/>
    <col min="6888" max="6888" width="5.875" style="2" customWidth="1"/>
    <col min="6889" max="6889" width="18" style="2" customWidth="1"/>
    <col min="6890" max="6900" width="0" style="2" hidden="1" customWidth="1"/>
    <col min="6901" max="6901" width="9" style="2"/>
    <col min="6902" max="6902" width="9.875" style="2" customWidth="1"/>
    <col min="6903" max="6903" width="9" style="2" customWidth="1"/>
    <col min="6904" max="6904" width="9.5" style="2" bestFit="1" customWidth="1"/>
    <col min="6905" max="6905" width="9.5" style="2" customWidth="1"/>
    <col min="6906" max="6906" width="9.375" style="2" customWidth="1"/>
    <col min="6907" max="6907" width="10.125" style="2" customWidth="1"/>
    <col min="6908" max="6908" width="11.125" style="2" customWidth="1"/>
    <col min="6909" max="7143" width="9" style="2"/>
    <col min="7144" max="7144" width="5.875" style="2" customWidth="1"/>
    <col min="7145" max="7145" width="18" style="2" customWidth="1"/>
    <col min="7146" max="7156" width="0" style="2" hidden="1" customWidth="1"/>
    <col min="7157" max="7157" width="9" style="2"/>
    <col min="7158" max="7158" width="9.875" style="2" customWidth="1"/>
    <col min="7159" max="7159" width="9" style="2" customWidth="1"/>
    <col min="7160" max="7160" width="9.5" style="2" bestFit="1" customWidth="1"/>
    <col min="7161" max="7161" width="9.5" style="2" customWidth="1"/>
    <col min="7162" max="7162" width="9.375" style="2" customWidth="1"/>
    <col min="7163" max="7163" width="10.125" style="2" customWidth="1"/>
    <col min="7164" max="7164" width="11.125" style="2" customWidth="1"/>
    <col min="7165" max="7399" width="9" style="2"/>
    <col min="7400" max="7400" width="5.875" style="2" customWidth="1"/>
    <col min="7401" max="7401" width="18" style="2" customWidth="1"/>
    <col min="7402" max="7412" width="0" style="2" hidden="1" customWidth="1"/>
    <col min="7413" max="7413" width="9" style="2"/>
    <col min="7414" max="7414" width="9.875" style="2" customWidth="1"/>
    <col min="7415" max="7415" width="9" style="2" customWidth="1"/>
    <col min="7416" max="7416" width="9.5" style="2" bestFit="1" customWidth="1"/>
    <col min="7417" max="7417" width="9.5" style="2" customWidth="1"/>
    <col min="7418" max="7418" width="9.375" style="2" customWidth="1"/>
    <col min="7419" max="7419" width="10.125" style="2" customWidth="1"/>
    <col min="7420" max="7420" width="11.125" style="2" customWidth="1"/>
    <col min="7421" max="7655" width="9" style="2"/>
    <col min="7656" max="7656" width="5.875" style="2" customWidth="1"/>
    <col min="7657" max="7657" width="18" style="2" customWidth="1"/>
    <col min="7658" max="7668" width="0" style="2" hidden="1" customWidth="1"/>
    <col min="7669" max="7669" width="9" style="2"/>
    <col min="7670" max="7670" width="9.875" style="2" customWidth="1"/>
    <col min="7671" max="7671" width="9" style="2" customWidth="1"/>
    <col min="7672" max="7672" width="9.5" style="2" bestFit="1" customWidth="1"/>
    <col min="7673" max="7673" width="9.5" style="2" customWidth="1"/>
    <col min="7674" max="7674" width="9.375" style="2" customWidth="1"/>
    <col min="7675" max="7675" width="10.125" style="2" customWidth="1"/>
    <col min="7676" max="7676" width="11.125" style="2" customWidth="1"/>
    <col min="7677" max="7911" width="9" style="2"/>
    <col min="7912" max="7912" width="5.875" style="2" customWidth="1"/>
    <col min="7913" max="7913" width="18" style="2" customWidth="1"/>
    <col min="7914" max="7924" width="0" style="2" hidden="1" customWidth="1"/>
    <col min="7925" max="7925" width="9" style="2"/>
    <col min="7926" max="7926" width="9.875" style="2" customWidth="1"/>
    <col min="7927" max="7927" width="9" style="2" customWidth="1"/>
    <col min="7928" max="7928" width="9.5" style="2" bestFit="1" customWidth="1"/>
    <col min="7929" max="7929" width="9.5" style="2" customWidth="1"/>
    <col min="7930" max="7930" width="9.375" style="2" customWidth="1"/>
    <col min="7931" max="7931" width="10.125" style="2" customWidth="1"/>
    <col min="7932" max="7932" width="11.125" style="2" customWidth="1"/>
    <col min="7933" max="8167" width="9" style="2"/>
    <col min="8168" max="8168" width="5.875" style="2" customWidth="1"/>
    <col min="8169" max="8169" width="18" style="2" customWidth="1"/>
    <col min="8170" max="8180" width="0" style="2" hidden="1" customWidth="1"/>
    <col min="8181" max="8181" width="9" style="2"/>
    <col min="8182" max="8182" width="9.875" style="2" customWidth="1"/>
    <col min="8183" max="8183" width="9" style="2" customWidth="1"/>
    <col min="8184" max="8184" width="9.5" style="2" bestFit="1" customWidth="1"/>
    <col min="8185" max="8185" width="9.5" style="2" customWidth="1"/>
    <col min="8186" max="8186" width="9.375" style="2" customWidth="1"/>
    <col min="8187" max="8187" width="10.125" style="2" customWidth="1"/>
    <col min="8188" max="8188" width="11.125" style="2" customWidth="1"/>
    <col min="8189" max="8423" width="9" style="2"/>
    <col min="8424" max="8424" width="5.875" style="2" customWidth="1"/>
    <col min="8425" max="8425" width="18" style="2" customWidth="1"/>
    <col min="8426" max="8436" width="0" style="2" hidden="1" customWidth="1"/>
    <col min="8437" max="8437" width="9" style="2"/>
    <col min="8438" max="8438" width="9.875" style="2" customWidth="1"/>
    <col min="8439" max="8439" width="9" style="2" customWidth="1"/>
    <col min="8440" max="8440" width="9.5" style="2" bestFit="1" customWidth="1"/>
    <col min="8441" max="8441" width="9.5" style="2" customWidth="1"/>
    <col min="8442" max="8442" width="9.375" style="2" customWidth="1"/>
    <col min="8443" max="8443" width="10.125" style="2" customWidth="1"/>
    <col min="8444" max="8444" width="11.125" style="2" customWidth="1"/>
    <col min="8445" max="8679" width="9" style="2"/>
    <col min="8680" max="8680" width="5.875" style="2" customWidth="1"/>
    <col min="8681" max="8681" width="18" style="2" customWidth="1"/>
    <col min="8682" max="8692" width="0" style="2" hidden="1" customWidth="1"/>
    <col min="8693" max="8693" width="9" style="2"/>
    <col min="8694" max="8694" width="9.875" style="2" customWidth="1"/>
    <col min="8695" max="8695" width="9" style="2" customWidth="1"/>
    <col min="8696" max="8696" width="9.5" style="2" bestFit="1" customWidth="1"/>
    <col min="8697" max="8697" width="9.5" style="2" customWidth="1"/>
    <col min="8698" max="8698" width="9.375" style="2" customWidth="1"/>
    <col min="8699" max="8699" width="10.125" style="2" customWidth="1"/>
    <col min="8700" max="8700" width="11.125" style="2" customWidth="1"/>
    <col min="8701" max="8935" width="9" style="2"/>
    <col min="8936" max="8936" width="5.875" style="2" customWidth="1"/>
    <col min="8937" max="8937" width="18" style="2" customWidth="1"/>
    <col min="8938" max="8948" width="0" style="2" hidden="1" customWidth="1"/>
    <col min="8949" max="8949" width="9" style="2"/>
    <col min="8950" max="8950" width="9.875" style="2" customWidth="1"/>
    <col min="8951" max="8951" width="9" style="2" customWidth="1"/>
    <col min="8952" max="8952" width="9.5" style="2" bestFit="1" customWidth="1"/>
    <col min="8953" max="8953" width="9.5" style="2" customWidth="1"/>
    <col min="8954" max="8954" width="9.375" style="2" customWidth="1"/>
    <col min="8955" max="8955" width="10.125" style="2" customWidth="1"/>
    <col min="8956" max="8956" width="11.125" style="2" customWidth="1"/>
    <col min="8957" max="9191" width="9" style="2"/>
    <col min="9192" max="9192" width="5.875" style="2" customWidth="1"/>
    <col min="9193" max="9193" width="18" style="2" customWidth="1"/>
    <col min="9194" max="9204" width="0" style="2" hidden="1" customWidth="1"/>
    <col min="9205" max="9205" width="9" style="2"/>
    <col min="9206" max="9206" width="9.875" style="2" customWidth="1"/>
    <col min="9207" max="9207" width="9" style="2" customWidth="1"/>
    <col min="9208" max="9208" width="9.5" style="2" bestFit="1" customWidth="1"/>
    <col min="9209" max="9209" width="9.5" style="2" customWidth="1"/>
    <col min="9210" max="9210" width="9.375" style="2" customWidth="1"/>
    <col min="9211" max="9211" width="10.125" style="2" customWidth="1"/>
    <col min="9212" max="9212" width="11.125" style="2" customWidth="1"/>
    <col min="9213" max="9447" width="9" style="2"/>
    <col min="9448" max="9448" width="5.875" style="2" customWidth="1"/>
    <col min="9449" max="9449" width="18" style="2" customWidth="1"/>
    <col min="9450" max="9460" width="0" style="2" hidden="1" customWidth="1"/>
    <col min="9461" max="9461" width="9" style="2"/>
    <col min="9462" max="9462" width="9.875" style="2" customWidth="1"/>
    <col min="9463" max="9463" width="9" style="2" customWidth="1"/>
    <col min="9464" max="9464" width="9.5" style="2" bestFit="1" customWidth="1"/>
    <col min="9465" max="9465" width="9.5" style="2" customWidth="1"/>
    <col min="9466" max="9466" width="9.375" style="2" customWidth="1"/>
    <col min="9467" max="9467" width="10.125" style="2" customWidth="1"/>
    <col min="9468" max="9468" width="11.125" style="2" customWidth="1"/>
    <col min="9469" max="9703" width="9" style="2"/>
    <col min="9704" max="9704" width="5.875" style="2" customWidth="1"/>
    <col min="9705" max="9705" width="18" style="2" customWidth="1"/>
    <col min="9706" max="9716" width="0" style="2" hidden="1" customWidth="1"/>
    <col min="9717" max="9717" width="9" style="2"/>
    <col min="9718" max="9718" width="9.875" style="2" customWidth="1"/>
    <col min="9719" max="9719" width="9" style="2" customWidth="1"/>
    <col min="9720" max="9720" width="9.5" style="2" bestFit="1" customWidth="1"/>
    <col min="9721" max="9721" width="9.5" style="2" customWidth="1"/>
    <col min="9722" max="9722" width="9.375" style="2" customWidth="1"/>
    <col min="9723" max="9723" width="10.125" style="2" customWidth="1"/>
    <col min="9724" max="9724" width="11.125" style="2" customWidth="1"/>
    <col min="9725" max="9959" width="9" style="2"/>
    <col min="9960" max="9960" width="5.875" style="2" customWidth="1"/>
    <col min="9961" max="9961" width="18" style="2" customWidth="1"/>
    <col min="9962" max="9972" width="0" style="2" hidden="1" customWidth="1"/>
    <col min="9973" max="9973" width="9" style="2"/>
    <col min="9974" max="9974" width="9.875" style="2" customWidth="1"/>
    <col min="9975" max="9975" width="9" style="2" customWidth="1"/>
    <col min="9976" max="9976" width="9.5" style="2" bestFit="1" customWidth="1"/>
    <col min="9977" max="9977" width="9.5" style="2" customWidth="1"/>
    <col min="9978" max="9978" width="9.375" style="2" customWidth="1"/>
    <col min="9979" max="9979" width="10.125" style="2" customWidth="1"/>
    <col min="9980" max="9980" width="11.125" style="2" customWidth="1"/>
    <col min="9981" max="10215" width="9" style="2"/>
    <col min="10216" max="10216" width="5.875" style="2" customWidth="1"/>
    <col min="10217" max="10217" width="18" style="2" customWidth="1"/>
    <col min="10218" max="10228" width="0" style="2" hidden="1" customWidth="1"/>
    <col min="10229" max="10229" width="9" style="2"/>
    <col min="10230" max="10230" width="9.875" style="2" customWidth="1"/>
    <col min="10231" max="10231" width="9" style="2" customWidth="1"/>
    <col min="10232" max="10232" width="9.5" style="2" bestFit="1" customWidth="1"/>
    <col min="10233" max="10233" width="9.5" style="2" customWidth="1"/>
    <col min="10234" max="10234" width="9.375" style="2" customWidth="1"/>
    <col min="10235" max="10235" width="10.125" style="2" customWidth="1"/>
    <col min="10236" max="10236" width="11.125" style="2" customWidth="1"/>
    <col min="10237" max="10471" width="9" style="2"/>
    <col min="10472" max="10472" width="5.875" style="2" customWidth="1"/>
    <col min="10473" max="10473" width="18" style="2" customWidth="1"/>
    <col min="10474" max="10484" width="0" style="2" hidden="1" customWidth="1"/>
    <col min="10485" max="10485" width="9" style="2"/>
    <col min="10486" max="10486" width="9.875" style="2" customWidth="1"/>
    <col min="10487" max="10487" width="9" style="2" customWidth="1"/>
    <col min="10488" max="10488" width="9.5" style="2" bestFit="1" customWidth="1"/>
    <col min="10489" max="10489" width="9.5" style="2" customWidth="1"/>
    <col min="10490" max="10490" width="9.375" style="2" customWidth="1"/>
    <col min="10491" max="10491" width="10.125" style="2" customWidth="1"/>
    <col min="10492" max="10492" width="11.125" style="2" customWidth="1"/>
    <col min="10493" max="10727" width="9" style="2"/>
    <col min="10728" max="10728" width="5.875" style="2" customWidth="1"/>
    <col min="10729" max="10729" width="18" style="2" customWidth="1"/>
    <col min="10730" max="10740" width="0" style="2" hidden="1" customWidth="1"/>
    <col min="10741" max="10741" width="9" style="2"/>
    <col min="10742" max="10742" width="9.875" style="2" customWidth="1"/>
    <col min="10743" max="10743" width="9" style="2" customWidth="1"/>
    <col min="10744" max="10744" width="9.5" style="2" bestFit="1" customWidth="1"/>
    <col min="10745" max="10745" width="9.5" style="2" customWidth="1"/>
    <col min="10746" max="10746" width="9.375" style="2" customWidth="1"/>
    <col min="10747" max="10747" width="10.125" style="2" customWidth="1"/>
    <col min="10748" max="10748" width="11.125" style="2" customWidth="1"/>
    <col min="10749" max="10983" width="9" style="2"/>
    <col min="10984" max="10984" width="5.875" style="2" customWidth="1"/>
    <col min="10985" max="10985" width="18" style="2" customWidth="1"/>
    <col min="10986" max="10996" width="0" style="2" hidden="1" customWidth="1"/>
    <col min="10997" max="10997" width="9" style="2"/>
    <col min="10998" max="10998" width="9.875" style="2" customWidth="1"/>
    <col min="10999" max="10999" width="9" style="2" customWidth="1"/>
    <col min="11000" max="11000" width="9.5" style="2" bestFit="1" customWidth="1"/>
    <col min="11001" max="11001" width="9.5" style="2" customWidth="1"/>
    <col min="11002" max="11002" width="9.375" style="2" customWidth="1"/>
    <col min="11003" max="11003" width="10.125" style="2" customWidth="1"/>
    <col min="11004" max="11004" width="11.125" style="2" customWidth="1"/>
    <col min="11005" max="11239" width="9" style="2"/>
    <col min="11240" max="11240" width="5.875" style="2" customWidth="1"/>
    <col min="11241" max="11241" width="18" style="2" customWidth="1"/>
    <col min="11242" max="11252" width="0" style="2" hidden="1" customWidth="1"/>
    <col min="11253" max="11253" width="9" style="2"/>
    <col min="11254" max="11254" width="9.875" style="2" customWidth="1"/>
    <col min="11255" max="11255" width="9" style="2" customWidth="1"/>
    <col min="11256" max="11256" width="9.5" style="2" bestFit="1" customWidth="1"/>
    <col min="11257" max="11257" width="9.5" style="2" customWidth="1"/>
    <col min="11258" max="11258" width="9.375" style="2" customWidth="1"/>
    <col min="11259" max="11259" width="10.125" style="2" customWidth="1"/>
    <col min="11260" max="11260" width="11.125" style="2" customWidth="1"/>
    <col min="11261" max="11495" width="9" style="2"/>
    <col min="11496" max="11496" width="5.875" style="2" customWidth="1"/>
    <col min="11497" max="11497" width="18" style="2" customWidth="1"/>
    <col min="11498" max="11508" width="0" style="2" hidden="1" customWidth="1"/>
    <col min="11509" max="11509" width="9" style="2"/>
    <col min="11510" max="11510" width="9.875" style="2" customWidth="1"/>
    <col min="11511" max="11511" width="9" style="2" customWidth="1"/>
    <col min="11512" max="11512" width="9.5" style="2" bestFit="1" customWidth="1"/>
    <col min="11513" max="11513" width="9.5" style="2" customWidth="1"/>
    <col min="11514" max="11514" width="9.375" style="2" customWidth="1"/>
    <col min="11515" max="11515" width="10.125" style="2" customWidth="1"/>
    <col min="11516" max="11516" width="11.125" style="2" customWidth="1"/>
    <col min="11517" max="11751" width="9" style="2"/>
    <col min="11752" max="11752" width="5.875" style="2" customWidth="1"/>
    <col min="11753" max="11753" width="18" style="2" customWidth="1"/>
    <col min="11754" max="11764" width="0" style="2" hidden="1" customWidth="1"/>
    <col min="11765" max="11765" width="9" style="2"/>
    <col min="11766" max="11766" width="9.875" style="2" customWidth="1"/>
    <col min="11767" max="11767" width="9" style="2" customWidth="1"/>
    <col min="11768" max="11768" width="9.5" style="2" bestFit="1" customWidth="1"/>
    <col min="11769" max="11769" width="9.5" style="2" customWidth="1"/>
    <col min="11770" max="11770" width="9.375" style="2" customWidth="1"/>
    <col min="11771" max="11771" width="10.125" style="2" customWidth="1"/>
    <col min="11772" max="11772" width="11.125" style="2" customWidth="1"/>
    <col min="11773" max="12007" width="9" style="2"/>
    <col min="12008" max="12008" width="5.875" style="2" customWidth="1"/>
    <col min="12009" max="12009" width="18" style="2" customWidth="1"/>
    <col min="12010" max="12020" width="0" style="2" hidden="1" customWidth="1"/>
    <col min="12021" max="12021" width="9" style="2"/>
    <col min="12022" max="12022" width="9.875" style="2" customWidth="1"/>
    <col min="12023" max="12023" width="9" style="2" customWidth="1"/>
    <col min="12024" max="12024" width="9.5" style="2" bestFit="1" customWidth="1"/>
    <col min="12025" max="12025" width="9.5" style="2" customWidth="1"/>
    <col min="12026" max="12026" width="9.375" style="2" customWidth="1"/>
    <col min="12027" max="12027" width="10.125" style="2" customWidth="1"/>
    <col min="12028" max="12028" width="11.125" style="2" customWidth="1"/>
    <col min="12029" max="12263" width="9" style="2"/>
    <col min="12264" max="12264" width="5.875" style="2" customWidth="1"/>
    <col min="12265" max="12265" width="18" style="2" customWidth="1"/>
    <col min="12266" max="12276" width="0" style="2" hidden="1" customWidth="1"/>
    <col min="12277" max="12277" width="9" style="2"/>
    <col min="12278" max="12278" width="9.875" style="2" customWidth="1"/>
    <col min="12279" max="12279" width="9" style="2" customWidth="1"/>
    <col min="12280" max="12280" width="9.5" style="2" bestFit="1" customWidth="1"/>
    <col min="12281" max="12281" width="9.5" style="2" customWidth="1"/>
    <col min="12282" max="12282" width="9.375" style="2" customWidth="1"/>
    <col min="12283" max="12283" width="10.125" style="2" customWidth="1"/>
    <col min="12284" max="12284" width="11.125" style="2" customWidth="1"/>
    <col min="12285" max="12519" width="9" style="2"/>
    <col min="12520" max="12520" width="5.875" style="2" customWidth="1"/>
    <col min="12521" max="12521" width="18" style="2" customWidth="1"/>
    <col min="12522" max="12532" width="0" style="2" hidden="1" customWidth="1"/>
    <col min="12533" max="12533" width="9" style="2"/>
    <col min="12534" max="12534" width="9.875" style="2" customWidth="1"/>
    <col min="12535" max="12535" width="9" style="2" customWidth="1"/>
    <col min="12536" max="12536" width="9.5" style="2" bestFit="1" customWidth="1"/>
    <col min="12537" max="12537" width="9.5" style="2" customWidth="1"/>
    <col min="12538" max="12538" width="9.375" style="2" customWidth="1"/>
    <col min="12539" max="12539" width="10.125" style="2" customWidth="1"/>
    <col min="12540" max="12540" width="11.125" style="2" customWidth="1"/>
    <col min="12541" max="12775" width="9" style="2"/>
    <col min="12776" max="12776" width="5.875" style="2" customWidth="1"/>
    <col min="12777" max="12777" width="18" style="2" customWidth="1"/>
    <col min="12778" max="12788" width="0" style="2" hidden="1" customWidth="1"/>
    <col min="12789" max="12789" width="9" style="2"/>
    <col min="12790" max="12790" width="9.875" style="2" customWidth="1"/>
    <col min="12791" max="12791" width="9" style="2" customWidth="1"/>
    <col min="12792" max="12792" width="9.5" style="2" bestFit="1" customWidth="1"/>
    <col min="12793" max="12793" width="9.5" style="2" customWidth="1"/>
    <col min="12794" max="12794" width="9.375" style="2" customWidth="1"/>
    <col min="12795" max="12795" width="10.125" style="2" customWidth="1"/>
    <col min="12796" max="12796" width="11.125" style="2" customWidth="1"/>
    <col min="12797" max="13031" width="9" style="2"/>
    <col min="13032" max="13032" width="5.875" style="2" customWidth="1"/>
    <col min="13033" max="13033" width="18" style="2" customWidth="1"/>
    <col min="13034" max="13044" width="0" style="2" hidden="1" customWidth="1"/>
    <col min="13045" max="13045" width="9" style="2"/>
    <col min="13046" max="13046" width="9.875" style="2" customWidth="1"/>
    <col min="13047" max="13047" width="9" style="2" customWidth="1"/>
    <col min="13048" max="13048" width="9.5" style="2" bestFit="1" customWidth="1"/>
    <col min="13049" max="13049" width="9.5" style="2" customWidth="1"/>
    <col min="13050" max="13050" width="9.375" style="2" customWidth="1"/>
    <col min="13051" max="13051" width="10.125" style="2" customWidth="1"/>
    <col min="13052" max="13052" width="11.125" style="2" customWidth="1"/>
    <col min="13053" max="13287" width="9" style="2"/>
    <col min="13288" max="13288" width="5.875" style="2" customWidth="1"/>
    <col min="13289" max="13289" width="18" style="2" customWidth="1"/>
    <col min="13290" max="13300" width="0" style="2" hidden="1" customWidth="1"/>
    <col min="13301" max="13301" width="9" style="2"/>
    <col min="13302" max="13302" width="9.875" style="2" customWidth="1"/>
    <col min="13303" max="13303" width="9" style="2" customWidth="1"/>
    <col min="13304" max="13304" width="9.5" style="2" bestFit="1" customWidth="1"/>
    <col min="13305" max="13305" width="9.5" style="2" customWidth="1"/>
    <col min="13306" max="13306" width="9.375" style="2" customWidth="1"/>
    <col min="13307" max="13307" width="10.125" style="2" customWidth="1"/>
    <col min="13308" max="13308" width="11.125" style="2" customWidth="1"/>
    <col min="13309" max="13543" width="9" style="2"/>
    <col min="13544" max="13544" width="5.875" style="2" customWidth="1"/>
    <col min="13545" max="13545" width="18" style="2" customWidth="1"/>
    <col min="13546" max="13556" width="0" style="2" hidden="1" customWidth="1"/>
    <col min="13557" max="13557" width="9" style="2"/>
    <col min="13558" max="13558" width="9.875" style="2" customWidth="1"/>
    <col min="13559" max="13559" width="9" style="2" customWidth="1"/>
    <col min="13560" max="13560" width="9.5" style="2" bestFit="1" customWidth="1"/>
    <col min="13561" max="13561" width="9.5" style="2" customWidth="1"/>
    <col min="13562" max="13562" width="9.375" style="2" customWidth="1"/>
    <col min="13563" max="13563" width="10.125" style="2" customWidth="1"/>
    <col min="13564" max="13564" width="11.125" style="2" customWidth="1"/>
    <col min="13565" max="13799" width="9" style="2"/>
    <col min="13800" max="13800" width="5.875" style="2" customWidth="1"/>
    <col min="13801" max="13801" width="18" style="2" customWidth="1"/>
    <col min="13802" max="13812" width="0" style="2" hidden="1" customWidth="1"/>
    <col min="13813" max="13813" width="9" style="2"/>
    <col min="13814" max="13814" width="9.875" style="2" customWidth="1"/>
    <col min="13815" max="13815" width="9" style="2" customWidth="1"/>
    <col min="13816" max="13816" width="9.5" style="2" bestFit="1" customWidth="1"/>
    <col min="13817" max="13817" width="9.5" style="2" customWidth="1"/>
    <col min="13818" max="13818" width="9.375" style="2" customWidth="1"/>
    <col min="13819" max="13819" width="10.125" style="2" customWidth="1"/>
    <col min="13820" max="13820" width="11.125" style="2" customWidth="1"/>
    <col min="13821" max="14055" width="9" style="2"/>
    <col min="14056" max="14056" width="5.875" style="2" customWidth="1"/>
    <col min="14057" max="14057" width="18" style="2" customWidth="1"/>
    <col min="14058" max="14068" width="0" style="2" hidden="1" customWidth="1"/>
    <col min="14069" max="14069" width="9" style="2"/>
    <col min="14070" max="14070" width="9.875" style="2" customWidth="1"/>
    <col min="14071" max="14071" width="9" style="2" customWidth="1"/>
    <col min="14072" max="14072" width="9.5" style="2" bestFit="1" customWidth="1"/>
    <col min="14073" max="14073" width="9.5" style="2" customWidth="1"/>
    <col min="14074" max="14074" width="9.375" style="2" customWidth="1"/>
    <col min="14075" max="14075" width="10.125" style="2" customWidth="1"/>
    <col min="14076" max="14076" width="11.125" style="2" customWidth="1"/>
    <col min="14077" max="14311" width="9" style="2"/>
    <col min="14312" max="14312" width="5.875" style="2" customWidth="1"/>
    <col min="14313" max="14313" width="18" style="2" customWidth="1"/>
    <col min="14314" max="14324" width="0" style="2" hidden="1" customWidth="1"/>
    <col min="14325" max="14325" width="9" style="2"/>
    <col min="14326" max="14326" width="9.875" style="2" customWidth="1"/>
    <col min="14327" max="14327" width="9" style="2" customWidth="1"/>
    <col min="14328" max="14328" width="9.5" style="2" bestFit="1" customWidth="1"/>
    <col min="14329" max="14329" width="9.5" style="2" customWidth="1"/>
    <col min="14330" max="14330" width="9.375" style="2" customWidth="1"/>
    <col min="14331" max="14331" width="10.125" style="2" customWidth="1"/>
    <col min="14332" max="14332" width="11.125" style="2" customWidth="1"/>
    <col min="14333" max="14567" width="9" style="2"/>
    <col min="14568" max="14568" width="5.875" style="2" customWidth="1"/>
    <col min="14569" max="14569" width="18" style="2" customWidth="1"/>
    <col min="14570" max="14580" width="0" style="2" hidden="1" customWidth="1"/>
    <col min="14581" max="14581" width="9" style="2"/>
    <col min="14582" max="14582" width="9.875" style="2" customWidth="1"/>
    <col min="14583" max="14583" width="9" style="2" customWidth="1"/>
    <col min="14584" max="14584" width="9.5" style="2" bestFit="1" customWidth="1"/>
    <col min="14585" max="14585" width="9.5" style="2" customWidth="1"/>
    <col min="14586" max="14586" width="9.375" style="2" customWidth="1"/>
    <col min="14587" max="14587" width="10.125" style="2" customWidth="1"/>
    <col min="14588" max="14588" width="11.125" style="2" customWidth="1"/>
    <col min="14589" max="14823" width="9" style="2"/>
    <col min="14824" max="14824" width="5.875" style="2" customWidth="1"/>
    <col min="14825" max="14825" width="18" style="2" customWidth="1"/>
    <col min="14826" max="14836" width="0" style="2" hidden="1" customWidth="1"/>
    <col min="14837" max="14837" width="9" style="2"/>
    <col min="14838" max="14838" width="9.875" style="2" customWidth="1"/>
    <col min="14839" max="14839" width="9" style="2" customWidth="1"/>
    <col min="14840" max="14840" width="9.5" style="2" bestFit="1" customWidth="1"/>
    <col min="14841" max="14841" width="9.5" style="2" customWidth="1"/>
    <col min="14842" max="14842" width="9.375" style="2" customWidth="1"/>
    <col min="14843" max="14843" width="10.125" style="2" customWidth="1"/>
    <col min="14844" max="14844" width="11.125" style="2" customWidth="1"/>
    <col min="14845" max="15079" width="9" style="2"/>
    <col min="15080" max="15080" width="5.875" style="2" customWidth="1"/>
    <col min="15081" max="15081" width="18" style="2" customWidth="1"/>
    <col min="15082" max="15092" width="0" style="2" hidden="1" customWidth="1"/>
    <col min="15093" max="15093" width="9" style="2"/>
    <col min="15094" max="15094" width="9.875" style="2" customWidth="1"/>
    <col min="15095" max="15095" width="9" style="2" customWidth="1"/>
    <col min="15096" max="15096" width="9.5" style="2" bestFit="1" customWidth="1"/>
    <col min="15097" max="15097" width="9.5" style="2" customWidth="1"/>
    <col min="15098" max="15098" width="9.375" style="2" customWidth="1"/>
    <col min="15099" max="15099" width="10.125" style="2" customWidth="1"/>
    <col min="15100" max="15100" width="11.125" style="2" customWidth="1"/>
    <col min="15101" max="15335" width="9" style="2"/>
    <col min="15336" max="15336" width="5.875" style="2" customWidth="1"/>
    <col min="15337" max="15337" width="18" style="2" customWidth="1"/>
    <col min="15338" max="15348" width="0" style="2" hidden="1" customWidth="1"/>
    <col min="15349" max="15349" width="9" style="2"/>
    <col min="15350" max="15350" width="9.875" style="2" customWidth="1"/>
    <col min="15351" max="15351" width="9" style="2" customWidth="1"/>
    <col min="15352" max="15352" width="9.5" style="2" bestFit="1" customWidth="1"/>
    <col min="15353" max="15353" width="9.5" style="2" customWidth="1"/>
    <col min="15354" max="15354" width="9.375" style="2" customWidth="1"/>
    <col min="15355" max="15355" width="10.125" style="2" customWidth="1"/>
    <col min="15356" max="15356" width="11.125" style="2" customWidth="1"/>
    <col min="15357" max="15591" width="9" style="2"/>
    <col min="15592" max="15592" width="5.875" style="2" customWidth="1"/>
    <col min="15593" max="15593" width="18" style="2" customWidth="1"/>
    <col min="15594" max="15604" width="0" style="2" hidden="1" customWidth="1"/>
    <col min="15605" max="15605" width="9" style="2"/>
    <col min="15606" max="15606" width="9.875" style="2" customWidth="1"/>
    <col min="15607" max="15607" width="9" style="2" customWidth="1"/>
    <col min="15608" max="15608" width="9.5" style="2" bestFit="1" customWidth="1"/>
    <col min="15609" max="15609" width="9.5" style="2" customWidth="1"/>
    <col min="15610" max="15610" width="9.375" style="2" customWidth="1"/>
    <col min="15611" max="15611" width="10.125" style="2" customWidth="1"/>
    <col min="15612" max="15612" width="11.125" style="2" customWidth="1"/>
    <col min="15613" max="15847" width="9" style="2"/>
    <col min="15848" max="15848" width="5.875" style="2" customWidth="1"/>
    <col min="15849" max="15849" width="18" style="2" customWidth="1"/>
    <col min="15850" max="15860" width="0" style="2" hidden="1" customWidth="1"/>
    <col min="15861" max="15861" width="9" style="2"/>
    <col min="15862" max="15862" width="9.875" style="2" customWidth="1"/>
    <col min="15863" max="15863" width="9" style="2" customWidth="1"/>
    <col min="15864" max="15864" width="9.5" style="2" bestFit="1" customWidth="1"/>
    <col min="15865" max="15865" width="9.5" style="2" customWidth="1"/>
    <col min="15866" max="15866" width="9.375" style="2" customWidth="1"/>
    <col min="15867" max="15867" width="10.125" style="2" customWidth="1"/>
    <col min="15868" max="15868" width="11.125" style="2" customWidth="1"/>
    <col min="15869" max="16103" width="9" style="2"/>
    <col min="16104" max="16104" width="5.875" style="2" customWidth="1"/>
    <col min="16105" max="16105" width="18" style="2" customWidth="1"/>
    <col min="16106" max="16116" width="0" style="2" hidden="1" customWidth="1"/>
    <col min="16117" max="16117" width="9" style="2"/>
    <col min="16118" max="16118" width="9.875" style="2" customWidth="1"/>
    <col min="16119" max="16119" width="9" style="2" customWidth="1"/>
    <col min="16120" max="16120" width="9.5" style="2" bestFit="1" customWidth="1"/>
    <col min="16121" max="16121" width="9.5" style="2" customWidth="1"/>
    <col min="16122" max="16122" width="9.375" style="2" customWidth="1"/>
    <col min="16123" max="16123" width="10.125" style="2" customWidth="1"/>
    <col min="16124" max="16124" width="11.125" style="2" customWidth="1"/>
    <col min="16125" max="16384" width="9" style="2"/>
  </cols>
  <sheetData>
    <row r="1" spans="1:5" ht="20.25">
      <c r="A1" s="276" t="s">
        <v>190</v>
      </c>
      <c r="B1" s="246"/>
      <c r="C1" s="246"/>
      <c r="D1" s="246"/>
      <c r="E1" s="246"/>
    </row>
    <row r="2" spans="1:5" s="6" customFormat="1" ht="24" customHeight="1">
      <c r="A2" s="137" t="s">
        <v>3</v>
      </c>
      <c r="B2" s="137" t="s">
        <v>12</v>
      </c>
      <c r="C2" s="138" t="s">
        <v>134</v>
      </c>
      <c r="D2" s="138" t="s">
        <v>137</v>
      </c>
      <c r="E2" s="139" t="s">
        <v>1</v>
      </c>
    </row>
    <row r="3" spans="1:5" s="6" customFormat="1" ht="24" customHeight="1" outlineLevel="2">
      <c r="A3" s="40" t="s">
        <v>49</v>
      </c>
      <c r="B3" s="41" t="s">
        <v>15</v>
      </c>
      <c r="C3" s="42">
        <v>459</v>
      </c>
      <c r="D3" s="42">
        <v>34</v>
      </c>
      <c r="E3" s="42">
        <f>C3*D3</f>
        <v>15606</v>
      </c>
    </row>
    <row r="4" spans="1:5" s="6" customFormat="1" ht="24" customHeight="1" outlineLevel="2">
      <c r="A4" s="40" t="s">
        <v>8</v>
      </c>
      <c r="B4" s="41" t="s">
        <v>15</v>
      </c>
      <c r="C4" s="42">
        <v>656</v>
      </c>
      <c r="D4" s="42">
        <v>34</v>
      </c>
      <c r="E4" s="42">
        <f t="shared" ref="E4" si="0">C4*D4</f>
        <v>22304</v>
      </c>
    </row>
    <row r="5" spans="1:5" s="6" customFormat="1" ht="24" customHeight="1" outlineLevel="1">
      <c r="A5" s="40"/>
      <c r="B5" s="64" t="s">
        <v>16</v>
      </c>
      <c r="C5" s="42"/>
      <c r="D5" s="42"/>
      <c r="E5" s="42">
        <f>SUBTOTAL(9,E3:E4)</f>
        <v>37910</v>
      </c>
    </row>
    <row r="6" spans="1:5" s="6" customFormat="1" ht="11.25"/>
    <row r="7" spans="1:5" s="6" customFormat="1" ht="11.25"/>
    <row r="8" spans="1:5" s="6" customFormat="1" ht="11.25"/>
    <row r="9" spans="1:5" s="6" customFormat="1" ht="11.25"/>
    <row r="10" spans="1:5" s="6" customFormat="1" ht="11.25"/>
    <row r="11" spans="1:5" s="6" customFormat="1" ht="11.25"/>
    <row r="12" spans="1:5" s="6" customFormat="1" ht="11.25"/>
    <row r="13" spans="1:5" s="6" customFormat="1" ht="11.25"/>
    <row r="14" spans="1:5" s="6" customFormat="1" ht="11.25"/>
    <row r="15" spans="1:5" s="6" customFormat="1" ht="11.25"/>
    <row r="16" spans="1:5" s="6" customFormat="1" ht="11.25"/>
    <row r="17" s="6" customFormat="1" ht="11.25"/>
    <row r="18" s="6" customFormat="1" ht="11.25"/>
    <row r="19" s="6" customFormat="1" ht="11.25"/>
    <row r="20" s="6" customFormat="1" ht="11.25"/>
    <row r="21" s="6" customFormat="1" ht="11.25"/>
    <row r="22" s="6" customFormat="1" ht="11.25"/>
    <row r="23" s="6" customFormat="1" ht="11.25"/>
    <row r="24" s="6" customFormat="1" ht="11.25"/>
    <row r="25" s="6" customFormat="1" ht="11.25"/>
    <row r="26" s="6" customFormat="1" ht="11.25"/>
    <row r="27" s="6" customFormat="1" ht="11.25"/>
    <row r="28" s="6" customFormat="1" ht="11.25"/>
    <row r="29" s="6" customFormat="1" ht="11.25"/>
    <row r="30" s="6" customFormat="1" ht="11.25"/>
    <row r="31" s="6" customFormat="1" ht="11.25"/>
    <row r="32" s="6" customFormat="1" ht="11.25"/>
    <row r="33" s="6" customFormat="1" ht="11.25"/>
    <row r="34" s="6" customFormat="1" ht="11.25"/>
    <row r="35" s="6" customFormat="1" ht="11.25"/>
    <row r="36" s="6" customFormat="1" ht="11.25"/>
    <row r="37" s="6" customFormat="1" ht="11.25"/>
    <row r="38" s="6" customFormat="1" ht="11.25"/>
    <row r="39" s="6" customFormat="1" ht="11.25"/>
    <row r="40" s="6" customFormat="1" ht="11.25"/>
    <row r="41" s="6" customFormat="1" ht="11.25"/>
    <row r="42" s="6" customFormat="1" ht="11.25"/>
    <row r="43" s="6" customFormat="1" ht="11.25"/>
    <row r="44" s="6" customFormat="1" ht="11.25"/>
    <row r="45" s="6" customFormat="1" ht="11.25"/>
    <row r="46" s="6" customFormat="1" ht="11.25"/>
    <row r="47" s="6" customFormat="1" ht="11.25"/>
    <row r="48" s="6" customFormat="1" ht="11.25"/>
    <row r="49" s="6" customFormat="1" ht="11.25"/>
    <row r="50" s="6" customFormat="1" ht="11.25"/>
    <row r="51" s="6" customFormat="1" ht="11.25"/>
    <row r="52" s="6" customFormat="1" ht="11.25"/>
    <row r="53" s="6" customFormat="1" ht="11.25"/>
    <row r="54" s="6" customFormat="1" ht="11.25"/>
    <row r="55" s="6" customFormat="1" ht="11.25"/>
    <row r="56" s="6" customFormat="1" ht="11.25"/>
    <row r="57" s="6" customFormat="1" ht="11.25"/>
    <row r="58" s="6" customFormat="1" ht="11.25"/>
    <row r="59" s="6" customFormat="1" ht="11.25"/>
    <row r="60" s="6" customFormat="1" ht="11.25"/>
    <row r="61" s="6" customFormat="1" ht="11.25"/>
    <row r="62" s="6" customFormat="1" ht="11.25"/>
    <row r="63" s="6" customFormat="1" ht="11.25"/>
    <row r="64" s="6" customFormat="1" ht="11.25"/>
    <row r="65" s="6" customFormat="1" ht="11.25"/>
    <row r="66" s="6" customFormat="1" ht="11.25"/>
    <row r="67" s="6" customFormat="1" ht="11.25"/>
    <row r="68" s="6" customFormat="1" ht="11.25"/>
    <row r="69" s="6" customFormat="1" ht="11.25"/>
    <row r="70" s="6" customFormat="1" ht="11.25"/>
    <row r="71" s="6" customFormat="1" ht="11.25"/>
    <row r="72" s="6" customFormat="1" ht="11.25"/>
    <row r="73" s="6" customFormat="1" ht="11.25"/>
    <row r="74" s="6" customFormat="1" ht="11.25"/>
    <row r="75" s="6" customFormat="1" ht="11.25"/>
    <row r="76" s="6" customFormat="1" ht="11.25"/>
    <row r="77" s="6" customFormat="1" ht="11.25"/>
    <row r="78" s="6" customFormat="1" ht="11.25"/>
    <row r="79" s="6" customFormat="1" ht="11.25"/>
    <row r="80" s="6" customFormat="1" ht="11.25"/>
    <row r="81" s="6" customFormat="1" ht="11.25"/>
    <row r="82" s="6" customFormat="1" ht="11.25"/>
    <row r="83" s="6" customFormat="1" ht="11.25"/>
    <row r="84" s="6" customFormat="1" ht="11.25"/>
    <row r="85" s="6" customFormat="1" ht="11.25"/>
    <row r="86" s="6" customFormat="1" ht="11.25"/>
    <row r="87" s="6" customFormat="1" ht="11.25"/>
    <row r="88" s="6" customFormat="1" ht="11.25"/>
    <row r="89" s="6" customFormat="1" ht="11.25"/>
    <row r="90" s="6" customFormat="1" ht="11.25"/>
    <row r="91" s="6" customFormat="1" ht="11.25"/>
    <row r="92" s="6" customFormat="1" ht="11.25"/>
    <row r="93" s="6" customFormat="1" ht="11.25"/>
    <row r="94" s="6" customFormat="1" ht="11.25"/>
    <row r="95" s="6" customFormat="1" ht="11.25"/>
    <row r="96" s="6" customFormat="1" ht="11.25"/>
    <row r="97" s="6" customFormat="1" ht="11.25"/>
    <row r="98" s="6" customFormat="1" ht="11.25"/>
    <row r="99" s="6" customFormat="1" ht="11.25"/>
    <row r="100" s="6" customFormat="1" ht="11.25"/>
    <row r="101" s="6" customFormat="1" ht="11.25"/>
    <row r="102" s="6" customFormat="1" ht="11.25"/>
    <row r="103" s="6" customFormat="1" ht="11.25"/>
    <row r="104" s="6" customFormat="1" ht="11.25"/>
    <row r="105" s="6" customFormat="1" ht="11.25"/>
    <row r="106" s="6" customFormat="1" ht="11.25"/>
    <row r="107" s="6" customFormat="1" ht="11.25"/>
    <row r="108" s="6" customFormat="1" ht="11.25"/>
    <row r="109" s="6" customFormat="1" ht="11.25"/>
    <row r="110" s="6" customFormat="1" ht="11.25"/>
    <row r="111" s="6" customFormat="1" ht="11.25"/>
    <row r="112" s="6" customFormat="1" ht="11.25"/>
    <row r="113" s="6" customFormat="1" ht="11.25"/>
    <row r="114" s="6" customFormat="1" ht="11.25"/>
    <row r="115" s="6" customFormat="1" ht="11.25"/>
    <row r="116" s="6" customFormat="1" ht="11.25"/>
    <row r="117" s="6" customFormat="1" ht="11.25"/>
    <row r="118" s="6" customFormat="1" ht="11.25"/>
    <row r="119" s="6" customFormat="1" ht="11.25"/>
    <row r="120" s="6" customFormat="1" ht="11.25"/>
    <row r="121" s="6" customFormat="1" ht="11.25"/>
    <row r="122" s="6" customFormat="1" ht="11.25"/>
    <row r="123" s="6" customFormat="1" ht="11.25"/>
    <row r="124" s="6" customFormat="1" ht="11.25"/>
    <row r="125" s="6" customFormat="1" ht="11.25"/>
    <row r="126" s="6" customFormat="1" ht="11.25"/>
    <row r="127" s="6" customFormat="1" ht="11.25"/>
    <row r="128" s="6" customFormat="1" ht="11.25"/>
    <row r="129" s="6" customFormat="1" ht="11.25"/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K11"/>
  <sheetViews>
    <sheetView topLeftCell="A3" workbookViewId="0">
      <selection activeCell="B6" sqref="A6:XFD13"/>
    </sheetView>
  </sheetViews>
  <sheetFormatPr defaultColWidth="9" defaultRowHeight="13.5" outlineLevelRow="2"/>
  <cols>
    <col min="1" max="1" width="14.375" style="150" customWidth="1"/>
    <col min="2" max="2" width="24.625" style="163" customWidth="1"/>
    <col min="3" max="3" width="13" style="150" hidden="1" customWidth="1"/>
    <col min="4" max="4" width="12.625" style="150" customWidth="1"/>
    <col min="5" max="5" width="13.5" style="150" customWidth="1"/>
    <col min="6" max="6" width="12.125" style="150" customWidth="1"/>
    <col min="7" max="7" width="14.875" style="150" customWidth="1"/>
    <col min="8" max="8" width="17.125" style="150" customWidth="1"/>
    <col min="9" max="9" width="17.875" style="150" customWidth="1"/>
    <col min="10" max="10" width="9.375" style="150" customWidth="1"/>
    <col min="11" max="11" width="12.375" style="150" customWidth="1"/>
    <col min="12" max="12" width="9.5" style="150" bestFit="1" customWidth="1"/>
    <col min="13" max="16384" width="9" style="150"/>
  </cols>
  <sheetData>
    <row r="1" spans="1:11" ht="22.5">
      <c r="A1" s="277" t="s">
        <v>214</v>
      </c>
      <c r="B1" s="277"/>
      <c r="C1" s="277"/>
      <c r="D1" s="277"/>
      <c r="E1" s="277"/>
      <c r="F1" s="277"/>
      <c r="G1" s="277"/>
      <c r="H1" s="277"/>
      <c r="I1" s="277"/>
      <c r="J1" s="277"/>
      <c r="K1" s="277"/>
    </row>
    <row r="2" spans="1:11" ht="30" customHeight="1">
      <c r="A2" s="151" t="s">
        <v>220</v>
      </c>
      <c r="B2" s="151" t="s">
        <v>34</v>
      </c>
      <c r="C2" s="151"/>
      <c r="D2" s="152" t="s">
        <v>215</v>
      </c>
      <c r="E2" s="152" t="s">
        <v>216</v>
      </c>
      <c r="F2" s="152" t="s">
        <v>39</v>
      </c>
      <c r="G2" s="153">
        <v>45658</v>
      </c>
      <c r="H2" s="154" t="s">
        <v>139</v>
      </c>
      <c r="I2" s="154" t="s">
        <v>140</v>
      </c>
      <c r="J2" s="155" t="s">
        <v>11</v>
      </c>
      <c r="K2" s="155" t="s">
        <v>217</v>
      </c>
    </row>
    <row r="3" spans="1:11" ht="30" customHeight="1" outlineLevel="2">
      <c r="A3" s="152" t="s">
        <v>7</v>
      </c>
      <c r="B3" s="156" t="s">
        <v>40</v>
      </c>
      <c r="C3" s="157" t="s">
        <v>218</v>
      </c>
      <c r="D3" s="161">
        <v>182</v>
      </c>
      <c r="E3" s="161">
        <v>9000</v>
      </c>
      <c r="F3" s="158">
        <f t="shared" ref="F3:F10" si="0">D3*E3</f>
        <v>1638000</v>
      </c>
      <c r="G3" s="158">
        <f t="shared" ref="G3:G10" si="1">F3/10*1</f>
        <v>163800</v>
      </c>
      <c r="H3" s="159">
        <f t="shared" ref="H3:H10" si="2">F3/10*5</f>
        <v>819000</v>
      </c>
      <c r="I3" s="159">
        <f t="shared" ref="I3:I10" si="3">F3/10*4</f>
        <v>655200</v>
      </c>
      <c r="J3" s="160">
        <f t="shared" ref="J3:J10" si="4">SUM(G3:I3)</f>
        <v>1638000</v>
      </c>
      <c r="K3" s="161">
        <f t="shared" ref="K3:K10" si="5">ROUND(J3*0.7,0)</f>
        <v>1146600</v>
      </c>
    </row>
    <row r="4" spans="1:11" ht="30" customHeight="1" outlineLevel="2">
      <c r="A4" s="152" t="s">
        <v>7</v>
      </c>
      <c r="B4" s="156" t="s">
        <v>219</v>
      </c>
      <c r="C4" s="157" t="s">
        <v>218</v>
      </c>
      <c r="D4" s="161">
        <v>151</v>
      </c>
      <c r="E4" s="161">
        <v>10000</v>
      </c>
      <c r="F4" s="158">
        <f t="shared" si="0"/>
        <v>1510000</v>
      </c>
      <c r="G4" s="158">
        <f t="shared" si="1"/>
        <v>151000</v>
      </c>
      <c r="H4" s="159">
        <f t="shared" si="2"/>
        <v>755000</v>
      </c>
      <c r="I4" s="159">
        <f t="shared" si="3"/>
        <v>604000</v>
      </c>
      <c r="J4" s="160">
        <f t="shared" si="4"/>
        <v>1510000</v>
      </c>
      <c r="K4" s="161">
        <f t="shared" si="5"/>
        <v>1057000</v>
      </c>
    </row>
    <row r="5" spans="1:11" ht="30" customHeight="1" outlineLevel="2">
      <c r="A5" s="152" t="s">
        <v>7</v>
      </c>
      <c r="B5" s="156" t="s">
        <v>41</v>
      </c>
      <c r="C5" s="157" t="s">
        <v>218</v>
      </c>
      <c r="D5" s="161">
        <v>107</v>
      </c>
      <c r="E5" s="161">
        <v>12000</v>
      </c>
      <c r="F5" s="158">
        <f t="shared" si="0"/>
        <v>1284000</v>
      </c>
      <c r="G5" s="158">
        <f t="shared" si="1"/>
        <v>128400</v>
      </c>
      <c r="H5" s="159">
        <f t="shared" si="2"/>
        <v>642000</v>
      </c>
      <c r="I5" s="159">
        <f t="shared" si="3"/>
        <v>513600</v>
      </c>
      <c r="J5" s="160">
        <f t="shared" si="4"/>
        <v>1284000</v>
      </c>
      <c r="K5" s="161">
        <f t="shared" si="5"/>
        <v>898800</v>
      </c>
    </row>
    <row r="6" spans="1:11" ht="30" customHeight="1" outlineLevel="2">
      <c r="A6" s="152" t="s">
        <v>7</v>
      </c>
      <c r="B6" s="156" t="s">
        <v>42</v>
      </c>
      <c r="C6" s="157" t="s">
        <v>218</v>
      </c>
      <c r="D6" s="161">
        <v>161</v>
      </c>
      <c r="E6" s="161">
        <v>8000</v>
      </c>
      <c r="F6" s="158">
        <f t="shared" si="0"/>
        <v>1288000</v>
      </c>
      <c r="G6" s="158">
        <f t="shared" si="1"/>
        <v>128800</v>
      </c>
      <c r="H6" s="159">
        <f t="shared" si="2"/>
        <v>644000</v>
      </c>
      <c r="I6" s="159">
        <f t="shared" si="3"/>
        <v>515200</v>
      </c>
      <c r="J6" s="160">
        <f t="shared" si="4"/>
        <v>1288000</v>
      </c>
      <c r="K6" s="161">
        <f t="shared" si="5"/>
        <v>901600</v>
      </c>
    </row>
    <row r="7" spans="1:11" ht="30" customHeight="1" outlineLevel="2">
      <c r="A7" s="152" t="s">
        <v>7</v>
      </c>
      <c r="B7" s="156" t="s">
        <v>43</v>
      </c>
      <c r="C7" s="157" t="s">
        <v>218</v>
      </c>
      <c r="D7" s="161">
        <v>88</v>
      </c>
      <c r="E7" s="161">
        <v>7000</v>
      </c>
      <c r="F7" s="158">
        <f t="shared" si="0"/>
        <v>616000</v>
      </c>
      <c r="G7" s="158">
        <f t="shared" si="1"/>
        <v>61600</v>
      </c>
      <c r="H7" s="159">
        <f t="shared" si="2"/>
        <v>308000</v>
      </c>
      <c r="I7" s="159">
        <f t="shared" si="3"/>
        <v>246400</v>
      </c>
      <c r="J7" s="160">
        <f t="shared" si="4"/>
        <v>616000</v>
      </c>
      <c r="K7" s="161">
        <f t="shared" si="5"/>
        <v>431200</v>
      </c>
    </row>
    <row r="8" spans="1:11" ht="30" customHeight="1" outlineLevel="2">
      <c r="A8" s="152" t="s">
        <v>7</v>
      </c>
      <c r="B8" s="156" t="s">
        <v>44</v>
      </c>
      <c r="C8" s="157" t="s">
        <v>218</v>
      </c>
      <c r="D8" s="161">
        <v>8</v>
      </c>
      <c r="E8" s="161">
        <v>5000</v>
      </c>
      <c r="F8" s="158">
        <f t="shared" si="0"/>
        <v>40000</v>
      </c>
      <c r="G8" s="158">
        <f t="shared" si="1"/>
        <v>4000</v>
      </c>
      <c r="H8" s="159">
        <f t="shared" si="2"/>
        <v>20000</v>
      </c>
      <c r="I8" s="159">
        <f t="shared" si="3"/>
        <v>16000</v>
      </c>
      <c r="J8" s="160">
        <f t="shared" si="4"/>
        <v>40000</v>
      </c>
      <c r="K8" s="161">
        <f t="shared" si="5"/>
        <v>28000</v>
      </c>
    </row>
    <row r="9" spans="1:11" ht="30" customHeight="1" outlineLevel="2">
      <c r="A9" s="152" t="s">
        <v>7</v>
      </c>
      <c r="B9" s="156" t="s">
        <v>45</v>
      </c>
      <c r="C9" s="157" t="s">
        <v>218</v>
      </c>
      <c r="D9" s="161">
        <v>2</v>
      </c>
      <c r="E9" s="161">
        <v>5000</v>
      </c>
      <c r="F9" s="158">
        <f t="shared" si="0"/>
        <v>10000</v>
      </c>
      <c r="G9" s="158">
        <f t="shared" si="1"/>
        <v>1000</v>
      </c>
      <c r="H9" s="159">
        <f t="shared" si="2"/>
        <v>5000</v>
      </c>
      <c r="I9" s="159">
        <f t="shared" si="3"/>
        <v>4000</v>
      </c>
      <c r="J9" s="160">
        <f t="shared" si="4"/>
        <v>10000</v>
      </c>
      <c r="K9" s="161">
        <f t="shared" si="5"/>
        <v>7000</v>
      </c>
    </row>
    <row r="10" spans="1:11" ht="30" customHeight="1" outlineLevel="2">
      <c r="A10" s="152" t="s">
        <v>7</v>
      </c>
      <c r="B10" s="156" t="s">
        <v>240</v>
      </c>
      <c r="C10" s="157" t="s">
        <v>218</v>
      </c>
      <c r="D10" s="161">
        <v>44</v>
      </c>
      <c r="E10" s="161">
        <v>6000</v>
      </c>
      <c r="F10" s="158">
        <f t="shared" si="0"/>
        <v>264000</v>
      </c>
      <c r="G10" s="158">
        <f t="shared" si="1"/>
        <v>26400</v>
      </c>
      <c r="H10" s="159">
        <f t="shared" si="2"/>
        <v>132000</v>
      </c>
      <c r="I10" s="159">
        <f t="shared" si="3"/>
        <v>105600</v>
      </c>
      <c r="J10" s="160">
        <f t="shared" si="4"/>
        <v>264000</v>
      </c>
      <c r="K10" s="161">
        <f t="shared" si="5"/>
        <v>184800</v>
      </c>
    </row>
    <row r="11" spans="1:11" ht="30" customHeight="1" outlineLevel="1">
      <c r="A11" s="162" t="s">
        <v>10</v>
      </c>
      <c r="B11" s="156"/>
      <c r="C11" s="157"/>
      <c r="D11" s="161"/>
      <c r="E11" s="161"/>
      <c r="F11" s="158"/>
      <c r="G11" s="158">
        <f>SUBTOTAL(9,G3:G10)</f>
        <v>665000</v>
      </c>
      <c r="H11" s="159">
        <f>SUBTOTAL(9,H3:H10)</f>
        <v>3325000</v>
      </c>
      <c r="I11" s="159">
        <f>SUBTOTAL(9,I3:I10)</f>
        <v>2660000</v>
      </c>
      <c r="J11" s="160">
        <f>SUBTOTAL(9,J3:J10)</f>
        <v>6650000</v>
      </c>
      <c r="K11" s="161">
        <f>SUBTOTAL(9,K3:K10)</f>
        <v>4655000</v>
      </c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selection activeCell="B6" sqref="A6:XFD13"/>
    </sheetView>
  </sheetViews>
  <sheetFormatPr defaultColWidth="9" defaultRowHeight="13.5" outlineLevelRow="2"/>
  <cols>
    <col min="1" max="1" width="25.625" style="177" customWidth="1"/>
    <col min="2" max="2" width="7.875" style="177" customWidth="1"/>
    <col min="3" max="3" width="9.5" style="177" customWidth="1"/>
    <col min="4" max="4" width="21.5" style="178" customWidth="1"/>
    <col min="5" max="5" width="27" style="178" customWidth="1"/>
    <col min="6" max="6" width="21.75" style="178" customWidth="1"/>
    <col min="7" max="7" width="6.375" style="178" customWidth="1"/>
    <col min="8" max="8" width="11.375" style="178" customWidth="1"/>
    <col min="9" max="9" width="10.125" style="178" customWidth="1"/>
    <col min="10" max="10" width="9" style="179"/>
    <col min="11" max="16384" width="9" style="170"/>
  </cols>
  <sheetData>
    <row r="1" spans="1:10" s="164" customFormat="1" ht="20.25" customHeight="1">
      <c r="A1" s="239" t="s">
        <v>244</v>
      </c>
      <c r="B1" s="240"/>
      <c r="C1" s="239"/>
      <c r="D1" s="239"/>
      <c r="E1" s="239"/>
      <c r="F1" s="239"/>
      <c r="G1" s="239"/>
      <c r="H1" s="239"/>
      <c r="I1" s="239"/>
    </row>
    <row r="2" spans="1:10" s="167" customFormat="1" ht="20.100000000000001" customHeight="1">
      <c r="A2" s="165" t="s">
        <v>34</v>
      </c>
      <c r="B2" s="165" t="s">
        <v>12</v>
      </c>
      <c r="C2" s="165" t="s">
        <v>85</v>
      </c>
      <c r="D2" s="166" t="s">
        <v>56</v>
      </c>
      <c r="E2" s="166" t="s">
        <v>57</v>
      </c>
      <c r="F2" s="166" t="s">
        <v>58</v>
      </c>
      <c r="G2" s="165" t="s">
        <v>59</v>
      </c>
      <c r="H2" s="165" t="s">
        <v>60</v>
      </c>
      <c r="I2" s="165" t="s">
        <v>21</v>
      </c>
    </row>
    <row r="3" spans="1:10" ht="20.100000000000001" customHeight="1" outlineLevel="2">
      <c r="A3" s="147" t="s">
        <v>219</v>
      </c>
      <c r="B3" s="171" t="s">
        <v>15</v>
      </c>
      <c r="C3" s="172" t="s">
        <v>222</v>
      </c>
      <c r="D3" s="168" t="s">
        <v>239</v>
      </c>
      <c r="E3" s="168" t="s">
        <v>239</v>
      </c>
      <c r="F3" s="168" t="s">
        <v>239</v>
      </c>
      <c r="G3" s="168">
        <v>192</v>
      </c>
      <c r="H3" s="168">
        <v>800</v>
      </c>
      <c r="I3" s="168">
        <f t="shared" ref="I3:I10" si="0">H3*G3</f>
        <v>153600</v>
      </c>
      <c r="J3" s="170"/>
    </row>
    <row r="4" spans="1:10" ht="20.100000000000001" customHeight="1" outlineLevel="2">
      <c r="A4" s="147" t="s">
        <v>40</v>
      </c>
      <c r="B4" s="171" t="s">
        <v>15</v>
      </c>
      <c r="C4" s="172" t="s">
        <v>222</v>
      </c>
      <c r="D4" s="168" t="s">
        <v>239</v>
      </c>
      <c r="E4" s="168" t="s">
        <v>239</v>
      </c>
      <c r="F4" s="168" t="s">
        <v>239</v>
      </c>
      <c r="G4" s="168">
        <v>299</v>
      </c>
      <c r="H4" s="168">
        <v>800</v>
      </c>
      <c r="I4" s="168">
        <f t="shared" si="0"/>
        <v>239200</v>
      </c>
      <c r="J4" s="170"/>
    </row>
    <row r="5" spans="1:10" ht="20.100000000000001" customHeight="1" outlineLevel="2">
      <c r="A5" s="147" t="s">
        <v>233</v>
      </c>
      <c r="B5" s="171" t="s">
        <v>15</v>
      </c>
      <c r="C5" s="172" t="s">
        <v>222</v>
      </c>
      <c r="D5" s="168" t="s">
        <v>239</v>
      </c>
      <c r="E5" s="168" t="s">
        <v>239</v>
      </c>
      <c r="F5" s="168" t="s">
        <v>239</v>
      </c>
      <c r="G5" s="168">
        <v>113</v>
      </c>
      <c r="H5" s="168">
        <v>800</v>
      </c>
      <c r="I5" s="168">
        <f t="shared" si="0"/>
        <v>90400</v>
      </c>
      <c r="J5" s="170"/>
    </row>
    <row r="6" spans="1:10" ht="20.100000000000001" customHeight="1" outlineLevel="2">
      <c r="A6" s="147" t="s">
        <v>42</v>
      </c>
      <c r="B6" s="171" t="s">
        <v>15</v>
      </c>
      <c r="C6" s="172" t="s">
        <v>222</v>
      </c>
      <c r="D6" s="168" t="s">
        <v>239</v>
      </c>
      <c r="E6" s="168" t="s">
        <v>239</v>
      </c>
      <c r="F6" s="168" t="s">
        <v>239</v>
      </c>
      <c r="G6" s="168">
        <v>299</v>
      </c>
      <c r="H6" s="168">
        <v>800</v>
      </c>
      <c r="I6" s="168">
        <f t="shared" si="0"/>
        <v>239200</v>
      </c>
      <c r="J6" s="170"/>
    </row>
    <row r="7" spans="1:10" ht="20.100000000000001" customHeight="1" outlineLevel="2">
      <c r="A7" s="147" t="s">
        <v>44</v>
      </c>
      <c r="B7" s="171" t="s">
        <v>15</v>
      </c>
      <c r="C7" s="172" t="s">
        <v>222</v>
      </c>
      <c r="D7" s="168" t="s">
        <v>239</v>
      </c>
      <c r="E7" s="168" t="s">
        <v>239</v>
      </c>
      <c r="F7" s="168" t="s">
        <v>239</v>
      </c>
      <c r="G7" s="168">
        <v>82</v>
      </c>
      <c r="H7" s="168">
        <v>800</v>
      </c>
      <c r="I7" s="168">
        <f t="shared" si="0"/>
        <v>65600</v>
      </c>
      <c r="J7" s="170"/>
    </row>
    <row r="8" spans="1:10" ht="20.100000000000001" customHeight="1" outlineLevel="2">
      <c r="A8" s="147" t="s">
        <v>234</v>
      </c>
      <c r="B8" s="171" t="s">
        <v>15</v>
      </c>
      <c r="C8" s="172" t="s">
        <v>222</v>
      </c>
      <c r="D8" s="168" t="s">
        <v>239</v>
      </c>
      <c r="E8" s="168" t="s">
        <v>239</v>
      </c>
      <c r="F8" s="168" t="s">
        <v>239</v>
      </c>
      <c r="G8" s="168">
        <v>122</v>
      </c>
      <c r="H8" s="168">
        <v>800</v>
      </c>
      <c r="I8" s="168">
        <f t="shared" si="0"/>
        <v>97600</v>
      </c>
      <c r="J8" s="170"/>
    </row>
    <row r="9" spans="1:10" ht="20.100000000000001" customHeight="1" outlineLevel="2">
      <c r="A9" s="147" t="s">
        <v>43</v>
      </c>
      <c r="B9" s="171" t="s">
        <v>15</v>
      </c>
      <c r="C9" s="172" t="s">
        <v>222</v>
      </c>
      <c r="D9" s="168" t="s">
        <v>239</v>
      </c>
      <c r="E9" s="168" t="s">
        <v>239</v>
      </c>
      <c r="F9" s="168" t="s">
        <v>239</v>
      </c>
      <c r="G9" s="168">
        <v>227</v>
      </c>
      <c r="H9" s="168">
        <v>800</v>
      </c>
      <c r="I9" s="168">
        <f t="shared" si="0"/>
        <v>181600</v>
      </c>
      <c r="J9" s="170"/>
    </row>
    <row r="10" spans="1:10" ht="20.100000000000001" customHeight="1" outlineLevel="2">
      <c r="A10" s="147" t="s">
        <v>240</v>
      </c>
      <c r="B10" s="171" t="s">
        <v>15</v>
      </c>
      <c r="C10" s="172" t="s">
        <v>222</v>
      </c>
      <c r="D10" s="168" t="s">
        <v>239</v>
      </c>
      <c r="E10" s="168" t="s">
        <v>239</v>
      </c>
      <c r="F10" s="168" t="s">
        <v>239</v>
      </c>
      <c r="G10" s="168">
        <v>126</v>
      </c>
      <c r="H10" s="168">
        <v>800</v>
      </c>
      <c r="I10" s="168">
        <f t="shared" si="0"/>
        <v>100800</v>
      </c>
      <c r="J10" s="170"/>
    </row>
    <row r="11" spans="1:10" ht="20.100000000000001" customHeight="1" outlineLevel="1">
      <c r="A11" s="147"/>
      <c r="B11" s="175" t="s">
        <v>16</v>
      </c>
      <c r="C11" s="172"/>
      <c r="D11" s="168"/>
      <c r="E11" s="168"/>
      <c r="F11" s="168"/>
      <c r="G11" s="168"/>
      <c r="H11" s="168"/>
      <c r="I11" s="168">
        <f>SUBTOTAL(9,I3:I10)</f>
        <v>1168000</v>
      </c>
      <c r="J11" s="170"/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Z10"/>
  <sheetViews>
    <sheetView workbookViewId="0">
      <selection activeCell="B6" sqref="A6:XFD13"/>
    </sheetView>
  </sheetViews>
  <sheetFormatPr defaultRowHeight="13.5" outlineLevelRow="2"/>
  <cols>
    <col min="1" max="1" width="23.125" customWidth="1"/>
    <col min="2" max="2" width="9.375" customWidth="1"/>
    <col min="4" max="4" width="7.875" customWidth="1"/>
    <col min="5" max="5" width="7.625" customWidth="1"/>
    <col min="6" max="6" width="6.25" customWidth="1"/>
    <col min="7" max="7" width="6.75" customWidth="1"/>
    <col min="8" max="9" width="0" hidden="1" customWidth="1"/>
    <col min="10" max="10" width="7.25" customWidth="1"/>
    <col min="11" max="11" width="7.5" customWidth="1"/>
    <col min="12" max="12" width="7.25" customWidth="1"/>
    <col min="13" max="15" width="7.625" customWidth="1"/>
    <col min="16" max="16" width="7.25" customWidth="1"/>
    <col min="17" max="17" width="7.375" customWidth="1"/>
    <col min="18" max="20" width="0" hidden="1" customWidth="1"/>
    <col min="21" max="21" width="7.375" customWidth="1"/>
    <col min="22" max="22" width="7.5" customWidth="1"/>
    <col min="23" max="23" width="0" hidden="1" customWidth="1"/>
    <col min="26" max="26" width="9.75" customWidth="1"/>
  </cols>
  <sheetData>
    <row r="1" spans="1:26" ht="18.75">
      <c r="A1" s="262" t="s">
        <v>184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262"/>
      <c r="S1" s="262"/>
      <c r="T1" s="262"/>
      <c r="U1" s="262"/>
      <c r="V1" s="262"/>
      <c r="W1" s="262"/>
      <c r="X1" s="262"/>
      <c r="Y1" s="131"/>
    </row>
    <row r="2" spans="1:26" outlineLevel="2">
      <c r="A2" s="253" t="s">
        <v>2</v>
      </c>
      <c r="B2" s="253" t="s">
        <v>0</v>
      </c>
      <c r="C2" s="255" t="s">
        <v>175</v>
      </c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 t="s">
        <v>176</v>
      </c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78" t="s">
        <v>147</v>
      </c>
      <c r="Z2" s="279" t="s">
        <v>148</v>
      </c>
    </row>
    <row r="3" spans="1:26" outlineLevel="1">
      <c r="A3" s="253"/>
      <c r="B3" s="280" t="s">
        <v>183</v>
      </c>
      <c r="C3" s="80">
        <f t="shared" ref="C3:Z3" si="0">SUBTOTAL(9,C2:C2)</f>
        <v>0</v>
      </c>
      <c r="D3" s="80">
        <f t="shared" si="0"/>
        <v>0</v>
      </c>
      <c r="E3" s="80">
        <f t="shared" si="0"/>
        <v>0</v>
      </c>
      <c r="F3" s="80">
        <f t="shared" si="0"/>
        <v>0</v>
      </c>
      <c r="G3" s="80">
        <f t="shared" si="0"/>
        <v>0</v>
      </c>
      <c r="H3" s="80">
        <f t="shared" si="0"/>
        <v>0</v>
      </c>
      <c r="I3" s="80">
        <f t="shared" si="0"/>
        <v>0</v>
      </c>
      <c r="J3" s="80">
        <f t="shared" si="0"/>
        <v>0</v>
      </c>
      <c r="K3" s="80">
        <f t="shared" si="0"/>
        <v>0</v>
      </c>
      <c r="L3" s="80">
        <f t="shared" si="0"/>
        <v>0</v>
      </c>
      <c r="M3" s="80">
        <f t="shared" si="0"/>
        <v>0</v>
      </c>
      <c r="N3" s="80">
        <f t="shared" si="0"/>
        <v>0</v>
      </c>
      <c r="O3" s="80">
        <f t="shared" si="0"/>
        <v>0</v>
      </c>
      <c r="P3" s="80">
        <f t="shared" si="0"/>
        <v>0</v>
      </c>
      <c r="Q3" s="80">
        <f t="shared" si="0"/>
        <v>0</v>
      </c>
      <c r="R3" s="80">
        <f t="shared" si="0"/>
        <v>0</v>
      </c>
      <c r="S3" s="80">
        <f t="shared" si="0"/>
        <v>0</v>
      </c>
      <c r="T3" s="80">
        <f t="shared" si="0"/>
        <v>0</v>
      </c>
      <c r="U3" s="80">
        <f t="shared" si="0"/>
        <v>0</v>
      </c>
      <c r="V3" s="80">
        <f t="shared" si="0"/>
        <v>0</v>
      </c>
      <c r="W3" s="80">
        <f t="shared" si="0"/>
        <v>0</v>
      </c>
      <c r="X3" s="80">
        <f t="shared" si="0"/>
        <v>0</v>
      </c>
      <c r="Y3" s="278">
        <f t="shared" si="0"/>
        <v>0</v>
      </c>
      <c r="Z3" s="279">
        <f t="shared" si="0"/>
        <v>0</v>
      </c>
    </row>
    <row r="4" spans="1:26" ht="51" outlineLevel="1">
      <c r="A4" s="253"/>
      <c r="B4" s="253"/>
      <c r="C4" s="113" t="s">
        <v>185</v>
      </c>
      <c r="D4" s="113" t="s">
        <v>23</v>
      </c>
      <c r="E4" s="113" t="s">
        <v>24</v>
      </c>
      <c r="F4" s="113" t="s">
        <v>25</v>
      </c>
      <c r="G4" s="113" t="s">
        <v>26</v>
      </c>
      <c r="H4" s="113" t="s">
        <v>27</v>
      </c>
      <c r="I4" s="113" t="s">
        <v>28</v>
      </c>
      <c r="J4" s="113" t="s">
        <v>29</v>
      </c>
      <c r="K4" s="113" t="s">
        <v>30</v>
      </c>
      <c r="L4" s="113" t="s">
        <v>31</v>
      </c>
      <c r="M4" s="79" t="s">
        <v>14</v>
      </c>
      <c r="N4" s="79" t="s">
        <v>185</v>
      </c>
      <c r="O4" s="113" t="s">
        <v>23</v>
      </c>
      <c r="P4" s="113" t="s">
        <v>24</v>
      </c>
      <c r="Q4" s="113" t="s">
        <v>25</v>
      </c>
      <c r="R4" s="113" t="s">
        <v>26</v>
      </c>
      <c r="S4" s="113" t="s">
        <v>27</v>
      </c>
      <c r="T4" s="113" t="s">
        <v>28</v>
      </c>
      <c r="U4" s="113" t="s">
        <v>29</v>
      </c>
      <c r="V4" s="113" t="s">
        <v>30</v>
      </c>
      <c r="W4" s="113" t="s">
        <v>31</v>
      </c>
      <c r="X4" s="79" t="s">
        <v>14</v>
      </c>
      <c r="Y4" s="278"/>
      <c r="Z4" s="279"/>
    </row>
    <row r="5" spans="1:26" outlineLevel="1">
      <c r="A5" s="254"/>
      <c r="B5" s="254"/>
      <c r="C5" s="80" t="s">
        <v>21</v>
      </c>
      <c r="D5" s="80" t="s">
        <v>21</v>
      </c>
      <c r="E5" s="80" t="s">
        <v>21</v>
      </c>
      <c r="F5" s="80" t="s">
        <v>21</v>
      </c>
      <c r="G5" s="80" t="s">
        <v>21</v>
      </c>
      <c r="H5" s="80" t="s">
        <v>21</v>
      </c>
      <c r="I5" s="80" t="s">
        <v>21</v>
      </c>
      <c r="J5" s="80" t="s">
        <v>21</v>
      </c>
      <c r="K5" s="80" t="s">
        <v>21</v>
      </c>
      <c r="L5" s="80" t="s">
        <v>21</v>
      </c>
      <c r="M5" s="80" t="s">
        <v>21</v>
      </c>
      <c r="N5" s="80" t="s">
        <v>21</v>
      </c>
      <c r="O5" s="80" t="s">
        <v>21</v>
      </c>
      <c r="P5" s="80" t="s">
        <v>21</v>
      </c>
      <c r="Q5" s="80" t="s">
        <v>21</v>
      </c>
      <c r="R5" s="80" t="s">
        <v>21</v>
      </c>
      <c r="S5" s="80" t="s">
        <v>21</v>
      </c>
      <c r="T5" s="80" t="s">
        <v>21</v>
      </c>
      <c r="U5" s="80" t="s">
        <v>21</v>
      </c>
      <c r="V5" s="80" t="s">
        <v>21</v>
      </c>
      <c r="W5" s="80" t="s">
        <v>21</v>
      </c>
      <c r="X5" s="80" t="s">
        <v>21</v>
      </c>
      <c r="Y5" s="278" t="s">
        <v>21</v>
      </c>
      <c r="Z5" s="279"/>
    </row>
    <row r="6" spans="1:26" ht="24.95" customHeight="1" outlineLevel="2">
      <c r="A6" s="134" t="s">
        <v>44</v>
      </c>
      <c r="B6" s="132" t="s">
        <v>7</v>
      </c>
      <c r="C6" s="110">
        <v>7000</v>
      </c>
      <c r="D6" s="110">
        <v>2024</v>
      </c>
      <c r="E6" s="110">
        <v>736</v>
      </c>
      <c r="F6" s="110">
        <v>100</v>
      </c>
      <c r="G6" s="110">
        <v>40</v>
      </c>
      <c r="H6" s="110">
        <v>0</v>
      </c>
      <c r="I6" s="110">
        <v>0</v>
      </c>
      <c r="J6" s="110">
        <v>200</v>
      </c>
      <c r="K6" s="110">
        <v>220</v>
      </c>
      <c r="L6" s="110">
        <v>0</v>
      </c>
      <c r="M6" s="111">
        <v>10320</v>
      </c>
      <c r="N6" s="110">
        <v>3500</v>
      </c>
      <c r="O6" s="110">
        <v>1045</v>
      </c>
      <c r="P6" s="110">
        <v>380</v>
      </c>
      <c r="Q6" s="110">
        <v>50</v>
      </c>
      <c r="R6" s="110"/>
      <c r="S6" s="110"/>
      <c r="T6" s="110"/>
      <c r="U6" s="110">
        <v>100</v>
      </c>
      <c r="V6" s="110">
        <v>110</v>
      </c>
      <c r="W6" s="110"/>
      <c r="X6" s="111">
        <v>5185</v>
      </c>
      <c r="Y6" s="111">
        <v>15505</v>
      </c>
      <c r="Z6" s="33">
        <f t="shared" ref="Z6:Z9" si="1">Y6*1.1</f>
        <v>17055.5</v>
      </c>
    </row>
    <row r="7" spans="1:26" ht="24.95" customHeight="1" outlineLevel="2">
      <c r="A7" s="134" t="s">
        <v>52</v>
      </c>
      <c r="B7" s="132" t="s">
        <v>7</v>
      </c>
      <c r="C7" s="110">
        <v>31500</v>
      </c>
      <c r="D7" s="110">
        <v>9108</v>
      </c>
      <c r="E7" s="110">
        <v>3312</v>
      </c>
      <c r="F7" s="110">
        <v>450</v>
      </c>
      <c r="G7" s="110">
        <v>180</v>
      </c>
      <c r="H7" s="110">
        <v>0</v>
      </c>
      <c r="I7" s="110">
        <v>0</v>
      </c>
      <c r="J7" s="110">
        <v>900</v>
      </c>
      <c r="K7" s="110">
        <v>990</v>
      </c>
      <c r="L7" s="110">
        <v>0</v>
      </c>
      <c r="M7" s="111">
        <v>46440</v>
      </c>
      <c r="N7" s="110">
        <v>14500</v>
      </c>
      <c r="O7" s="110">
        <v>5225</v>
      </c>
      <c r="P7" s="110">
        <v>1900</v>
      </c>
      <c r="Q7" s="110">
        <v>250</v>
      </c>
      <c r="R7" s="110"/>
      <c r="S7" s="110"/>
      <c r="T7" s="110"/>
      <c r="U7" s="110">
        <v>500</v>
      </c>
      <c r="V7" s="110">
        <v>550</v>
      </c>
      <c r="W7" s="110"/>
      <c r="X7" s="111">
        <v>22925</v>
      </c>
      <c r="Y7" s="111">
        <v>69365</v>
      </c>
      <c r="Z7" s="33">
        <f t="shared" si="1"/>
        <v>76301.5</v>
      </c>
    </row>
    <row r="8" spans="1:26" ht="24.95" customHeight="1" outlineLevel="2">
      <c r="A8" s="109" t="s">
        <v>42</v>
      </c>
      <c r="B8" s="132" t="s">
        <v>7</v>
      </c>
      <c r="C8" s="110">
        <v>3500</v>
      </c>
      <c r="D8" s="110">
        <v>920</v>
      </c>
      <c r="E8" s="110">
        <v>552</v>
      </c>
      <c r="F8" s="110">
        <v>85</v>
      </c>
      <c r="G8" s="110">
        <v>20</v>
      </c>
      <c r="H8" s="110">
        <v>0</v>
      </c>
      <c r="I8" s="110">
        <v>0</v>
      </c>
      <c r="J8" s="110">
        <v>150</v>
      </c>
      <c r="K8" s="110">
        <v>250</v>
      </c>
      <c r="L8" s="110">
        <v>0</v>
      </c>
      <c r="M8" s="111">
        <v>5477</v>
      </c>
      <c r="N8" s="110">
        <v>10500</v>
      </c>
      <c r="O8" s="110">
        <v>2850</v>
      </c>
      <c r="P8" s="110">
        <v>1710</v>
      </c>
      <c r="Q8" s="110">
        <v>255</v>
      </c>
      <c r="R8" s="110"/>
      <c r="S8" s="110"/>
      <c r="T8" s="110"/>
      <c r="U8" s="110">
        <v>450</v>
      </c>
      <c r="V8" s="110">
        <v>750</v>
      </c>
      <c r="W8" s="110"/>
      <c r="X8" s="111">
        <v>16515</v>
      </c>
      <c r="Y8" s="111">
        <v>21992</v>
      </c>
      <c r="Z8" s="33">
        <f t="shared" si="1"/>
        <v>24191.200000000001</v>
      </c>
    </row>
    <row r="9" spans="1:26" ht="24.95" customHeight="1" outlineLevel="2">
      <c r="A9" s="134" t="s">
        <v>53</v>
      </c>
      <c r="B9" s="132" t="s">
        <v>7</v>
      </c>
      <c r="C9" s="110">
        <v>7000</v>
      </c>
      <c r="D9" s="110">
        <v>1472</v>
      </c>
      <c r="E9" s="110">
        <v>736</v>
      </c>
      <c r="F9" s="110">
        <v>170</v>
      </c>
      <c r="G9" s="110">
        <v>40</v>
      </c>
      <c r="H9" s="110">
        <v>0</v>
      </c>
      <c r="I9" s="110">
        <v>0</v>
      </c>
      <c r="J9" s="110">
        <v>200</v>
      </c>
      <c r="K9" s="110">
        <v>200</v>
      </c>
      <c r="L9" s="110">
        <v>0</v>
      </c>
      <c r="M9" s="111">
        <v>9818</v>
      </c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1">
        <v>0</v>
      </c>
      <c r="Y9" s="111">
        <v>9818</v>
      </c>
      <c r="Z9" s="33">
        <f t="shared" si="1"/>
        <v>10799.800000000001</v>
      </c>
    </row>
    <row r="10" spans="1:26" ht="24.95" customHeight="1" outlineLevel="1">
      <c r="A10" s="133"/>
      <c r="B10" s="135" t="s">
        <v>10</v>
      </c>
      <c r="C10" s="136">
        <f t="shared" ref="C10:Z10" si="2">SUBTOTAL(9,C6:C9)</f>
        <v>49000</v>
      </c>
      <c r="D10" s="136">
        <f t="shared" si="2"/>
        <v>13524</v>
      </c>
      <c r="E10" s="136">
        <f t="shared" si="2"/>
        <v>5336</v>
      </c>
      <c r="F10" s="136">
        <f t="shared" si="2"/>
        <v>805</v>
      </c>
      <c r="G10" s="136">
        <f t="shared" si="2"/>
        <v>280</v>
      </c>
      <c r="H10" s="136">
        <f t="shared" si="2"/>
        <v>0</v>
      </c>
      <c r="I10" s="136">
        <f t="shared" si="2"/>
        <v>0</v>
      </c>
      <c r="J10" s="136">
        <f t="shared" si="2"/>
        <v>1450</v>
      </c>
      <c r="K10" s="136">
        <f t="shared" si="2"/>
        <v>1660</v>
      </c>
      <c r="L10" s="136">
        <f t="shared" si="2"/>
        <v>0</v>
      </c>
      <c r="M10" s="112">
        <f t="shared" si="2"/>
        <v>72055</v>
      </c>
      <c r="N10" s="136">
        <f t="shared" si="2"/>
        <v>28500</v>
      </c>
      <c r="O10" s="136">
        <f t="shared" si="2"/>
        <v>9120</v>
      </c>
      <c r="P10" s="136">
        <f t="shared" si="2"/>
        <v>3990</v>
      </c>
      <c r="Q10" s="136">
        <f t="shared" si="2"/>
        <v>555</v>
      </c>
      <c r="R10" s="136">
        <f t="shared" si="2"/>
        <v>0</v>
      </c>
      <c r="S10" s="136">
        <f t="shared" si="2"/>
        <v>0</v>
      </c>
      <c r="T10" s="136">
        <f t="shared" si="2"/>
        <v>0</v>
      </c>
      <c r="U10" s="136">
        <f t="shared" si="2"/>
        <v>1050</v>
      </c>
      <c r="V10" s="136">
        <f t="shared" si="2"/>
        <v>1410</v>
      </c>
      <c r="W10" s="136">
        <f t="shared" si="2"/>
        <v>0</v>
      </c>
      <c r="X10" s="112">
        <f t="shared" si="2"/>
        <v>44625</v>
      </c>
      <c r="Y10" s="112">
        <f t="shared" si="2"/>
        <v>116680</v>
      </c>
      <c r="Z10" s="140">
        <f t="shared" si="2"/>
        <v>128348</v>
      </c>
    </row>
  </sheetData>
  <mergeCells count="7">
    <mergeCell ref="Y2:Y5"/>
    <mergeCell ref="Z2:Z5"/>
    <mergeCell ref="A1:X1"/>
    <mergeCell ref="A2:A5"/>
    <mergeCell ref="B2:B5"/>
    <mergeCell ref="C2:M2"/>
    <mergeCell ref="N2:X2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Q5"/>
  <sheetViews>
    <sheetView topLeftCell="C1" workbookViewId="0">
      <selection activeCell="B6" sqref="A6:XFD13"/>
    </sheetView>
  </sheetViews>
  <sheetFormatPr defaultRowHeight="13.5"/>
  <cols>
    <col min="1" max="2" width="0" style="3" hidden="1" customWidth="1"/>
    <col min="3" max="3" width="23.125" style="3" customWidth="1"/>
    <col min="4" max="4" width="8.625" style="8" customWidth="1"/>
    <col min="5" max="5" width="6.875" style="8" customWidth="1"/>
    <col min="6" max="7" width="10.625" style="8" customWidth="1"/>
    <col min="8" max="8" width="8.375" style="8" customWidth="1"/>
    <col min="9" max="9" width="10.625" style="8" customWidth="1"/>
    <col min="10" max="10" width="7.875" style="8" customWidth="1"/>
    <col min="11" max="11" width="7.5" style="8" customWidth="1"/>
    <col min="12" max="14" width="10.625" style="8" customWidth="1"/>
    <col min="15" max="15" width="7.75" style="8" customWidth="1"/>
    <col min="16" max="17" width="10.625" style="8" customWidth="1"/>
    <col min="18" max="16384" width="9" style="3"/>
  </cols>
  <sheetData>
    <row r="1" spans="1:17" ht="20.25">
      <c r="A1" s="283" t="s">
        <v>144</v>
      </c>
      <c r="B1" s="283"/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  <c r="P1" s="283"/>
      <c r="Q1" s="283"/>
    </row>
    <row r="2" spans="1:17">
      <c r="A2" s="284" t="s">
        <v>32</v>
      </c>
      <c r="B2" s="284" t="s">
        <v>33</v>
      </c>
      <c r="C2" s="285" t="s">
        <v>34</v>
      </c>
      <c r="D2" s="286" t="s">
        <v>141</v>
      </c>
      <c r="E2" s="286"/>
      <c r="F2" s="286"/>
      <c r="G2" s="286" t="s">
        <v>142</v>
      </c>
      <c r="H2" s="286"/>
      <c r="I2" s="286"/>
      <c r="J2" s="286" t="s">
        <v>143</v>
      </c>
      <c r="K2" s="286"/>
      <c r="L2" s="286"/>
      <c r="M2" s="281" t="s">
        <v>35</v>
      </c>
      <c r="N2" s="287" t="s">
        <v>47</v>
      </c>
      <c r="O2" s="288"/>
      <c r="P2" s="289"/>
      <c r="Q2" s="281" t="s">
        <v>36</v>
      </c>
    </row>
    <row r="3" spans="1:17">
      <c r="A3" s="284"/>
      <c r="B3" s="284"/>
      <c r="C3" s="285"/>
      <c r="D3" s="68" t="s">
        <v>37</v>
      </c>
      <c r="E3" s="68" t="s">
        <v>38</v>
      </c>
      <c r="F3" s="68" t="s">
        <v>21</v>
      </c>
      <c r="G3" s="68" t="s">
        <v>37</v>
      </c>
      <c r="H3" s="68" t="s">
        <v>38</v>
      </c>
      <c r="I3" s="68" t="s">
        <v>21</v>
      </c>
      <c r="J3" s="68" t="s">
        <v>37</v>
      </c>
      <c r="K3" s="68" t="s">
        <v>38</v>
      </c>
      <c r="L3" s="68" t="s">
        <v>21</v>
      </c>
      <c r="M3" s="282"/>
      <c r="N3" s="68" t="s">
        <v>37</v>
      </c>
      <c r="O3" s="68" t="s">
        <v>38</v>
      </c>
      <c r="P3" s="68" t="s">
        <v>21</v>
      </c>
      <c r="Q3" s="282"/>
    </row>
    <row r="4" spans="1:17" s="70" customFormat="1" ht="20.100000000000001" customHeight="1">
      <c r="A4" s="69" t="s">
        <v>15</v>
      </c>
      <c r="B4" s="69" t="s">
        <v>5</v>
      </c>
      <c r="C4" s="69" t="s">
        <v>48</v>
      </c>
      <c r="D4" s="75">
        <v>1006</v>
      </c>
      <c r="E4" s="71">
        <v>2320</v>
      </c>
      <c r="F4" s="71">
        <f>D4*E4</f>
        <v>2333920</v>
      </c>
      <c r="G4" s="76">
        <v>604</v>
      </c>
      <c r="H4" s="71">
        <v>2740</v>
      </c>
      <c r="I4" s="71">
        <f>G4*H4</f>
        <v>1654960</v>
      </c>
      <c r="J4" s="65"/>
      <c r="K4" s="54">
        <v>300</v>
      </c>
      <c r="L4" s="54">
        <f>J4*K4</f>
        <v>0</v>
      </c>
      <c r="M4" s="77">
        <f>F4+I4+L4</f>
        <v>3988880</v>
      </c>
      <c r="N4" s="65">
        <v>0</v>
      </c>
      <c r="O4" s="54">
        <v>1300</v>
      </c>
      <c r="P4" s="54">
        <f>N4*O4</f>
        <v>0</v>
      </c>
      <c r="Q4" s="77">
        <f t="shared" ref="Q4:Q5" si="0">M4+P4</f>
        <v>3988880</v>
      </c>
    </row>
    <row r="5" spans="1:17" s="70" customFormat="1" ht="20.100000000000001" customHeight="1">
      <c r="A5" s="69"/>
      <c r="B5" s="69"/>
      <c r="C5" s="72" t="s">
        <v>46</v>
      </c>
      <c r="D5" s="73">
        <f>SUM(D4)</f>
        <v>1006</v>
      </c>
      <c r="E5" s="74"/>
      <c r="F5" s="73">
        <f>SUM(F4)</f>
        <v>2333920</v>
      </c>
      <c r="G5" s="73">
        <f>SUM(G4)</f>
        <v>604</v>
      </c>
      <c r="H5" s="74"/>
      <c r="I5" s="73">
        <f>SUM(I4)</f>
        <v>1654960</v>
      </c>
      <c r="J5" s="73">
        <f>SUM(J4)</f>
        <v>0</v>
      </c>
      <c r="K5" s="68"/>
      <c r="L5" s="73">
        <f>SUM(L4)</f>
        <v>0</v>
      </c>
      <c r="M5" s="73">
        <f>SUM(M4)</f>
        <v>3988880</v>
      </c>
      <c r="N5" s="73">
        <f>SUM(N4)</f>
        <v>0</v>
      </c>
      <c r="O5" s="68"/>
      <c r="P5" s="73">
        <f>SUM(P4)</f>
        <v>0</v>
      </c>
      <c r="Q5" s="78">
        <f t="shared" si="0"/>
        <v>3988880</v>
      </c>
    </row>
  </sheetData>
  <mergeCells count="10">
    <mergeCell ref="Q2:Q3"/>
    <mergeCell ref="A1:Q1"/>
    <mergeCell ref="A2:A3"/>
    <mergeCell ref="B2:B3"/>
    <mergeCell ref="C2:C3"/>
    <mergeCell ref="D2:F2"/>
    <mergeCell ref="G2:I2"/>
    <mergeCell ref="J2:L2"/>
    <mergeCell ref="M2:M3"/>
    <mergeCell ref="N2:P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activeCell="B6" sqref="A6:XFD13"/>
    </sheetView>
  </sheetViews>
  <sheetFormatPr defaultRowHeight="13.5" outlineLevelRow="2"/>
  <cols>
    <col min="1" max="1" width="12.75" style="2" customWidth="1"/>
    <col min="2" max="2" width="9" style="2"/>
    <col min="3" max="3" width="37.25" style="2" customWidth="1"/>
    <col min="4" max="4" width="13.375" style="2" hidden="1" customWidth="1"/>
    <col min="5" max="5" width="13.125" style="2" hidden="1" customWidth="1"/>
    <col min="6" max="6" width="12.375" style="2" customWidth="1"/>
    <col min="7" max="7" width="13.125" style="2" customWidth="1"/>
    <col min="8" max="8" width="17.25" style="45" customWidth="1"/>
    <col min="9" max="9" width="17.375" style="45" customWidth="1"/>
    <col min="10" max="10" width="14" style="2" customWidth="1"/>
    <col min="11" max="237" width="9" style="2"/>
    <col min="238" max="238" width="5.125" style="2" customWidth="1"/>
    <col min="239" max="239" width="25.75" style="2" customWidth="1"/>
    <col min="240" max="250" width="9" style="2" customWidth="1"/>
    <col min="251" max="256" width="9" style="2"/>
    <col min="257" max="257" width="9.5" style="2" bestFit="1" customWidth="1"/>
    <col min="258" max="493" width="9" style="2"/>
    <col min="494" max="494" width="5.125" style="2" customWidth="1"/>
    <col min="495" max="495" width="25.75" style="2" customWidth="1"/>
    <col min="496" max="506" width="9" style="2" customWidth="1"/>
    <col min="507" max="512" width="9" style="2"/>
    <col min="513" max="513" width="9.5" style="2" bestFit="1" customWidth="1"/>
    <col min="514" max="749" width="9" style="2"/>
    <col min="750" max="750" width="5.125" style="2" customWidth="1"/>
    <col min="751" max="751" width="25.75" style="2" customWidth="1"/>
    <col min="752" max="762" width="9" style="2" customWidth="1"/>
    <col min="763" max="768" width="9" style="2"/>
    <col min="769" max="769" width="9.5" style="2" bestFit="1" customWidth="1"/>
    <col min="770" max="1005" width="9" style="2"/>
    <col min="1006" max="1006" width="5.125" style="2" customWidth="1"/>
    <col min="1007" max="1007" width="25.75" style="2" customWidth="1"/>
    <col min="1008" max="1018" width="9" style="2" customWidth="1"/>
    <col min="1019" max="1024" width="9" style="2"/>
    <col min="1025" max="1025" width="9.5" style="2" bestFit="1" customWidth="1"/>
    <col min="1026" max="1261" width="9" style="2"/>
    <col min="1262" max="1262" width="5.125" style="2" customWidth="1"/>
    <col min="1263" max="1263" width="25.75" style="2" customWidth="1"/>
    <col min="1264" max="1274" width="9" style="2" customWidth="1"/>
    <col min="1275" max="1280" width="9" style="2"/>
    <col min="1281" max="1281" width="9.5" style="2" bestFit="1" customWidth="1"/>
    <col min="1282" max="1517" width="9" style="2"/>
    <col min="1518" max="1518" width="5.125" style="2" customWidth="1"/>
    <col min="1519" max="1519" width="25.75" style="2" customWidth="1"/>
    <col min="1520" max="1530" width="9" style="2" customWidth="1"/>
    <col min="1531" max="1536" width="9" style="2"/>
    <col min="1537" max="1537" width="9.5" style="2" bestFit="1" customWidth="1"/>
    <col min="1538" max="1773" width="9" style="2"/>
    <col min="1774" max="1774" width="5.125" style="2" customWidth="1"/>
    <col min="1775" max="1775" width="25.75" style="2" customWidth="1"/>
    <col min="1776" max="1786" width="9" style="2" customWidth="1"/>
    <col min="1787" max="1792" width="9" style="2"/>
    <col min="1793" max="1793" width="9.5" style="2" bestFit="1" customWidth="1"/>
    <col min="1794" max="2029" width="9" style="2"/>
    <col min="2030" max="2030" width="5.125" style="2" customWidth="1"/>
    <col min="2031" max="2031" width="25.75" style="2" customWidth="1"/>
    <col min="2032" max="2042" width="9" style="2" customWidth="1"/>
    <col min="2043" max="2048" width="9" style="2"/>
    <col min="2049" max="2049" width="9.5" style="2" bestFit="1" customWidth="1"/>
    <col min="2050" max="2285" width="9" style="2"/>
    <col min="2286" max="2286" width="5.125" style="2" customWidth="1"/>
    <col min="2287" max="2287" width="25.75" style="2" customWidth="1"/>
    <col min="2288" max="2298" width="9" style="2" customWidth="1"/>
    <col min="2299" max="2304" width="9" style="2"/>
    <col min="2305" max="2305" width="9.5" style="2" bestFit="1" customWidth="1"/>
    <col min="2306" max="2541" width="9" style="2"/>
    <col min="2542" max="2542" width="5.125" style="2" customWidth="1"/>
    <col min="2543" max="2543" width="25.75" style="2" customWidth="1"/>
    <col min="2544" max="2554" width="9" style="2" customWidth="1"/>
    <col min="2555" max="2560" width="9" style="2"/>
    <col min="2561" max="2561" width="9.5" style="2" bestFit="1" customWidth="1"/>
    <col min="2562" max="2797" width="9" style="2"/>
    <col min="2798" max="2798" width="5.125" style="2" customWidth="1"/>
    <col min="2799" max="2799" width="25.75" style="2" customWidth="1"/>
    <col min="2800" max="2810" width="9" style="2" customWidth="1"/>
    <col min="2811" max="2816" width="9" style="2"/>
    <col min="2817" max="2817" width="9.5" style="2" bestFit="1" customWidth="1"/>
    <col min="2818" max="3053" width="9" style="2"/>
    <col min="3054" max="3054" width="5.125" style="2" customWidth="1"/>
    <col min="3055" max="3055" width="25.75" style="2" customWidth="1"/>
    <col min="3056" max="3066" width="9" style="2" customWidth="1"/>
    <col min="3067" max="3072" width="9" style="2"/>
    <col min="3073" max="3073" width="9.5" style="2" bestFit="1" customWidth="1"/>
    <col min="3074" max="3309" width="9" style="2"/>
    <col min="3310" max="3310" width="5.125" style="2" customWidth="1"/>
    <col min="3311" max="3311" width="25.75" style="2" customWidth="1"/>
    <col min="3312" max="3322" width="9" style="2" customWidth="1"/>
    <col min="3323" max="3328" width="9" style="2"/>
    <col min="3329" max="3329" width="9.5" style="2" bestFit="1" customWidth="1"/>
    <col min="3330" max="3565" width="9" style="2"/>
    <col min="3566" max="3566" width="5.125" style="2" customWidth="1"/>
    <col min="3567" max="3567" width="25.75" style="2" customWidth="1"/>
    <col min="3568" max="3578" width="9" style="2" customWidth="1"/>
    <col min="3579" max="3584" width="9" style="2"/>
    <col min="3585" max="3585" width="9.5" style="2" bestFit="1" customWidth="1"/>
    <col min="3586" max="3821" width="9" style="2"/>
    <col min="3822" max="3822" width="5.125" style="2" customWidth="1"/>
    <col min="3823" max="3823" width="25.75" style="2" customWidth="1"/>
    <col min="3824" max="3834" width="9" style="2" customWidth="1"/>
    <col min="3835" max="3840" width="9" style="2"/>
    <col min="3841" max="3841" width="9.5" style="2" bestFit="1" customWidth="1"/>
    <col min="3842" max="4077" width="9" style="2"/>
    <col min="4078" max="4078" width="5.125" style="2" customWidth="1"/>
    <col min="4079" max="4079" width="25.75" style="2" customWidth="1"/>
    <col min="4080" max="4090" width="9" style="2" customWidth="1"/>
    <col min="4091" max="4096" width="9" style="2"/>
    <col min="4097" max="4097" width="9.5" style="2" bestFit="1" customWidth="1"/>
    <col min="4098" max="4333" width="9" style="2"/>
    <col min="4334" max="4334" width="5.125" style="2" customWidth="1"/>
    <col min="4335" max="4335" width="25.75" style="2" customWidth="1"/>
    <col min="4336" max="4346" width="9" style="2" customWidth="1"/>
    <col min="4347" max="4352" width="9" style="2"/>
    <col min="4353" max="4353" width="9.5" style="2" bestFit="1" customWidth="1"/>
    <col min="4354" max="4589" width="9" style="2"/>
    <col min="4590" max="4590" width="5.125" style="2" customWidth="1"/>
    <col min="4591" max="4591" width="25.75" style="2" customWidth="1"/>
    <col min="4592" max="4602" width="9" style="2" customWidth="1"/>
    <col min="4603" max="4608" width="9" style="2"/>
    <col min="4609" max="4609" width="9.5" style="2" bestFit="1" customWidth="1"/>
    <col min="4610" max="4845" width="9" style="2"/>
    <col min="4846" max="4846" width="5.125" style="2" customWidth="1"/>
    <col min="4847" max="4847" width="25.75" style="2" customWidth="1"/>
    <col min="4848" max="4858" width="9" style="2" customWidth="1"/>
    <col min="4859" max="4864" width="9" style="2"/>
    <col min="4865" max="4865" width="9.5" style="2" bestFit="1" customWidth="1"/>
    <col min="4866" max="5101" width="9" style="2"/>
    <col min="5102" max="5102" width="5.125" style="2" customWidth="1"/>
    <col min="5103" max="5103" width="25.75" style="2" customWidth="1"/>
    <col min="5104" max="5114" width="9" style="2" customWidth="1"/>
    <col min="5115" max="5120" width="9" style="2"/>
    <col min="5121" max="5121" width="9.5" style="2" bestFit="1" customWidth="1"/>
    <col min="5122" max="5357" width="9" style="2"/>
    <col min="5358" max="5358" width="5.125" style="2" customWidth="1"/>
    <col min="5359" max="5359" width="25.75" style="2" customWidth="1"/>
    <col min="5360" max="5370" width="9" style="2" customWidth="1"/>
    <col min="5371" max="5376" width="9" style="2"/>
    <col min="5377" max="5377" width="9.5" style="2" bestFit="1" customWidth="1"/>
    <col min="5378" max="5613" width="9" style="2"/>
    <col min="5614" max="5614" width="5.125" style="2" customWidth="1"/>
    <col min="5615" max="5615" width="25.75" style="2" customWidth="1"/>
    <col min="5616" max="5626" width="9" style="2" customWidth="1"/>
    <col min="5627" max="5632" width="9" style="2"/>
    <col min="5633" max="5633" width="9.5" style="2" bestFit="1" customWidth="1"/>
    <col min="5634" max="5869" width="9" style="2"/>
    <col min="5870" max="5870" width="5.125" style="2" customWidth="1"/>
    <col min="5871" max="5871" width="25.75" style="2" customWidth="1"/>
    <col min="5872" max="5882" width="9" style="2" customWidth="1"/>
    <col min="5883" max="5888" width="9" style="2"/>
    <col min="5889" max="5889" width="9.5" style="2" bestFit="1" customWidth="1"/>
    <col min="5890" max="6125" width="9" style="2"/>
    <col min="6126" max="6126" width="5.125" style="2" customWidth="1"/>
    <col min="6127" max="6127" width="25.75" style="2" customWidth="1"/>
    <col min="6128" max="6138" width="9" style="2" customWidth="1"/>
    <col min="6139" max="6144" width="9" style="2"/>
    <col min="6145" max="6145" width="9.5" style="2" bestFit="1" customWidth="1"/>
    <col min="6146" max="6381" width="9" style="2"/>
    <col min="6382" max="6382" width="5.125" style="2" customWidth="1"/>
    <col min="6383" max="6383" width="25.75" style="2" customWidth="1"/>
    <col min="6384" max="6394" width="9" style="2" customWidth="1"/>
    <col min="6395" max="6400" width="9" style="2"/>
    <col min="6401" max="6401" width="9.5" style="2" bestFit="1" customWidth="1"/>
    <col min="6402" max="6637" width="9" style="2"/>
    <col min="6638" max="6638" width="5.125" style="2" customWidth="1"/>
    <col min="6639" max="6639" width="25.75" style="2" customWidth="1"/>
    <col min="6640" max="6650" width="9" style="2" customWidth="1"/>
    <col min="6651" max="6656" width="9" style="2"/>
    <col min="6657" max="6657" width="9.5" style="2" bestFit="1" customWidth="1"/>
    <col min="6658" max="6893" width="9" style="2"/>
    <col min="6894" max="6894" width="5.125" style="2" customWidth="1"/>
    <col min="6895" max="6895" width="25.75" style="2" customWidth="1"/>
    <col min="6896" max="6906" width="9" style="2" customWidth="1"/>
    <col min="6907" max="6912" width="9" style="2"/>
    <col min="6913" max="6913" width="9.5" style="2" bestFit="1" customWidth="1"/>
    <col min="6914" max="7149" width="9" style="2"/>
    <col min="7150" max="7150" width="5.125" style="2" customWidth="1"/>
    <col min="7151" max="7151" width="25.75" style="2" customWidth="1"/>
    <col min="7152" max="7162" width="9" style="2" customWidth="1"/>
    <col min="7163" max="7168" width="9" style="2"/>
    <col min="7169" max="7169" width="9.5" style="2" bestFit="1" customWidth="1"/>
    <col min="7170" max="7405" width="9" style="2"/>
    <col min="7406" max="7406" width="5.125" style="2" customWidth="1"/>
    <col min="7407" max="7407" width="25.75" style="2" customWidth="1"/>
    <col min="7408" max="7418" width="9" style="2" customWidth="1"/>
    <col min="7419" max="7424" width="9" style="2"/>
    <col min="7425" max="7425" width="9.5" style="2" bestFit="1" customWidth="1"/>
    <col min="7426" max="7661" width="9" style="2"/>
    <col min="7662" max="7662" width="5.125" style="2" customWidth="1"/>
    <col min="7663" max="7663" width="25.75" style="2" customWidth="1"/>
    <col min="7664" max="7674" width="9" style="2" customWidth="1"/>
    <col min="7675" max="7680" width="9" style="2"/>
    <col min="7681" max="7681" width="9.5" style="2" bestFit="1" customWidth="1"/>
    <col min="7682" max="7917" width="9" style="2"/>
    <col min="7918" max="7918" width="5.125" style="2" customWidth="1"/>
    <col min="7919" max="7919" width="25.75" style="2" customWidth="1"/>
    <col min="7920" max="7930" width="9" style="2" customWidth="1"/>
    <col min="7931" max="7936" width="9" style="2"/>
    <col min="7937" max="7937" width="9.5" style="2" bestFit="1" customWidth="1"/>
    <col min="7938" max="8173" width="9" style="2"/>
    <col min="8174" max="8174" width="5.125" style="2" customWidth="1"/>
    <col min="8175" max="8175" width="25.75" style="2" customWidth="1"/>
    <col min="8176" max="8186" width="9" style="2" customWidth="1"/>
    <col min="8187" max="8192" width="9" style="2"/>
    <col min="8193" max="8193" width="9.5" style="2" bestFit="1" customWidth="1"/>
    <col min="8194" max="8429" width="9" style="2"/>
    <col min="8430" max="8430" width="5.125" style="2" customWidth="1"/>
    <col min="8431" max="8431" width="25.75" style="2" customWidth="1"/>
    <col min="8432" max="8442" width="9" style="2" customWidth="1"/>
    <col min="8443" max="8448" width="9" style="2"/>
    <col min="8449" max="8449" width="9.5" style="2" bestFit="1" customWidth="1"/>
    <col min="8450" max="8685" width="9" style="2"/>
    <col min="8686" max="8686" width="5.125" style="2" customWidth="1"/>
    <col min="8687" max="8687" width="25.75" style="2" customWidth="1"/>
    <col min="8688" max="8698" width="9" style="2" customWidth="1"/>
    <col min="8699" max="8704" width="9" style="2"/>
    <col min="8705" max="8705" width="9.5" style="2" bestFit="1" customWidth="1"/>
    <col min="8706" max="8941" width="9" style="2"/>
    <col min="8942" max="8942" width="5.125" style="2" customWidth="1"/>
    <col min="8943" max="8943" width="25.75" style="2" customWidth="1"/>
    <col min="8944" max="8954" width="9" style="2" customWidth="1"/>
    <col min="8955" max="8960" width="9" style="2"/>
    <col min="8961" max="8961" width="9.5" style="2" bestFit="1" customWidth="1"/>
    <col min="8962" max="9197" width="9" style="2"/>
    <col min="9198" max="9198" width="5.125" style="2" customWidth="1"/>
    <col min="9199" max="9199" width="25.75" style="2" customWidth="1"/>
    <col min="9200" max="9210" width="9" style="2" customWidth="1"/>
    <col min="9211" max="9216" width="9" style="2"/>
    <col min="9217" max="9217" width="9.5" style="2" bestFit="1" customWidth="1"/>
    <col min="9218" max="9453" width="9" style="2"/>
    <col min="9454" max="9454" width="5.125" style="2" customWidth="1"/>
    <col min="9455" max="9455" width="25.75" style="2" customWidth="1"/>
    <col min="9456" max="9466" width="9" style="2" customWidth="1"/>
    <col min="9467" max="9472" width="9" style="2"/>
    <col min="9473" max="9473" width="9.5" style="2" bestFit="1" customWidth="1"/>
    <col min="9474" max="9709" width="9" style="2"/>
    <col min="9710" max="9710" width="5.125" style="2" customWidth="1"/>
    <col min="9711" max="9711" width="25.75" style="2" customWidth="1"/>
    <col min="9712" max="9722" width="9" style="2" customWidth="1"/>
    <col min="9723" max="9728" width="9" style="2"/>
    <col min="9729" max="9729" width="9.5" style="2" bestFit="1" customWidth="1"/>
    <col min="9730" max="9965" width="9" style="2"/>
    <col min="9966" max="9966" width="5.125" style="2" customWidth="1"/>
    <col min="9967" max="9967" width="25.75" style="2" customWidth="1"/>
    <col min="9968" max="9978" width="9" style="2" customWidth="1"/>
    <col min="9979" max="9984" width="9" style="2"/>
    <col min="9985" max="9985" width="9.5" style="2" bestFit="1" customWidth="1"/>
    <col min="9986" max="10221" width="9" style="2"/>
    <col min="10222" max="10222" width="5.125" style="2" customWidth="1"/>
    <col min="10223" max="10223" width="25.75" style="2" customWidth="1"/>
    <col min="10224" max="10234" width="9" style="2" customWidth="1"/>
    <col min="10235" max="10240" width="9" style="2"/>
    <col min="10241" max="10241" width="9.5" style="2" bestFit="1" customWidth="1"/>
    <col min="10242" max="10477" width="9" style="2"/>
    <col min="10478" max="10478" width="5.125" style="2" customWidth="1"/>
    <col min="10479" max="10479" width="25.75" style="2" customWidth="1"/>
    <col min="10480" max="10490" width="9" style="2" customWidth="1"/>
    <col min="10491" max="10496" width="9" style="2"/>
    <col min="10497" max="10497" width="9.5" style="2" bestFit="1" customWidth="1"/>
    <col min="10498" max="10733" width="9" style="2"/>
    <col min="10734" max="10734" width="5.125" style="2" customWidth="1"/>
    <col min="10735" max="10735" width="25.75" style="2" customWidth="1"/>
    <col min="10736" max="10746" width="9" style="2" customWidth="1"/>
    <col min="10747" max="10752" width="9" style="2"/>
    <col min="10753" max="10753" width="9.5" style="2" bestFit="1" customWidth="1"/>
    <col min="10754" max="10989" width="9" style="2"/>
    <col min="10990" max="10990" width="5.125" style="2" customWidth="1"/>
    <col min="10991" max="10991" width="25.75" style="2" customWidth="1"/>
    <col min="10992" max="11002" width="9" style="2" customWidth="1"/>
    <col min="11003" max="11008" width="9" style="2"/>
    <col min="11009" max="11009" width="9.5" style="2" bestFit="1" customWidth="1"/>
    <col min="11010" max="11245" width="9" style="2"/>
    <col min="11246" max="11246" width="5.125" style="2" customWidth="1"/>
    <col min="11247" max="11247" width="25.75" style="2" customWidth="1"/>
    <col min="11248" max="11258" width="9" style="2" customWidth="1"/>
    <col min="11259" max="11264" width="9" style="2"/>
    <col min="11265" max="11265" width="9.5" style="2" bestFit="1" customWidth="1"/>
    <col min="11266" max="11501" width="9" style="2"/>
    <col min="11502" max="11502" width="5.125" style="2" customWidth="1"/>
    <col min="11503" max="11503" width="25.75" style="2" customWidth="1"/>
    <col min="11504" max="11514" width="9" style="2" customWidth="1"/>
    <col min="11515" max="11520" width="9" style="2"/>
    <col min="11521" max="11521" width="9.5" style="2" bestFit="1" customWidth="1"/>
    <col min="11522" max="11757" width="9" style="2"/>
    <col min="11758" max="11758" width="5.125" style="2" customWidth="1"/>
    <col min="11759" max="11759" width="25.75" style="2" customWidth="1"/>
    <col min="11760" max="11770" width="9" style="2" customWidth="1"/>
    <col min="11771" max="11776" width="9" style="2"/>
    <col min="11777" max="11777" width="9.5" style="2" bestFit="1" customWidth="1"/>
    <col min="11778" max="12013" width="9" style="2"/>
    <col min="12014" max="12014" width="5.125" style="2" customWidth="1"/>
    <col min="12015" max="12015" width="25.75" style="2" customWidth="1"/>
    <col min="12016" max="12026" width="9" style="2" customWidth="1"/>
    <col min="12027" max="12032" width="9" style="2"/>
    <col min="12033" max="12033" width="9.5" style="2" bestFit="1" customWidth="1"/>
    <col min="12034" max="12269" width="9" style="2"/>
    <col min="12270" max="12270" width="5.125" style="2" customWidth="1"/>
    <col min="12271" max="12271" width="25.75" style="2" customWidth="1"/>
    <col min="12272" max="12282" width="9" style="2" customWidth="1"/>
    <col min="12283" max="12288" width="9" style="2"/>
    <col min="12289" max="12289" width="9.5" style="2" bestFit="1" customWidth="1"/>
    <col min="12290" max="12525" width="9" style="2"/>
    <col min="12526" max="12526" width="5.125" style="2" customWidth="1"/>
    <col min="12527" max="12527" width="25.75" style="2" customWidth="1"/>
    <col min="12528" max="12538" width="9" style="2" customWidth="1"/>
    <col min="12539" max="12544" width="9" style="2"/>
    <col min="12545" max="12545" width="9.5" style="2" bestFit="1" customWidth="1"/>
    <col min="12546" max="12781" width="9" style="2"/>
    <col min="12782" max="12782" width="5.125" style="2" customWidth="1"/>
    <col min="12783" max="12783" width="25.75" style="2" customWidth="1"/>
    <col min="12784" max="12794" width="9" style="2" customWidth="1"/>
    <col min="12795" max="12800" width="9" style="2"/>
    <col min="12801" max="12801" width="9.5" style="2" bestFit="1" customWidth="1"/>
    <col min="12802" max="13037" width="9" style="2"/>
    <col min="13038" max="13038" width="5.125" style="2" customWidth="1"/>
    <col min="13039" max="13039" width="25.75" style="2" customWidth="1"/>
    <col min="13040" max="13050" width="9" style="2" customWidth="1"/>
    <col min="13051" max="13056" width="9" style="2"/>
    <col min="13057" max="13057" width="9.5" style="2" bestFit="1" customWidth="1"/>
    <col min="13058" max="13293" width="9" style="2"/>
    <col min="13294" max="13294" width="5.125" style="2" customWidth="1"/>
    <col min="13295" max="13295" width="25.75" style="2" customWidth="1"/>
    <col min="13296" max="13306" width="9" style="2" customWidth="1"/>
    <col min="13307" max="13312" width="9" style="2"/>
    <col min="13313" max="13313" width="9.5" style="2" bestFit="1" customWidth="1"/>
    <col min="13314" max="13549" width="9" style="2"/>
    <col min="13550" max="13550" width="5.125" style="2" customWidth="1"/>
    <col min="13551" max="13551" width="25.75" style="2" customWidth="1"/>
    <col min="13552" max="13562" width="9" style="2" customWidth="1"/>
    <col min="13563" max="13568" width="9" style="2"/>
    <col min="13569" max="13569" width="9.5" style="2" bestFit="1" customWidth="1"/>
    <col min="13570" max="13805" width="9" style="2"/>
    <col min="13806" max="13806" width="5.125" style="2" customWidth="1"/>
    <col min="13807" max="13807" width="25.75" style="2" customWidth="1"/>
    <col min="13808" max="13818" width="9" style="2" customWidth="1"/>
    <col min="13819" max="13824" width="9" style="2"/>
    <col min="13825" max="13825" width="9.5" style="2" bestFit="1" customWidth="1"/>
    <col min="13826" max="14061" width="9" style="2"/>
    <col min="14062" max="14062" width="5.125" style="2" customWidth="1"/>
    <col min="14063" max="14063" width="25.75" style="2" customWidth="1"/>
    <col min="14064" max="14074" width="9" style="2" customWidth="1"/>
    <col min="14075" max="14080" width="9" style="2"/>
    <col min="14081" max="14081" width="9.5" style="2" bestFit="1" customWidth="1"/>
    <col min="14082" max="14317" width="9" style="2"/>
    <col min="14318" max="14318" width="5.125" style="2" customWidth="1"/>
    <col min="14319" max="14319" width="25.75" style="2" customWidth="1"/>
    <col min="14320" max="14330" width="9" style="2" customWidth="1"/>
    <col min="14331" max="14336" width="9" style="2"/>
    <col min="14337" max="14337" width="9.5" style="2" bestFit="1" customWidth="1"/>
    <col min="14338" max="14573" width="9" style="2"/>
    <col min="14574" max="14574" width="5.125" style="2" customWidth="1"/>
    <col min="14575" max="14575" width="25.75" style="2" customWidth="1"/>
    <col min="14576" max="14586" width="9" style="2" customWidth="1"/>
    <col min="14587" max="14592" width="9" style="2"/>
    <col min="14593" max="14593" width="9.5" style="2" bestFit="1" customWidth="1"/>
    <col min="14594" max="14829" width="9" style="2"/>
    <col min="14830" max="14830" width="5.125" style="2" customWidth="1"/>
    <col min="14831" max="14831" width="25.75" style="2" customWidth="1"/>
    <col min="14832" max="14842" width="9" style="2" customWidth="1"/>
    <col min="14843" max="14848" width="9" style="2"/>
    <col min="14849" max="14849" width="9.5" style="2" bestFit="1" customWidth="1"/>
    <col min="14850" max="15085" width="9" style="2"/>
    <col min="15086" max="15086" width="5.125" style="2" customWidth="1"/>
    <col min="15087" max="15087" width="25.75" style="2" customWidth="1"/>
    <col min="15088" max="15098" width="9" style="2" customWidth="1"/>
    <col min="15099" max="15104" width="9" style="2"/>
    <col min="15105" max="15105" width="9.5" style="2" bestFit="1" customWidth="1"/>
    <col min="15106" max="15341" width="9" style="2"/>
    <col min="15342" max="15342" width="5.125" style="2" customWidth="1"/>
    <col min="15343" max="15343" width="25.75" style="2" customWidth="1"/>
    <col min="15344" max="15354" width="9" style="2" customWidth="1"/>
    <col min="15355" max="15360" width="9" style="2"/>
    <col min="15361" max="15361" width="9.5" style="2" bestFit="1" customWidth="1"/>
    <col min="15362" max="15597" width="9" style="2"/>
    <col min="15598" max="15598" width="5.125" style="2" customWidth="1"/>
    <col min="15599" max="15599" width="25.75" style="2" customWidth="1"/>
    <col min="15600" max="15610" width="9" style="2" customWidth="1"/>
    <col min="15611" max="15616" width="9" style="2"/>
    <col min="15617" max="15617" width="9.5" style="2" bestFit="1" customWidth="1"/>
    <col min="15618" max="15853" width="9" style="2"/>
    <col min="15854" max="15854" width="5.125" style="2" customWidth="1"/>
    <col min="15855" max="15855" width="25.75" style="2" customWidth="1"/>
    <col min="15856" max="15866" width="9" style="2" customWidth="1"/>
    <col min="15867" max="15872" width="9" style="2"/>
    <col min="15873" max="15873" width="9.5" style="2" bestFit="1" customWidth="1"/>
    <col min="15874" max="16109" width="9" style="2"/>
    <col min="16110" max="16110" width="5.125" style="2" customWidth="1"/>
    <col min="16111" max="16111" width="25.75" style="2" customWidth="1"/>
    <col min="16112" max="16122" width="9" style="2" customWidth="1"/>
    <col min="16123" max="16128" width="9" style="2"/>
    <col min="16129" max="16129" width="9.5" style="2" bestFit="1" customWidth="1"/>
    <col min="16130" max="16384" width="9" style="2"/>
  </cols>
  <sheetData>
    <row r="1" spans="1:10" ht="20.25">
      <c r="A1" s="290" t="s">
        <v>319</v>
      </c>
      <c r="B1" s="290"/>
      <c r="C1" s="290"/>
      <c r="D1" s="290"/>
      <c r="E1" s="290"/>
      <c r="F1" s="291"/>
      <c r="G1" s="291"/>
      <c r="H1" s="291"/>
      <c r="I1" s="291"/>
      <c r="J1" s="291"/>
    </row>
    <row r="2" spans="1:10" ht="18.95" customHeight="1">
      <c r="A2" s="46" t="s">
        <v>33</v>
      </c>
      <c r="B2" s="46" t="s">
        <v>32</v>
      </c>
      <c r="C2" s="46" t="s">
        <v>34</v>
      </c>
      <c r="D2" s="46" t="s">
        <v>17</v>
      </c>
      <c r="E2" s="46" t="s">
        <v>55</v>
      </c>
      <c r="F2" s="46" t="s">
        <v>134</v>
      </c>
      <c r="G2" s="46" t="s">
        <v>135</v>
      </c>
      <c r="H2" s="46" t="s">
        <v>137</v>
      </c>
      <c r="I2" s="46" t="s">
        <v>138</v>
      </c>
      <c r="J2" s="46" t="s">
        <v>1</v>
      </c>
    </row>
    <row r="3" spans="1:10" ht="18.95" customHeight="1" outlineLevel="2">
      <c r="A3" s="47" t="s">
        <v>5</v>
      </c>
      <c r="B3" s="47" t="s">
        <v>15</v>
      </c>
      <c r="C3" s="47" t="s">
        <v>95</v>
      </c>
      <c r="D3" s="50"/>
      <c r="E3" s="50">
        <v>582</v>
      </c>
      <c r="F3" s="42">
        <v>1006</v>
      </c>
      <c r="G3" s="42">
        <v>604</v>
      </c>
      <c r="H3" s="42">
        <v>34</v>
      </c>
      <c r="I3" s="42">
        <v>42</v>
      </c>
      <c r="J3" s="42">
        <f t="shared" ref="J3" si="0">F3*H3+G3*I3</f>
        <v>59572</v>
      </c>
    </row>
    <row r="4" spans="1:10" ht="18.95" customHeight="1" outlineLevel="1">
      <c r="A4" s="48"/>
      <c r="B4" s="49" t="s">
        <v>16</v>
      </c>
      <c r="C4" s="48"/>
      <c r="D4" s="51"/>
      <c r="E4" s="51"/>
      <c r="F4" s="44">
        <f>SUBTOTAL(9,F3:F3)</f>
        <v>1006</v>
      </c>
      <c r="G4" s="44">
        <f t="shared" ref="G4:J4" si="1">SUBTOTAL(9,G3:G3)</f>
        <v>604</v>
      </c>
      <c r="H4" s="44"/>
      <c r="I4" s="44"/>
      <c r="J4" s="44">
        <f t="shared" si="1"/>
        <v>59572</v>
      </c>
    </row>
    <row r="5" spans="1:10" ht="18.95" customHeight="1"/>
  </sheetData>
  <mergeCells count="1">
    <mergeCell ref="A1:J1"/>
  </mergeCells>
  <phoneticPr fontId="1" type="noConversion"/>
  <printOptions horizontalCentered="1"/>
  <pageMargins left="0.70866141732283472" right="0.70866141732283472" top="0.55118110236220474" bottom="0.55118110236220474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A18" sqref="A18:XFD30"/>
    </sheetView>
  </sheetViews>
  <sheetFormatPr defaultColWidth="9" defaultRowHeight="13.5" outlineLevelRow="2"/>
  <cols>
    <col min="1" max="1" width="15.75" style="4" customWidth="1"/>
    <col min="2" max="2" width="48.625" style="4" customWidth="1"/>
    <col min="3" max="3" width="12.625" style="4" customWidth="1"/>
    <col min="4" max="4" width="12.75" style="4" customWidth="1"/>
    <col min="5" max="5" width="0" style="4" hidden="1" customWidth="1"/>
    <col min="6" max="6" width="20.5" style="4"/>
    <col min="7" max="7" width="11" style="4" customWidth="1"/>
    <col min="8" max="8" width="20.5" style="4"/>
    <col min="9" max="16384" width="9" style="4"/>
  </cols>
  <sheetData>
    <row r="1" spans="1:6" ht="23.25" customHeight="1">
      <c r="A1" s="292" t="s">
        <v>197</v>
      </c>
      <c r="B1" s="292"/>
      <c r="C1" s="292"/>
      <c r="D1" s="292"/>
      <c r="E1" s="292"/>
      <c r="F1" s="292"/>
    </row>
    <row r="2" spans="1:6" ht="24.75" customHeight="1">
      <c r="A2" s="52" t="s">
        <v>67</v>
      </c>
      <c r="B2" s="52" t="s">
        <v>122</v>
      </c>
      <c r="C2" s="52" t="s">
        <v>191</v>
      </c>
      <c r="D2" s="55" t="s">
        <v>12</v>
      </c>
      <c r="E2" s="52" t="s">
        <v>68</v>
      </c>
      <c r="F2" s="52" t="s">
        <v>38</v>
      </c>
    </row>
    <row r="3" spans="1:6" outlineLevel="2">
      <c r="A3" s="52" t="s">
        <v>69</v>
      </c>
      <c r="B3" s="52" t="s">
        <v>198</v>
      </c>
      <c r="C3" s="52" t="s">
        <v>192</v>
      </c>
      <c r="D3" s="55" t="s">
        <v>7</v>
      </c>
      <c r="E3" s="52" t="s">
        <v>5</v>
      </c>
      <c r="F3" s="141">
        <v>219421.12</v>
      </c>
    </row>
    <row r="4" spans="1:6" outlineLevel="2">
      <c r="A4" s="52" t="s">
        <v>123</v>
      </c>
      <c r="B4" s="52" t="s">
        <v>199</v>
      </c>
      <c r="C4" s="52" t="s">
        <v>193</v>
      </c>
      <c r="D4" s="55" t="s">
        <v>7</v>
      </c>
      <c r="E4" s="52" t="s">
        <v>5</v>
      </c>
      <c r="F4" s="141">
        <v>241078.08</v>
      </c>
    </row>
    <row r="5" spans="1:6" outlineLevel="2">
      <c r="A5" s="52" t="s">
        <v>124</v>
      </c>
      <c r="B5" s="52" t="s">
        <v>199</v>
      </c>
      <c r="C5" s="52" t="s">
        <v>193</v>
      </c>
      <c r="D5" s="55" t="s">
        <v>7</v>
      </c>
      <c r="E5" s="52" t="s">
        <v>5</v>
      </c>
      <c r="F5" s="141">
        <v>241078.08</v>
      </c>
    </row>
    <row r="6" spans="1:6" outlineLevel="2">
      <c r="A6" s="52" t="s">
        <v>70</v>
      </c>
      <c r="B6" s="52" t="s">
        <v>199</v>
      </c>
      <c r="C6" s="52" t="s">
        <v>193</v>
      </c>
      <c r="D6" s="55" t="s">
        <v>7</v>
      </c>
      <c r="E6" s="52" t="s">
        <v>5</v>
      </c>
      <c r="F6" s="141">
        <v>241078.08</v>
      </c>
    </row>
    <row r="7" spans="1:6" outlineLevel="2">
      <c r="A7" s="52" t="s">
        <v>125</v>
      </c>
      <c r="B7" s="52" t="s">
        <v>200</v>
      </c>
      <c r="C7" s="52" t="s">
        <v>193</v>
      </c>
      <c r="D7" s="55" t="s">
        <v>7</v>
      </c>
      <c r="E7" s="52" t="s">
        <v>5</v>
      </c>
      <c r="F7" s="141">
        <v>241078.08</v>
      </c>
    </row>
    <row r="8" spans="1:6" outlineLevel="2">
      <c r="A8" s="52" t="s">
        <v>126</v>
      </c>
      <c r="B8" s="52" t="s">
        <v>200</v>
      </c>
      <c r="C8" s="52" t="s">
        <v>193</v>
      </c>
      <c r="D8" s="55" t="s">
        <v>7</v>
      </c>
      <c r="E8" s="52" t="s">
        <v>5</v>
      </c>
      <c r="F8" s="141">
        <v>241078.08</v>
      </c>
    </row>
    <row r="9" spans="1:6" outlineLevel="2">
      <c r="A9" s="52" t="s">
        <v>127</v>
      </c>
      <c r="B9" s="52" t="s">
        <v>201</v>
      </c>
      <c r="C9" s="52" t="s">
        <v>195</v>
      </c>
      <c r="D9" s="55" t="s">
        <v>7</v>
      </c>
      <c r="E9" s="52" t="s">
        <v>5</v>
      </c>
      <c r="F9" s="52">
        <v>275513.68</v>
      </c>
    </row>
    <row r="10" spans="1:6" outlineLevel="2">
      <c r="A10" s="52" t="s">
        <v>128</v>
      </c>
      <c r="B10" s="52" t="s">
        <v>202</v>
      </c>
      <c r="C10" s="52" t="s">
        <v>194</v>
      </c>
      <c r="D10" s="55" t="s">
        <v>7</v>
      </c>
      <c r="E10" s="52" t="s">
        <v>5</v>
      </c>
      <c r="F10" s="52">
        <v>275513.68</v>
      </c>
    </row>
    <row r="11" spans="1:6" outlineLevel="2">
      <c r="A11" s="52" t="s">
        <v>71</v>
      </c>
      <c r="B11" s="52" t="s">
        <v>202</v>
      </c>
      <c r="C11" s="52" t="s">
        <v>194</v>
      </c>
      <c r="D11" s="55" t="s">
        <v>7</v>
      </c>
      <c r="E11" s="52" t="s">
        <v>5</v>
      </c>
      <c r="F11" s="52">
        <v>275513.68</v>
      </c>
    </row>
    <row r="12" spans="1:6" outlineLevel="2">
      <c r="A12" s="52" t="s">
        <v>129</v>
      </c>
      <c r="B12" s="52" t="s">
        <v>202</v>
      </c>
      <c r="C12" s="52" t="s">
        <v>194</v>
      </c>
      <c r="D12" s="55" t="s">
        <v>7</v>
      </c>
      <c r="E12" s="52" t="s">
        <v>5</v>
      </c>
      <c r="F12" s="52">
        <v>275513.68</v>
      </c>
    </row>
    <row r="13" spans="1:6" outlineLevel="2">
      <c r="A13" s="52" t="s">
        <v>130</v>
      </c>
      <c r="B13" s="52" t="s">
        <v>201</v>
      </c>
      <c r="C13" s="52" t="s">
        <v>195</v>
      </c>
      <c r="D13" s="55" t="s">
        <v>7</v>
      </c>
      <c r="E13" s="52" t="s">
        <v>5</v>
      </c>
      <c r="F13" s="52">
        <v>275513.68</v>
      </c>
    </row>
    <row r="14" spans="1:6" outlineLevel="2">
      <c r="A14" s="52" t="s">
        <v>131</v>
      </c>
      <c r="B14" s="52" t="s">
        <v>201</v>
      </c>
      <c r="C14" s="52" t="s">
        <v>195</v>
      </c>
      <c r="D14" s="55" t="s">
        <v>7</v>
      </c>
      <c r="E14" s="52" t="s">
        <v>5</v>
      </c>
      <c r="F14" s="52">
        <v>275513.68</v>
      </c>
    </row>
    <row r="15" spans="1:6" outlineLevel="2">
      <c r="A15" s="52" t="s">
        <v>132</v>
      </c>
      <c r="B15" s="52" t="s">
        <v>203</v>
      </c>
      <c r="C15" s="52" t="s">
        <v>194</v>
      </c>
      <c r="D15" s="55" t="s">
        <v>7</v>
      </c>
      <c r="E15" s="52" t="s">
        <v>5</v>
      </c>
      <c r="F15" s="52">
        <v>275513.68</v>
      </c>
    </row>
    <row r="16" spans="1:6" outlineLevel="2">
      <c r="A16" s="52" t="s">
        <v>133</v>
      </c>
      <c r="B16" s="52" t="s">
        <v>203</v>
      </c>
      <c r="C16" s="52" t="s">
        <v>194</v>
      </c>
      <c r="D16" s="55" t="s">
        <v>7</v>
      </c>
      <c r="E16" s="52" t="s">
        <v>5</v>
      </c>
      <c r="F16" s="52">
        <v>275513.68</v>
      </c>
    </row>
    <row r="17" spans="1:6" outlineLevel="1">
      <c r="A17" s="52"/>
      <c r="B17" s="52"/>
      <c r="C17" s="52"/>
      <c r="D17" s="56" t="s">
        <v>10</v>
      </c>
      <c r="E17" s="52"/>
      <c r="F17" s="52">
        <f>SUBTOTAL(9,F3:F16)</f>
        <v>3628920.9600000009</v>
      </c>
    </row>
  </sheetData>
  <autoFilter ref="A2:F35">
    <filterColumn colId="2"/>
  </autoFilter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20</vt:i4>
      </vt:variant>
      <vt:variant>
        <vt:lpstr>命名范围</vt:lpstr>
      </vt:variant>
      <vt:variant>
        <vt:i4>23</vt:i4>
      </vt:variant>
    </vt:vector>
  </HeadingPairs>
  <TitlesOfParts>
    <vt:vector size="43" baseType="lpstr">
      <vt:lpstr>颛桥镇</vt:lpstr>
      <vt:lpstr>学前科</vt:lpstr>
      <vt:lpstr>科艺体德</vt:lpstr>
      <vt:lpstr>中小学教育教学</vt:lpstr>
      <vt:lpstr>培训专项</vt:lpstr>
      <vt:lpstr>考试中心</vt:lpstr>
      <vt:lpstr>公办义务教育减免书簙费</vt:lpstr>
      <vt:lpstr>公办义务教育营养午餐</vt:lpstr>
      <vt:lpstr>公办义务教育资助</vt:lpstr>
      <vt:lpstr>公办学前教育资助</vt:lpstr>
      <vt:lpstr>未开办学校物业管理</vt:lpstr>
      <vt:lpstr>农民工学校生均补贴</vt:lpstr>
      <vt:lpstr>农民工学校资助</vt:lpstr>
      <vt:lpstr>农民工学校减免书簙费</vt:lpstr>
      <vt:lpstr>小区生补贴</vt:lpstr>
      <vt:lpstr>普惠制民办幼儿园补贴</vt:lpstr>
      <vt:lpstr>民办学前教育资助</vt:lpstr>
      <vt:lpstr>民办学校补贴</vt:lpstr>
      <vt:lpstr>民办义务教育减免书簙费</vt:lpstr>
      <vt:lpstr>储备教师</vt:lpstr>
      <vt:lpstr>储备教师!Print_Area</vt:lpstr>
      <vt:lpstr>公办学前教育资助!Print_Area</vt:lpstr>
      <vt:lpstr>公办义务教育减免书簙费!Print_Area</vt:lpstr>
      <vt:lpstr>公办义务教育营养午餐!Print_Area</vt:lpstr>
      <vt:lpstr>公办义务教育资助!Print_Area</vt:lpstr>
      <vt:lpstr>科艺体德!Print_Area</vt:lpstr>
      <vt:lpstr>民办义务教育减免书簙费!Print_Area</vt:lpstr>
      <vt:lpstr>农民工学校生均补贴!Print_Area</vt:lpstr>
      <vt:lpstr>农民工学校资助!Print_Area</vt:lpstr>
      <vt:lpstr>普惠制民办幼儿园补贴!Print_Area</vt:lpstr>
      <vt:lpstr>小区生补贴!Print_Area</vt:lpstr>
      <vt:lpstr>学前科!Print_Area</vt:lpstr>
      <vt:lpstr>储备教师!Print_Titles</vt:lpstr>
      <vt:lpstr>公办学前教育资助!Print_Titles</vt:lpstr>
      <vt:lpstr>公办义务教育减免书簙费!Print_Titles</vt:lpstr>
      <vt:lpstr>公办义务教育营养午餐!Print_Titles</vt:lpstr>
      <vt:lpstr>公办义务教育资助!Print_Titles</vt:lpstr>
      <vt:lpstr>科艺体德!Print_Titles</vt:lpstr>
      <vt:lpstr>民办义务教育减免书簙费!Print_Titles</vt:lpstr>
      <vt:lpstr>农民工学校资助!Print_Titles</vt:lpstr>
      <vt:lpstr>普惠制民办幼儿园补贴!Print_Titles</vt:lpstr>
      <vt:lpstr>小区生补贴!Print_Titles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2024-12-23T06:50:45Z</cp:lastPrinted>
  <dcterms:created xsi:type="dcterms:W3CDTF">2022-11-11T08:39:54Z</dcterms:created>
  <dcterms:modified xsi:type="dcterms:W3CDTF">2025-02-17T05:47:02Z</dcterms:modified>
</cp:coreProperties>
</file>