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莘庄镇" sheetId="46" r:id="rId1"/>
    <sheet name="学前科" sheetId="41" state="hidden" r:id="rId2"/>
    <sheet name="科艺体德" sheetId="40" state="hidden" r:id="rId3"/>
    <sheet name="中小学教育教学" sheetId="44" state="hidden" r:id="rId4"/>
    <sheet name="培训专项" sheetId="45" state="hidden" r:id="rId5"/>
    <sheet name="公办义务教育减免书簙费" sheetId="33" state="hidden" r:id="rId6"/>
    <sheet name="公办义务教育营养午餐" sheetId="34" state="hidden" r:id="rId7"/>
    <sheet name="公办义务教育资助" sheetId="32" state="hidden" r:id="rId8"/>
    <sheet name="公办学前教育资助" sheetId="31" state="hidden" r:id="rId9"/>
    <sheet name="小区生补贴" sheetId="12" state="hidden" r:id="rId10"/>
    <sheet name="普惠制民办幼儿园补贴" sheetId="42" state="hidden" r:id="rId11"/>
    <sheet name="民办学前教育资助" sheetId="39" state="hidden" r:id="rId12"/>
    <sheet name="民办学校补贴" sheetId="13" state="hidden" r:id="rId13"/>
    <sheet name="民办义务教育减免书簙费" sheetId="15" state="hidden" r:id="rId14"/>
    <sheet name="储备教师" sheetId="23" state="hidden" r:id="rId15"/>
  </sheets>
  <definedNames>
    <definedName name="_xlnm._FilterDatabase" localSheetId="14" hidden="1">储备教师!$A$2:$F$15</definedName>
    <definedName name="_xlnm._FilterDatabase" localSheetId="5" hidden="1">公办义务教育减免书簙费!$A$2:$M$4</definedName>
    <definedName name="_xlnm._FilterDatabase" localSheetId="6" hidden="1">公办义务教育营养午餐!$A$2:$E$4</definedName>
    <definedName name="_xlnm._FilterDatabase" localSheetId="7" hidden="1">公办义务教育资助!$A$2:$P$7</definedName>
    <definedName name="_xlnm._FilterDatabase" localSheetId="2" hidden="1">科艺体德!$A$2:$AN$5</definedName>
    <definedName name="_xlnm._FilterDatabase" localSheetId="1" hidden="1">学前科!$A$2:$J$18</definedName>
    <definedName name="_xlnm.Print_Area" localSheetId="14">储备教师!$A$1:$F$15</definedName>
    <definedName name="_xlnm.Print_Area" localSheetId="8">公办学前教育资助!$A$1:$X$8</definedName>
    <definedName name="_xlnm.Print_Area" localSheetId="5">公办义务教育减免书簙费!$A$1:$M$4</definedName>
    <definedName name="_xlnm.Print_Area" localSheetId="6">公办义务教育营养午餐!$A$1:$E$4</definedName>
    <definedName name="_xlnm.Print_Area" localSheetId="7">公办义务教育资助!$A$1:$P$7</definedName>
    <definedName name="_xlnm.Print_Area" localSheetId="2">科艺体德!$A$1:$I$5</definedName>
    <definedName name="_xlnm.Print_Area" localSheetId="12">民办学校补贴!#REF!</definedName>
    <definedName name="_xlnm.Print_Area" localSheetId="13">民办义务教育减免书簙费!$A$1:$J$4</definedName>
    <definedName name="_xlnm.Print_Area" localSheetId="10">普惠制民办幼儿园补贴!$A$1:$I$16</definedName>
    <definedName name="_xlnm.Print_Area" localSheetId="9">小区生补贴!$A$1:$K$16</definedName>
    <definedName name="_xlnm.Print_Area" localSheetId="1">学前科!$A$1:$I$18</definedName>
    <definedName name="_xlnm.Print_Titles" localSheetId="14">储备教师!$1:$2</definedName>
    <definedName name="_xlnm.Print_Titles" localSheetId="8">公办学前教育资助!$1:$5</definedName>
    <definedName name="_xlnm.Print_Titles" localSheetId="5">公办义务教育减免书簙费!$1:$2</definedName>
    <definedName name="_xlnm.Print_Titles" localSheetId="6">公办义务教育营养午餐!$1:$2</definedName>
    <definedName name="_xlnm.Print_Titles" localSheetId="7">公办义务教育资助!$1:$4</definedName>
    <definedName name="_xlnm.Print_Titles" localSheetId="2">科艺体德!$1:$2</definedName>
    <definedName name="_xlnm.Print_Titles" localSheetId="12">民办学校补贴!#REF!</definedName>
    <definedName name="_xlnm.Print_Titles" localSheetId="13">民办义务教育减免书簙费!$1:$2</definedName>
    <definedName name="_xlnm.Print_Titles" localSheetId="10">普惠制民办幼儿园补贴!$1:$2</definedName>
    <definedName name="_xlnm.Print_Titles" localSheetId="9">小区生补贴!$1:$2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C17" i="46"/>
  <c r="C16"/>
  <c r="D16" s="1"/>
  <c r="C15"/>
  <c r="D15" s="1"/>
  <c r="E15" s="1"/>
  <c r="C14"/>
  <c r="D14" s="1"/>
  <c r="E14" s="1"/>
  <c r="C13"/>
  <c r="C12"/>
  <c r="D12" s="1"/>
  <c r="C11"/>
  <c r="E11" s="1"/>
  <c r="C10"/>
  <c r="E10" s="1"/>
  <c r="C9"/>
  <c r="E9" s="1"/>
  <c r="C8"/>
  <c r="E8" s="1"/>
  <c r="C7"/>
  <c r="E7" s="1"/>
  <c r="C6"/>
  <c r="E6" s="1"/>
  <c r="C5"/>
  <c r="E5" s="1"/>
  <c r="C4"/>
  <c r="C18" l="1"/>
  <c r="E4"/>
  <c r="D13"/>
  <c r="E13" s="1"/>
  <c r="D17"/>
  <c r="E17" s="1"/>
  <c r="E12"/>
  <c r="E16"/>
  <c r="D18" l="1"/>
  <c r="E18"/>
  <c r="I6" i="45" l="1"/>
  <c r="I5"/>
  <c r="I4"/>
  <c r="I3"/>
  <c r="I7" l="1"/>
  <c r="J4" i="44" l="1"/>
  <c r="I15" i="42" l="1"/>
  <c r="I14"/>
  <c r="I13"/>
  <c r="I12"/>
  <c r="I11"/>
  <c r="I10"/>
  <c r="I9"/>
  <c r="I8"/>
  <c r="I7"/>
  <c r="I6"/>
  <c r="I5"/>
  <c r="I4"/>
  <c r="I16" s="1"/>
  <c r="I3"/>
  <c r="I15" i="41"/>
  <c r="I14"/>
  <c r="I13"/>
  <c r="I12"/>
  <c r="I11"/>
  <c r="I10"/>
  <c r="I9"/>
  <c r="I8"/>
  <c r="I7"/>
  <c r="I6"/>
  <c r="I5"/>
  <c r="I4"/>
  <c r="I3"/>
  <c r="I18" l="1"/>
  <c r="F15" i="12" l="1"/>
  <c r="G15" s="1"/>
  <c r="F14"/>
  <c r="H14" s="1"/>
  <c r="F13"/>
  <c r="G13" s="1"/>
  <c r="F12"/>
  <c r="H12" s="1"/>
  <c r="F11"/>
  <c r="G11" s="1"/>
  <c r="F10"/>
  <c r="H10" s="1"/>
  <c r="F9"/>
  <c r="G9" s="1"/>
  <c r="F8"/>
  <c r="H8" s="1"/>
  <c r="H7"/>
  <c r="F7"/>
  <c r="G7" s="1"/>
  <c r="G6"/>
  <c r="F6"/>
  <c r="H6" s="1"/>
  <c r="I5"/>
  <c r="F5"/>
  <c r="G5" s="1"/>
  <c r="F4"/>
  <c r="H4" s="1"/>
  <c r="F3"/>
  <c r="G3" s="1"/>
  <c r="I15" l="1"/>
  <c r="I13"/>
  <c r="H15"/>
  <c r="G14"/>
  <c r="H11"/>
  <c r="H3"/>
  <c r="I7"/>
  <c r="G10"/>
  <c r="I3"/>
  <c r="H5"/>
  <c r="J5" s="1"/>
  <c r="K5" s="1"/>
  <c r="J7"/>
  <c r="K7" s="1"/>
  <c r="G8"/>
  <c r="I11"/>
  <c r="H13"/>
  <c r="J15"/>
  <c r="K15" s="1"/>
  <c r="I9"/>
  <c r="J13"/>
  <c r="K13" s="1"/>
  <c r="G4"/>
  <c r="H9"/>
  <c r="J11"/>
  <c r="K11" s="1"/>
  <c r="G12"/>
  <c r="G16"/>
  <c r="J3"/>
  <c r="I4"/>
  <c r="I6"/>
  <c r="J6" s="1"/>
  <c r="K6" s="1"/>
  <c r="I8"/>
  <c r="I10"/>
  <c r="J10" s="1"/>
  <c r="K10" s="1"/>
  <c r="I12"/>
  <c r="J12" s="1"/>
  <c r="K12" s="1"/>
  <c r="I14"/>
  <c r="J14" s="1"/>
  <c r="K14" s="1"/>
  <c r="J9" l="1"/>
  <c r="K9" s="1"/>
  <c r="J4"/>
  <c r="K4" s="1"/>
  <c r="H16"/>
  <c r="J8"/>
  <c r="K8" s="1"/>
  <c r="I16"/>
  <c r="J16"/>
  <c r="K3"/>
  <c r="K16" l="1"/>
  <c r="I3" i="40"/>
  <c r="I5" s="1"/>
  <c r="Y7" i="39" l="1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C7"/>
  <c r="Z3"/>
  <c r="Y3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Z6"/>
  <c r="Z7" s="1"/>
  <c r="W8" i="31"/>
  <c r="V8"/>
  <c r="U8"/>
  <c r="T8"/>
  <c r="S8"/>
  <c r="R8"/>
  <c r="Q8"/>
  <c r="P8"/>
  <c r="O8"/>
  <c r="N8"/>
  <c r="M8"/>
  <c r="L8"/>
  <c r="K8"/>
  <c r="J8"/>
  <c r="I8"/>
  <c r="H8"/>
  <c r="G8"/>
  <c r="F8"/>
  <c r="E8"/>
  <c r="D8"/>
  <c r="C8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7"/>
  <c r="X6"/>
  <c r="X8" s="1"/>
  <c r="D4" i="34"/>
  <c r="E3"/>
  <c r="E4" s="1"/>
  <c r="P7" i="32"/>
  <c r="P6"/>
  <c r="P5"/>
  <c r="N5" i="13"/>
  <c r="J5"/>
  <c r="G5"/>
  <c r="D5"/>
  <c r="P4"/>
  <c r="P5" s="1"/>
  <c r="L4"/>
  <c r="L5" s="1"/>
  <c r="I4"/>
  <c r="I5" s="1"/>
  <c r="F4"/>
  <c r="F5" s="1"/>
  <c r="M4" l="1"/>
  <c r="M5" l="1"/>
  <c r="Q5" s="1"/>
  <c r="Q4"/>
  <c r="G4" i="15" l="1"/>
  <c r="J3"/>
  <c r="J4" s="1"/>
  <c r="H4" i="33" l="1"/>
  <c r="I4"/>
  <c r="L3"/>
  <c r="L4" s="1"/>
  <c r="F15" i="23"/>
  <c r="G3" i="33" l="1"/>
  <c r="M3" s="1"/>
  <c r="M4" s="1"/>
  <c r="G4" l="1"/>
  <c r="F4" i="15"/>
  <c r="F4" i="33"/>
  <c r="E4"/>
</calcChain>
</file>

<file path=xl/sharedStrings.xml><?xml version="1.0" encoding="utf-8"?>
<sst xmlns="http://schemas.openxmlformats.org/spreadsheetml/2006/main" count="628" uniqueCount="208">
  <si>
    <t>镇属</t>
    <phoneticPr fontId="1" type="noConversion"/>
  </si>
  <si>
    <t>一次分配合计</t>
    <phoneticPr fontId="1" type="noConversion"/>
  </si>
  <si>
    <t>其中：乡镇/工业区</t>
    <phoneticPr fontId="1" type="noConversion"/>
  </si>
  <si>
    <t>合计</t>
    <phoneticPr fontId="1" type="noConversion"/>
  </si>
  <si>
    <t>序号</t>
  </si>
  <si>
    <t>学校名称</t>
  </si>
  <si>
    <t>镇管</t>
  </si>
  <si>
    <t>莘庄镇</t>
  </si>
  <si>
    <t>莘庄镇 汇总</t>
  </si>
  <si>
    <t>总计</t>
  </si>
  <si>
    <t>镇属</t>
  </si>
  <si>
    <t>合计</t>
  </si>
  <si>
    <t>莘庄</t>
  </si>
  <si>
    <t>小学</t>
    <phoneticPr fontId="1" type="noConversion"/>
  </si>
  <si>
    <t xml:space="preserve"> 单位名称</t>
  </si>
  <si>
    <t>单位类别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</si>
  <si>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</si>
  <si>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</si>
  <si>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</si>
  <si>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</si>
  <si>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</si>
  <si>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</si>
  <si>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</si>
  <si>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</si>
  <si>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</si>
  <si>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</si>
  <si>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</si>
  <si>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</si>
  <si>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</si>
  <si>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</si>
  <si>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</si>
  <si>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</si>
  <si>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</si>
  <si>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</si>
  <si>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金额（元）</t>
  </si>
  <si>
    <t>上海市闵行区今明莲浦幼稚园</t>
  </si>
  <si>
    <t>上海市闵行区绿世界实验幼儿园</t>
  </si>
  <si>
    <t>上海莘城海粟幼儿园</t>
  </si>
  <si>
    <t>上海闵行区圣陶沙幼儿园</t>
  </si>
  <si>
    <t>上海市闵行儿童城悦庭幼儿园</t>
  </si>
  <si>
    <t>上海市闵行海丽达春申幼儿园</t>
  </si>
  <si>
    <t>上海闵行区博闻幼儿园</t>
  </si>
  <si>
    <t>上海闵行区新世纪虹莘幼稚园</t>
  </si>
  <si>
    <t>上海闵行区星光幼儿园</t>
  </si>
  <si>
    <t>上海闵行区佳佳新天地幼儿园</t>
  </si>
  <si>
    <t>上海闵行区依霖幼儿园</t>
  </si>
  <si>
    <t>上海闵行区江南海粟幼稚园</t>
  </si>
  <si>
    <t>上海闵行区嘉臣爱伊幼儿园</t>
  </si>
  <si>
    <t>莘庄小计</t>
  </si>
  <si>
    <t>民办高中学费补贴（650/学期）</t>
  </si>
  <si>
    <t>上海市民办协和双语尚音学校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</si>
  <si>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</si>
  <si>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</si>
  <si>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</si>
  <si>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</si>
  <si>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</si>
  <si>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</si>
  <si>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</si>
  <si>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姓名</t>
  </si>
  <si>
    <t>隶属</t>
  </si>
  <si>
    <t>江昊诚</t>
  </si>
  <si>
    <t>周欣怡</t>
  </si>
  <si>
    <t>胡萍萍</t>
  </si>
  <si>
    <t>孙颖</t>
  </si>
  <si>
    <t>周家祺</t>
  </si>
  <si>
    <t>李琳</t>
  </si>
  <si>
    <t>所属街镇</t>
  </si>
  <si>
    <t>属性</t>
  </si>
  <si>
    <t>性质</t>
  </si>
  <si>
    <t>上半年书费</t>
    <phoneticPr fontId="1" type="noConversion"/>
  </si>
  <si>
    <t>上海市闵行区明星学校</t>
    <phoneticPr fontId="1" type="noConversion"/>
  </si>
  <si>
    <t>莘庄 汇总</t>
  </si>
  <si>
    <t>上海市民办协和双语尚音学校</t>
    <phoneticPr fontId="1" type="noConversion"/>
  </si>
  <si>
    <t>书费预算小计</t>
    <phoneticPr fontId="1" type="noConversion"/>
  </si>
  <si>
    <t>部门名称</t>
  </si>
  <si>
    <t>孔唯</t>
  </si>
  <si>
    <t>丁鹏麟</t>
  </si>
  <si>
    <t>陆颖倩</t>
  </si>
  <si>
    <t>黄思语</t>
  </si>
  <si>
    <t>潘云昊</t>
  </si>
  <si>
    <t>梁彧远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</si>
  <si>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</si>
  <si>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</si>
  <si>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</si>
  <si>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</si>
  <si>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</si>
  <si>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</si>
  <si>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</si>
  <si>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</si>
  <si>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</si>
  <si>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</si>
  <si>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</si>
  <si>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</si>
  <si>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</si>
  <si>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</si>
  <si>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</si>
  <si>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</si>
  <si>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</si>
  <si>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明星学校（初中）</t>
  </si>
  <si>
    <t>明星学校（小学）</t>
  </si>
  <si>
    <t>莘庄合计</t>
  </si>
  <si>
    <t>2025年镇级公办义务教育资助预算表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</si>
  <si>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</si>
  <si>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</si>
  <si>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上海市闵行区明星学校</t>
  </si>
  <si>
    <t>2025年公办义务教育营养午餐预算表</t>
    <phoneticPr fontId="1" type="noConversion"/>
  </si>
  <si>
    <t>镇属</t>
    <phoneticPr fontId="1" type="noConversion"/>
  </si>
  <si>
    <t>莘庄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</si>
  <si>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</si>
  <si>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</si>
  <si>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</si>
  <si>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上海市闵行区康城幼儿园</t>
  </si>
  <si>
    <t>闵行区佳佳中心幼儿园</t>
  </si>
  <si>
    <t>镇属 汇总</t>
  </si>
  <si>
    <t>2025年学前教育资助-民办幼儿园预算表</t>
    <phoneticPr fontId="3" type="noConversion"/>
  </si>
  <si>
    <t>保育教育费</t>
  </si>
  <si>
    <t>小学17元/生/学期</t>
    <phoneticPr fontId="1" type="noConversion"/>
  </si>
  <si>
    <t>初中21元/生/学期</t>
    <phoneticPr fontId="1" type="noConversion"/>
  </si>
  <si>
    <t>学段</t>
    <phoneticPr fontId="1" type="noConversion"/>
  </si>
  <si>
    <t>幼儿园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</si>
  <si>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</si>
  <si>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</si>
  <si>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</si>
  <si>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上海市闵行区康城幼儿园</t>
    <phoneticPr fontId="1" type="noConversion"/>
  </si>
  <si>
    <t>上海市闵行区明星学校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</si>
  <si>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</si>
  <si>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</si>
  <si>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</si>
  <si>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</si>
  <si>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</si>
  <si>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</si>
  <si>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2025年民办小区生补贴预算表</t>
  </si>
  <si>
    <t>小区生人数</t>
  </si>
  <si>
    <t>补贴标准元/生</t>
  </si>
  <si>
    <t>70%下达</t>
  </si>
  <si>
    <t>幼儿园二级</t>
  </si>
  <si>
    <t>幼儿园一级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</si>
  <si>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</si>
  <si>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</si>
  <si>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</si>
  <si>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</si>
  <si>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公办</t>
  </si>
  <si>
    <t>幼儿发展优先课程基地</t>
  </si>
  <si>
    <t>3年15家基地建设成果总结和展示</t>
  </si>
  <si>
    <t>成果展示会活动经费</t>
  </si>
  <si>
    <t>托幼行业职业技能大赛</t>
  </si>
  <si>
    <t>托幼行业职业技能大赛经费</t>
  </si>
  <si>
    <t>托幼行业职业技能大赛培训费、活动费</t>
  </si>
  <si>
    <t>上海市闵行区儿童城悦庭幼儿园</t>
  </si>
  <si>
    <t>上海市闵行区海丽达春申幼儿园</t>
  </si>
  <si>
    <t>上海闵行江南海粟幼稚园</t>
  </si>
  <si>
    <t>普惠性民办幼儿园生均补贴</t>
  </si>
  <si>
    <t>幼儿教育教学</t>
    <phoneticPr fontId="1" type="noConversion"/>
  </si>
  <si>
    <t>公/民办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</si>
  <si>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</si>
  <si>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</si>
  <si>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</si>
  <si>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</si>
  <si>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</si>
  <si>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</si>
  <si>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</si>
  <si>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</si>
  <si>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</si>
  <si>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集团共享课程、赛事承办</t>
  </si>
  <si>
    <t>闵行区莘庄镇教育委员会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</si>
  <si>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</si>
  <si>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</si>
  <si>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</si>
  <si>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</si>
  <si>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</si>
  <si>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</si>
  <si>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</si>
  <si>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</si>
  <si>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</si>
  <si>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第六届骨干基地所在学校</t>
    <phoneticPr fontId="1" type="noConversion"/>
  </si>
  <si>
    <t>第二届种子基地所在学校</t>
    <phoneticPr fontId="1" type="noConversion"/>
  </si>
  <si>
    <t>学前四组</t>
    <phoneticPr fontId="1" type="noConversion"/>
  </si>
  <si>
    <t>民办</t>
    <phoneticPr fontId="1" type="noConversion"/>
  </si>
  <si>
    <t>德育队伍建设</t>
    <phoneticPr fontId="1" type="noConversion"/>
  </si>
  <si>
    <t>区家庭教育指导名师工作室所在学校</t>
    <phoneticPr fontId="1" type="noConversion"/>
  </si>
  <si>
    <t>学前一组</t>
    <phoneticPr fontId="1" type="noConversion"/>
  </si>
  <si>
    <t>莘庄</t>
    <phoneticPr fontId="1" type="noConversion"/>
  </si>
  <si>
    <t>佳佳中心幼儿园</t>
  </si>
  <si>
    <t>闵行区实验幼儿园</t>
  </si>
  <si>
    <t>学前六组</t>
    <phoneticPr fontId="1" type="noConversion"/>
  </si>
  <si>
    <t>2025年镇管单位科艺体德项目预算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</si>
  <si>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</si>
  <si>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</si>
  <si>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</si>
  <si>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</si>
  <si>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其中：教育局</t>
    <phoneticPr fontId="1" type="noConversion"/>
  </si>
  <si>
    <t>科艺体德专项</t>
    <phoneticPr fontId="1" type="noConversion"/>
  </si>
  <si>
    <t>中小学教育教学</t>
    <phoneticPr fontId="1" type="noConversion"/>
  </si>
  <si>
    <t>培训专项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</si>
  <si>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</si>
  <si>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</si>
  <si>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</si>
  <si>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</si>
  <si>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民办幼儿园小区生补贴</t>
    <phoneticPr fontId="1" type="noConversion"/>
  </si>
  <si>
    <t>普惠制民办幼儿园补贴</t>
    <phoneticPr fontId="1" type="noConversion"/>
  </si>
  <si>
    <t>民办学前教育资助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</si>
  <si>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</si>
  <si>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</si>
  <si>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</si>
  <si>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</si>
  <si>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莘庄镇：</t>
    <phoneticPr fontId="3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</si>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</sst>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1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_);\(0.0\)"/>
    <numFmt numFmtId="185" formatCode="#,##0.00_ "/>
  </numFmts>
  <fonts count="5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sz val="18"/>
      <color theme="1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1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28" fillId="0" borderId="0"/>
    <xf numFmtId="0" fontId="6" fillId="0" borderId="0"/>
    <xf numFmtId="0" fontId="2" fillId="0" borderId="0">
      <alignment vertical="center"/>
    </xf>
    <xf numFmtId="184" fontId="5" fillId="0" borderId="0"/>
    <xf numFmtId="0" fontId="6" fillId="0" borderId="0">
      <alignment vertical="center"/>
    </xf>
    <xf numFmtId="0" fontId="2" fillId="0" borderId="0">
      <alignment vertical="center"/>
    </xf>
    <xf numFmtId="184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233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176" fontId="2" fillId="0" borderId="0" xfId="0" applyNumberFormat="1" applyFont="1" applyAlignment="1"/>
    <xf numFmtId="176" fontId="5" fillId="4" borderId="4" xfId="0" applyNumberFormat="1" applyFont="1" applyFill="1" applyBorder="1" applyAlignment="1">
      <alignment horizontal="center" vertical="center"/>
    </xf>
    <xf numFmtId="176" fontId="3" fillId="4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27" fillId="4" borderId="8" xfId="0" applyNumberFormat="1" applyFont="1" applyFill="1" applyBorder="1" applyAlignment="1">
      <alignment horizontal="center"/>
    </xf>
    <xf numFmtId="176" fontId="18" fillId="4" borderId="8" xfId="0" applyNumberFormat="1" applyFont="1" applyFill="1" applyBorder="1" applyAlignment="1">
      <alignment horizontal="center"/>
    </xf>
    <xf numFmtId="177" fontId="11" fillId="4" borderId="8" xfId="0" applyNumberFormat="1" applyFont="1" applyFill="1" applyBorder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18" fillId="4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5" fillId="4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4" borderId="8" xfId="20" applyNumberFormat="1" applyFont="1" applyFill="1" applyBorder="1" applyAlignment="1">
      <alignment horizontal="center" vertical="center" wrapText="1"/>
    </xf>
    <xf numFmtId="0" fontId="25" fillId="4" borderId="8" xfId="20" applyNumberFormat="1" applyFont="1" applyFill="1" applyBorder="1" applyAlignment="1">
      <alignment horizontal="center" vertical="center" wrapText="1"/>
    </xf>
    <xf numFmtId="0" fontId="3" fillId="2" borderId="8" xfId="18" applyNumberFormat="1" applyFont="1" applyFill="1" applyBorder="1" applyAlignment="1">
      <alignment horizontal="center" vertical="center"/>
    </xf>
    <xf numFmtId="0" fontId="3" fillId="4" borderId="8" xfId="18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8" fillId="2" borderId="8" xfId="0" applyFont="1" applyFill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9" fillId="0" borderId="8" xfId="0" applyFont="1" applyBorder="1" applyAlignment="1">
      <alignment horizontal="center" vertical="center"/>
    </xf>
    <xf numFmtId="178" fontId="3" fillId="4" borderId="8" xfId="0" applyNumberFormat="1" applyFont="1" applyFill="1" applyBorder="1" applyAlignment="1">
      <alignment horizontal="center" vertical="center"/>
    </xf>
    <xf numFmtId="178" fontId="32" fillId="4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4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19" fillId="2" borderId="8" xfId="3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8" xfId="11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 wrapText="1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2" borderId="8" xfId="39" applyNumberFormat="1" applyFont="1" applyFill="1" applyBorder="1" applyAlignment="1">
      <alignment horizontal="center" vertical="center"/>
    </xf>
    <xf numFmtId="0" fontId="19" fillId="2" borderId="8" xfId="39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13" fillId="0" borderId="8" xfId="11" applyFont="1" applyBorder="1" applyAlignment="1">
      <alignment horizontal="center" vertical="center"/>
    </xf>
    <xf numFmtId="0" fontId="9" fillId="0" borderId="8" xfId="11" applyFont="1" applyBorder="1" applyAlignment="1">
      <alignment horizontal="center" vertical="center"/>
    </xf>
    <xf numFmtId="0" fontId="16" fillId="0" borderId="8" xfId="42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0" fontId="3" fillId="3" borderId="8" xfId="41" applyNumberFormat="1" applyFont="1" applyFill="1" applyBorder="1" applyAlignment="1">
      <alignment vertical="center" wrapText="1"/>
    </xf>
    <xf numFmtId="177" fontId="3" fillId="3" borderId="8" xfId="41" applyNumberFormat="1" applyFont="1" applyFill="1" applyBorder="1" applyAlignment="1">
      <alignment horizontal="center" vertical="center" wrapText="1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177" fontId="18" fillId="3" borderId="8" xfId="40" applyNumberFormat="1" applyFont="1" applyFill="1" applyBorder="1" applyAlignment="1">
      <alignment horizontal="center" vertical="center"/>
    </xf>
    <xf numFmtId="0" fontId="5" fillId="3" borderId="8" xfId="41" applyNumberFormat="1" applyFont="1" applyFill="1" applyBorder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9" fillId="3" borderId="8" xfId="37" applyNumberFormat="1" applyFont="1" applyFill="1" applyBorder="1" applyAlignment="1">
      <alignment horizontal="left" vertical="center"/>
    </xf>
    <xf numFmtId="0" fontId="30" fillId="3" borderId="8" xfId="37" applyNumberFormat="1" applyFont="1" applyFill="1" applyBorder="1" applyAlignment="1">
      <alignment horizontal="left" vertical="center"/>
    </xf>
    <xf numFmtId="177" fontId="18" fillId="3" borderId="8" xfId="0" applyNumberFormat="1" applyFont="1" applyFill="1" applyBorder="1">
      <alignment vertical="center"/>
    </xf>
    <xf numFmtId="0" fontId="9" fillId="0" borderId="8" xfId="31" applyFont="1" applyBorder="1" applyAlignment="1">
      <alignment horizontal="center" vertical="center"/>
    </xf>
    <xf numFmtId="0" fontId="18" fillId="2" borderId="8" xfId="47" applyNumberFormat="1" applyFont="1" applyFill="1" applyBorder="1" applyAlignment="1">
      <alignment horizontal="center" vertical="center"/>
    </xf>
    <xf numFmtId="0" fontId="9" fillId="0" borderId="8" xfId="24" applyFont="1" applyBorder="1" applyAlignment="1">
      <alignment horizontal="center" vertical="center" shrinkToFit="1"/>
    </xf>
    <xf numFmtId="0" fontId="18" fillId="3" borderId="8" xfId="47" applyNumberFormat="1" applyFont="1" applyFill="1" applyBorder="1" applyAlignment="1">
      <alignment horizontal="center" vertical="center"/>
    </xf>
    <xf numFmtId="0" fontId="17" fillId="3" borderId="8" xfId="48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24" fillId="3" borderId="8" xfId="49" applyNumberFormat="1" applyFont="1" applyFill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36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 shrinkToFit="1"/>
    </xf>
    <xf numFmtId="0" fontId="11" fillId="0" borderId="8" xfId="31" applyFont="1" applyBorder="1" applyAlignment="1">
      <alignment horizontal="center" vertical="center"/>
    </xf>
    <xf numFmtId="0" fontId="11" fillId="0" borderId="8" xfId="24" applyFont="1" applyBorder="1" applyAlignment="1">
      <alignment horizontal="center" vertical="center" shrinkToFit="1"/>
    </xf>
    <xf numFmtId="0" fontId="11" fillId="3" borderId="8" xfId="24" applyFont="1" applyFill="1" applyBorder="1" applyAlignment="1">
      <alignment horizontal="center" vertical="center" shrinkToFit="1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2" fillId="0" borderId="0" xfId="47" applyNumberFormat="1">
      <alignment vertical="center"/>
    </xf>
    <xf numFmtId="0" fontId="18" fillId="2" borderId="8" xfId="50" applyNumberFormat="1" applyFont="1" applyFill="1" applyBorder="1" applyAlignment="1">
      <alignment horizontal="center" vertical="center"/>
    </xf>
    <xf numFmtId="0" fontId="27" fillId="3" borderId="8" xfId="50" applyNumberFormat="1" applyFont="1" applyFill="1" applyBorder="1" applyAlignment="1">
      <alignment horizontal="center" vertical="center"/>
    </xf>
    <xf numFmtId="0" fontId="9" fillId="3" borderId="8" xfId="24" applyFont="1" applyFill="1" applyBorder="1" applyAlignment="1">
      <alignment horizontal="center" vertical="center" shrinkToFit="1"/>
    </xf>
    <xf numFmtId="0" fontId="9" fillId="3" borderId="8" xfId="31" applyFont="1" applyFill="1" applyBorder="1" applyAlignment="1">
      <alignment horizontal="center" vertical="center"/>
    </xf>
    <xf numFmtId="0" fontId="0" fillId="3" borderId="0" xfId="0" applyFill="1">
      <alignment vertical="center"/>
    </xf>
    <xf numFmtId="177" fontId="18" fillId="3" borderId="8" xfId="0" applyNumberFormat="1" applyFont="1" applyFill="1" applyBorder="1" applyAlignment="1">
      <alignment horizontal="center" vertical="center"/>
    </xf>
    <xf numFmtId="177" fontId="0" fillId="0" borderId="8" xfId="0" applyNumberFormat="1" applyBorder="1" applyAlignment="1">
      <alignment horizontal="center" vertical="center"/>
    </xf>
    <xf numFmtId="0" fontId="38" fillId="2" borderId="8" xfId="27" applyNumberFormat="1" applyFont="1" applyFill="1" applyBorder="1" applyAlignment="1">
      <alignment horizontal="center" vertical="center" wrapText="1"/>
    </xf>
    <xf numFmtId="0" fontId="38" fillId="2" borderId="8" xfId="27" applyNumberFormat="1" applyFont="1" applyFill="1" applyBorder="1" applyAlignment="1">
      <alignment horizontal="center" vertical="center"/>
    </xf>
    <xf numFmtId="0" fontId="40" fillId="2" borderId="8" xfId="0" applyFont="1" applyFill="1" applyBorder="1" applyAlignment="1">
      <alignment horizontal="center" vertical="center" wrapText="1"/>
    </xf>
    <xf numFmtId="0" fontId="40" fillId="2" borderId="8" xfId="27" applyNumberFormat="1" applyFont="1" applyFill="1" applyBorder="1" applyAlignment="1">
      <alignment horizontal="center" vertical="center" wrapText="1"/>
    </xf>
    <xf numFmtId="0" fontId="40" fillId="2" borderId="8" xfId="0" applyFont="1" applyFill="1" applyBorder="1" applyAlignment="1">
      <alignment horizontal="center" vertical="center"/>
    </xf>
    <xf numFmtId="0" fontId="40" fillId="0" borderId="8" xfId="0" applyFont="1" applyFill="1" applyBorder="1" applyAlignment="1">
      <alignment horizontal="center" vertical="center" wrapText="1"/>
    </xf>
    <xf numFmtId="0" fontId="38" fillId="2" borderId="8" xfId="0" applyFont="1" applyFill="1" applyBorder="1" applyAlignment="1">
      <alignment horizontal="center" vertical="center" wrapText="1"/>
    </xf>
    <xf numFmtId="0" fontId="42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33" fillId="0" borderId="8" xfId="16" applyNumberFormat="1" applyFont="1" applyFill="1" applyBorder="1" applyAlignment="1">
      <alignment horizontal="center" vertical="center" wrapText="1"/>
    </xf>
    <xf numFmtId="0" fontId="22" fillId="0" borderId="8" xfId="11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/>
    </xf>
    <xf numFmtId="0" fontId="11" fillId="0" borderId="8" xfId="17" applyNumberFormat="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19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4" fillId="0" borderId="8" xfId="16" applyNumberFormat="1" applyFont="1" applyFill="1" applyBorder="1" applyAlignment="1">
      <alignment horizontal="center" vertical="center" wrapText="1"/>
    </xf>
    <xf numFmtId="0" fontId="0" fillId="2" borderId="0" xfId="11" applyFont="1" applyFill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0" fontId="40" fillId="0" borderId="8" xfId="10" applyNumberFormat="1" applyFont="1" applyFill="1" applyBorder="1" applyAlignment="1">
      <alignment horizontal="center" vertical="center" shrinkToFit="1"/>
    </xf>
    <xf numFmtId="0" fontId="40" fillId="0" borderId="8" xfId="10" applyNumberFormat="1" applyFont="1" applyFill="1" applyBorder="1" applyAlignment="1">
      <alignment horizontal="center" vertical="center" wrapText="1" shrinkToFit="1"/>
    </xf>
    <xf numFmtId="0" fontId="39" fillId="2" borderId="0" xfId="0" applyNumberFormat="1" applyFont="1" applyFill="1">
      <alignment vertical="center"/>
    </xf>
    <xf numFmtId="0" fontId="40" fillId="0" borderId="8" xfId="24" applyFont="1" applyFill="1" applyBorder="1" applyAlignment="1">
      <alignment horizontal="center" vertical="center"/>
    </xf>
    <xf numFmtId="177" fontId="40" fillId="0" borderId="8" xfId="24" applyNumberFormat="1" applyFont="1" applyFill="1" applyBorder="1" applyAlignment="1">
      <alignment horizontal="center" vertical="center"/>
    </xf>
    <xf numFmtId="0" fontId="41" fillId="2" borderId="0" xfId="0" applyNumberFormat="1" applyFont="1" applyFill="1">
      <alignment vertical="center"/>
    </xf>
    <xf numFmtId="0" fontId="39" fillId="0" borderId="8" xfId="0" applyFont="1" applyFill="1" applyBorder="1" applyAlignment="1">
      <alignment horizontal="center" vertical="center" wrapText="1"/>
    </xf>
    <xf numFmtId="177" fontId="39" fillId="0" borderId="8" xfId="0" applyNumberFormat="1" applyFont="1" applyFill="1" applyBorder="1" applyAlignment="1">
      <alignment horizontal="center" vertical="center" wrapText="1"/>
    </xf>
    <xf numFmtId="0" fontId="39" fillId="0" borderId="8" xfId="0" applyNumberFormat="1" applyFont="1" applyFill="1" applyBorder="1" applyAlignment="1">
      <alignment horizontal="center" vertical="center" shrinkToFit="1"/>
    </xf>
    <xf numFmtId="0" fontId="40" fillId="0" borderId="8" xfId="10" applyNumberFormat="1" applyFont="1" applyFill="1" applyBorder="1" applyAlignment="1">
      <alignment horizontal="center" vertical="center"/>
    </xf>
    <xf numFmtId="177" fontId="41" fillId="2" borderId="0" xfId="0" applyNumberFormat="1" applyFont="1" applyFill="1">
      <alignment vertical="center"/>
    </xf>
    <xf numFmtId="0" fontId="39" fillId="0" borderId="8" xfId="10" applyNumberFormat="1" applyFont="1" applyFill="1" applyBorder="1" applyAlignment="1">
      <alignment horizontal="center" vertical="center"/>
    </xf>
    <xf numFmtId="181" fontId="40" fillId="0" borderId="8" xfId="10" applyNumberFormat="1" applyFont="1" applyFill="1" applyBorder="1" applyAlignment="1">
      <alignment horizontal="center" vertical="center"/>
    </xf>
    <xf numFmtId="177" fontId="40" fillId="0" borderId="8" xfId="10" applyNumberFormat="1" applyFont="1" applyFill="1" applyBorder="1" applyAlignment="1">
      <alignment horizontal="center" vertical="center"/>
    </xf>
    <xf numFmtId="0" fontId="38" fillId="0" borderId="8" xfId="10" applyNumberFormat="1" applyFont="1" applyFill="1" applyBorder="1" applyAlignment="1">
      <alignment horizontal="center" vertical="center"/>
    </xf>
    <xf numFmtId="0" fontId="41" fillId="0" borderId="0" xfId="0" applyNumberFormat="1" applyFont="1" applyFill="1" applyAlignment="1">
      <alignment horizontal="center" vertical="center"/>
    </xf>
    <xf numFmtId="0" fontId="41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37" fillId="2" borderId="0" xfId="0" applyFont="1" applyFill="1">
      <alignment vertical="center"/>
    </xf>
    <xf numFmtId="0" fontId="40" fillId="2" borderId="0" xfId="0" applyFont="1" applyFill="1">
      <alignment vertical="center"/>
    </xf>
    <xf numFmtId="0" fontId="42" fillId="2" borderId="0" xfId="0" applyFont="1" applyFill="1">
      <alignment vertical="center"/>
    </xf>
    <xf numFmtId="0" fontId="42" fillId="2" borderId="0" xfId="0" applyFont="1" applyFill="1" applyAlignment="1">
      <alignment horizontal="center" vertical="center"/>
    </xf>
    <xf numFmtId="0" fontId="44" fillId="2" borderId="0" xfId="0" applyNumberFormat="1" applyFont="1" applyFill="1" applyBorder="1" applyAlignment="1">
      <alignment wrapText="1"/>
    </xf>
    <xf numFmtId="0" fontId="44" fillId="2" borderId="0" xfId="0" applyNumberFormat="1" applyFont="1" applyFill="1" applyBorder="1" applyAlignment="1"/>
    <xf numFmtId="0" fontId="45" fillId="2" borderId="9" xfId="0" applyNumberFormat="1" applyFont="1" applyFill="1" applyBorder="1" applyAlignment="1" applyProtection="1">
      <alignment horizontal="center" vertical="center" shrinkToFit="1"/>
    </xf>
    <xf numFmtId="0" fontId="3" fillId="2" borderId="9" xfId="0" applyNumberFormat="1" applyFont="1" applyFill="1" applyBorder="1" applyAlignment="1" applyProtection="1">
      <alignment horizontal="left" vertical="center"/>
    </xf>
    <xf numFmtId="0" fontId="3" fillId="2" borderId="9" xfId="0" applyNumberFormat="1" applyFont="1" applyFill="1" applyBorder="1" applyAlignment="1" applyProtection="1">
      <alignment horizontal="center" vertical="center"/>
    </xf>
    <xf numFmtId="0" fontId="3" fillId="2" borderId="9" xfId="0" applyNumberFormat="1" applyFont="1" applyFill="1" applyBorder="1" applyAlignment="1" applyProtection="1">
      <alignment vertical="center" wrapText="1"/>
    </xf>
    <xf numFmtId="185" fontId="3" fillId="2" borderId="9" xfId="0" applyNumberFormat="1" applyFont="1" applyFill="1" applyBorder="1" applyAlignment="1" applyProtection="1">
      <alignment horizontal="center" vertical="center"/>
    </xf>
    <xf numFmtId="0" fontId="25" fillId="2" borderId="9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9" xfId="0" applyNumberFormat="1" applyFont="1" applyFill="1" applyBorder="1" applyAlignment="1" applyProtection="1">
      <alignment horizontal="left" vertical="center" wrapText="1"/>
    </xf>
    <xf numFmtId="0" fontId="13" fillId="0" borderId="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/>
    </xf>
    <xf numFmtId="0" fontId="5" fillId="2" borderId="9" xfId="36" applyNumberFormat="1" applyFont="1" applyFill="1" applyBorder="1" applyAlignment="1">
      <alignment horizontal="center" vertical="center"/>
    </xf>
    <xf numFmtId="0" fontId="5" fillId="2" borderId="9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9" xfId="7" applyNumberFormat="1" applyFont="1" applyFill="1" applyBorder="1" applyAlignment="1">
      <alignment horizontal="center" vertical="center"/>
    </xf>
    <xf numFmtId="0" fontId="13" fillId="2" borderId="9" xfId="36" applyNumberFormat="1" applyFont="1" applyFill="1" applyBorder="1" applyAlignment="1">
      <alignment horizontal="center" vertical="center"/>
    </xf>
    <xf numFmtId="0" fontId="13" fillId="2" borderId="9" xfId="2" applyNumberFormat="1" applyFont="1" applyFill="1" applyBorder="1" applyAlignment="1">
      <alignment horizontal="center" vertical="center"/>
    </xf>
    <xf numFmtId="0" fontId="47" fillId="2" borderId="9" xfId="36" applyNumberFormat="1" applyFont="1" applyFill="1" applyBorder="1" applyAlignment="1" applyProtection="1">
      <alignment horizontal="center" vertical="center" wrapText="1"/>
    </xf>
    <xf numFmtId="0" fontId="30" fillId="2" borderId="9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49" fillId="0" borderId="0" xfId="0" applyNumberFormat="1" applyFont="1" applyBorder="1" applyAlignment="1">
      <alignment horizontal="right" vertical="center"/>
    </xf>
    <xf numFmtId="0" fontId="50" fillId="0" borderId="9" xfId="0" applyNumberFormat="1" applyFont="1" applyBorder="1" applyAlignment="1">
      <alignment horizontal="center" vertical="center"/>
    </xf>
    <xf numFmtId="0" fontId="50" fillId="0" borderId="9" xfId="0" applyNumberFormat="1" applyFont="1" applyFill="1" applyBorder="1" applyAlignment="1">
      <alignment horizontal="center" vertical="center"/>
    </xf>
    <xf numFmtId="177" fontId="50" fillId="0" borderId="9" xfId="0" applyNumberFormat="1" applyFont="1" applyFill="1" applyBorder="1" applyAlignment="1">
      <alignment horizontal="center" vertical="center"/>
    </xf>
    <xf numFmtId="0" fontId="50" fillId="0" borderId="9" xfId="0" applyNumberFormat="1" applyFont="1" applyBorder="1" applyAlignment="1">
      <alignment horizontal="center" vertical="center" wrapText="1"/>
    </xf>
    <xf numFmtId="177" fontId="51" fillId="0" borderId="9" xfId="0" applyNumberFormat="1" applyFont="1" applyBorder="1" applyAlignment="1">
      <alignment horizontal="center" vertical="center"/>
    </xf>
    <xf numFmtId="177" fontId="50" fillId="0" borderId="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8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49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37" fillId="2" borderId="0" xfId="27" applyNumberFormat="1" applyFont="1" applyFill="1" applyAlignment="1">
      <alignment horizontal="center" vertical="center"/>
    </xf>
    <xf numFmtId="0" fontId="37" fillId="2" borderId="0" xfId="27" applyNumberFormat="1" applyFont="1" applyFill="1" applyAlignment="1">
      <alignment horizontal="center" vertical="center" wrapText="1"/>
    </xf>
    <xf numFmtId="0" fontId="43" fillId="2" borderId="0" xfId="0" applyNumberFormat="1" applyFont="1" applyFill="1" applyBorder="1" applyAlignment="1">
      <alignment horizontal="center" vertical="center"/>
    </xf>
    <xf numFmtId="0" fontId="46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176" fontId="26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4" fillId="0" borderId="3" xfId="40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5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23" fillId="2" borderId="3" xfId="11" applyFont="1" applyFill="1" applyBorder="1" applyAlignment="1">
      <alignment horizontal="center" vertical="center"/>
    </xf>
    <xf numFmtId="176" fontId="7" fillId="3" borderId="8" xfId="47" applyNumberFormat="1" applyFont="1" applyFill="1" applyBorder="1" applyAlignment="1">
      <alignment horizontal="center" vertical="center"/>
    </xf>
    <xf numFmtId="176" fontId="7" fillId="3" borderId="8" xfId="40" applyNumberFormat="1" applyFont="1" applyFill="1" applyBorder="1" applyAlignment="1">
      <alignment horizontal="center" vertical="center" wrapText="1"/>
    </xf>
    <xf numFmtId="0" fontId="35" fillId="3" borderId="8" xfId="41" applyNumberFormat="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1" fillId="0" borderId="3" xfId="0" applyFont="1" applyBorder="1" applyAlignment="1">
      <alignment horizontal="center" vertical="center"/>
    </xf>
  </cellXfs>
  <cellStyles count="51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7" sqref="C17"/>
    </sheetView>
  </sheetViews>
  <sheetFormatPr defaultColWidth="9" defaultRowHeight="13.5"/>
  <cols>
    <col min="1" max="1" width="5.625" style="175" customWidth="1"/>
    <col min="2" max="2" width="29.625" style="183" customWidth="1"/>
    <col min="3" max="4" width="20.625" style="175" customWidth="1"/>
    <col min="5" max="5" width="22.5" style="175" customWidth="1"/>
    <col min="6" max="6" width="20.5" style="175" bestFit="1" customWidth="1"/>
    <col min="7" max="7" width="18.625" style="175" hidden="1" customWidth="1"/>
    <col min="8" max="8" width="18.375" style="175" bestFit="1" customWidth="1"/>
    <col min="9" max="9" width="14.375" style="175" hidden="1" customWidth="1"/>
    <col min="10" max="10" width="14.25" style="175" hidden="1" customWidth="1"/>
    <col min="11" max="254" width="9" style="175"/>
    <col min="255" max="255" width="6.625" style="175" customWidth="1"/>
    <col min="256" max="257" width="21.625" style="175" customWidth="1"/>
    <col min="258" max="258" width="16.125" style="175" bestFit="1" customWidth="1"/>
    <col min="259" max="259" width="13.875" style="175" bestFit="1" customWidth="1"/>
    <col min="260" max="260" width="17.25" style="175" bestFit="1" customWidth="1"/>
    <col min="261" max="262" width="20.5" style="175" bestFit="1" customWidth="1"/>
    <col min="263" max="263" width="0" style="175" hidden="1" customWidth="1"/>
    <col min="264" max="264" width="18.375" style="175" bestFit="1" customWidth="1"/>
    <col min="265" max="266" width="0" style="175" hidden="1" customWidth="1"/>
    <col min="267" max="510" width="9" style="175"/>
    <col min="511" max="511" width="6.625" style="175" customWidth="1"/>
    <col min="512" max="513" width="21.625" style="175" customWidth="1"/>
    <col min="514" max="514" width="16.125" style="175" bestFit="1" customWidth="1"/>
    <col min="515" max="515" width="13.875" style="175" bestFit="1" customWidth="1"/>
    <col min="516" max="516" width="17.25" style="175" bestFit="1" customWidth="1"/>
    <col min="517" max="518" width="20.5" style="175" bestFit="1" customWidth="1"/>
    <col min="519" max="519" width="0" style="175" hidden="1" customWidth="1"/>
    <col min="520" max="520" width="18.375" style="175" bestFit="1" customWidth="1"/>
    <col min="521" max="522" width="0" style="175" hidden="1" customWidth="1"/>
    <col min="523" max="766" width="9" style="175"/>
    <col min="767" max="767" width="6.625" style="175" customWidth="1"/>
    <col min="768" max="769" width="21.625" style="175" customWidth="1"/>
    <col min="770" max="770" width="16.125" style="175" bestFit="1" customWidth="1"/>
    <col min="771" max="771" width="13.875" style="175" bestFit="1" customWidth="1"/>
    <col min="772" max="772" width="17.25" style="175" bestFit="1" customWidth="1"/>
    <col min="773" max="774" width="20.5" style="175" bestFit="1" customWidth="1"/>
    <col min="775" max="775" width="0" style="175" hidden="1" customWidth="1"/>
    <col min="776" max="776" width="18.375" style="175" bestFit="1" customWidth="1"/>
    <col min="777" max="778" width="0" style="175" hidden="1" customWidth="1"/>
    <col min="779" max="1022" width="9" style="175"/>
    <col min="1023" max="1023" width="6.625" style="175" customWidth="1"/>
    <col min="1024" max="1025" width="21.625" style="175" customWidth="1"/>
    <col min="1026" max="1026" width="16.125" style="175" bestFit="1" customWidth="1"/>
    <col min="1027" max="1027" width="13.875" style="175" bestFit="1" customWidth="1"/>
    <col min="1028" max="1028" width="17.25" style="175" bestFit="1" customWidth="1"/>
    <col min="1029" max="1030" width="20.5" style="175" bestFit="1" customWidth="1"/>
    <col min="1031" max="1031" width="0" style="175" hidden="1" customWidth="1"/>
    <col min="1032" max="1032" width="18.375" style="175" bestFit="1" customWidth="1"/>
    <col min="1033" max="1034" width="0" style="175" hidden="1" customWidth="1"/>
    <col min="1035" max="1278" width="9" style="175"/>
    <col min="1279" max="1279" width="6.625" style="175" customWidth="1"/>
    <col min="1280" max="1281" width="21.625" style="175" customWidth="1"/>
    <col min="1282" max="1282" width="16.125" style="175" bestFit="1" customWidth="1"/>
    <col min="1283" max="1283" width="13.875" style="175" bestFit="1" customWidth="1"/>
    <col min="1284" max="1284" width="17.25" style="175" bestFit="1" customWidth="1"/>
    <col min="1285" max="1286" width="20.5" style="175" bestFit="1" customWidth="1"/>
    <col min="1287" max="1287" width="0" style="175" hidden="1" customWidth="1"/>
    <col min="1288" max="1288" width="18.375" style="175" bestFit="1" customWidth="1"/>
    <col min="1289" max="1290" width="0" style="175" hidden="1" customWidth="1"/>
    <col min="1291" max="1534" width="9" style="175"/>
    <col min="1535" max="1535" width="6.625" style="175" customWidth="1"/>
    <col min="1536" max="1537" width="21.625" style="175" customWidth="1"/>
    <col min="1538" max="1538" width="16.125" style="175" bestFit="1" customWidth="1"/>
    <col min="1539" max="1539" width="13.875" style="175" bestFit="1" customWidth="1"/>
    <col min="1540" max="1540" width="17.25" style="175" bestFit="1" customWidth="1"/>
    <col min="1541" max="1542" width="20.5" style="175" bestFit="1" customWidth="1"/>
    <col min="1543" max="1543" width="0" style="175" hidden="1" customWidth="1"/>
    <col min="1544" max="1544" width="18.375" style="175" bestFit="1" customWidth="1"/>
    <col min="1545" max="1546" width="0" style="175" hidden="1" customWidth="1"/>
    <col min="1547" max="1790" width="9" style="175"/>
    <col min="1791" max="1791" width="6.625" style="175" customWidth="1"/>
    <col min="1792" max="1793" width="21.625" style="175" customWidth="1"/>
    <col min="1794" max="1794" width="16.125" style="175" bestFit="1" customWidth="1"/>
    <col min="1795" max="1795" width="13.875" style="175" bestFit="1" customWidth="1"/>
    <col min="1796" max="1796" width="17.25" style="175" bestFit="1" customWidth="1"/>
    <col min="1797" max="1798" width="20.5" style="175" bestFit="1" customWidth="1"/>
    <col min="1799" max="1799" width="0" style="175" hidden="1" customWidth="1"/>
    <col min="1800" max="1800" width="18.375" style="175" bestFit="1" customWidth="1"/>
    <col min="1801" max="1802" width="0" style="175" hidden="1" customWidth="1"/>
    <col min="1803" max="2046" width="9" style="175"/>
    <col min="2047" max="2047" width="6.625" style="175" customWidth="1"/>
    <col min="2048" max="2049" width="21.625" style="175" customWidth="1"/>
    <col min="2050" max="2050" width="16.125" style="175" bestFit="1" customWidth="1"/>
    <col min="2051" max="2051" width="13.875" style="175" bestFit="1" customWidth="1"/>
    <col min="2052" max="2052" width="17.25" style="175" bestFit="1" customWidth="1"/>
    <col min="2053" max="2054" width="20.5" style="175" bestFit="1" customWidth="1"/>
    <col min="2055" max="2055" width="0" style="175" hidden="1" customWidth="1"/>
    <col min="2056" max="2056" width="18.375" style="175" bestFit="1" customWidth="1"/>
    <col min="2057" max="2058" width="0" style="175" hidden="1" customWidth="1"/>
    <col min="2059" max="2302" width="9" style="175"/>
    <col min="2303" max="2303" width="6.625" style="175" customWidth="1"/>
    <col min="2304" max="2305" width="21.625" style="175" customWidth="1"/>
    <col min="2306" max="2306" width="16.125" style="175" bestFit="1" customWidth="1"/>
    <col min="2307" max="2307" width="13.875" style="175" bestFit="1" customWidth="1"/>
    <col min="2308" max="2308" width="17.25" style="175" bestFit="1" customWidth="1"/>
    <col min="2309" max="2310" width="20.5" style="175" bestFit="1" customWidth="1"/>
    <col min="2311" max="2311" width="0" style="175" hidden="1" customWidth="1"/>
    <col min="2312" max="2312" width="18.375" style="175" bestFit="1" customWidth="1"/>
    <col min="2313" max="2314" width="0" style="175" hidden="1" customWidth="1"/>
    <col min="2315" max="2558" width="9" style="175"/>
    <col min="2559" max="2559" width="6.625" style="175" customWidth="1"/>
    <col min="2560" max="2561" width="21.625" style="175" customWidth="1"/>
    <col min="2562" max="2562" width="16.125" style="175" bestFit="1" customWidth="1"/>
    <col min="2563" max="2563" width="13.875" style="175" bestFit="1" customWidth="1"/>
    <col min="2564" max="2564" width="17.25" style="175" bestFit="1" customWidth="1"/>
    <col min="2565" max="2566" width="20.5" style="175" bestFit="1" customWidth="1"/>
    <col min="2567" max="2567" width="0" style="175" hidden="1" customWidth="1"/>
    <col min="2568" max="2568" width="18.375" style="175" bestFit="1" customWidth="1"/>
    <col min="2569" max="2570" width="0" style="175" hidden="1" customWidth="1"/>
    <col min="2571" max="2814" width="9" style="175"/>
    <col min="2815" max="2815" width="6.625" style="175" customWidth="1"/>
    <col min="2816" max="2817" width="21.625" style="175" customWidth="1"/>
    <col min="2818" max="2818" width="16.125" style="175" bestFit="1" customWidth="1"/>
    <col min="2819" max="2819" width="13.875" style="175" bestFit="1" customWidth="1"/>
    <col min="2820" max="2820" width="17.25" style="175" bestFit="1" customWidth="1"/>
    <col min="2821" max="2822" width="20.5" style="175" bestFit="1" customWidth="1"/>
    <col min="2823" max="2823" width="0" style="175" hidden="1" customWidth="1"/>
    <col min="2824" max="2824" width="18.375" style="175" bestFit="1" customWidth="1"/>
    <col min="2825" max="2826" width="0" style="175" hidden="1" customWidth="1"/>
    <col min="2827" max="3070" width="9" style="175"/>
    <col min="3071" max="3071" width="6.625" style="175" customWidth="1"/>
    <col min="3072" max="3073" width="21.625" style="175" customWidth="1"/>
    <col min="3074" max="3074" width="16.125" style="175" bestFit="1" customWidth="1"/>
    <col min="3075" max="3075" width="13.875" style="175" bestFit="1" customWidth="1"/>
    <col min="3076" max="3076" width="17.25" style="175" bestFit="1" customWidth="1"/>
    <col min="3077" max="3078" width="20.5" style="175" bestFit="1" customWidth="1"/>
    <col min="3079" max="3079" width="0" style="175" hidden="1" customWidth="1"/>
    <col min="3080" max="3080" width="18.375" style="175" bestFit="1" customWidth="1"/>
    <col min="3081" max="3082" width="0" style="175" hidden="1" customWidth="1"/>
    <col min="3083" max="3326" width="9" style="175"/>
    <col min="3327" max="3327" width="6.625" style="175" customWidth="1"/>
    <col min="3328" max="3329" width="21.625" style="175" customWidth="1"/>
    <col min="3330" max="3330" width="16.125" style="175" bestFit="1" customWidth="1"/>
    <col min="3331" max="3331" width="13.875" style="175" bestFit="1" customWidth="1"/>
    <col min="3332" max="3332" width="17.25" style="175" bestFit="1" customWidth="1"/>
    <col min="3333" max="3334" width="20.5" style="175" bestFit="1" customWidth="1"/>
    <col min="3335" max="3335" width="0" style="175" hidden="1" customWidth="1"/>
    <col min="3336" max="3336" width="18.375" style="175" bestFit="1" customWidth="1"/>
    <col min="3337" max="3338" width="0" style="175" hidden="1" customWidth="1"/>
    <col min="3339" max="3582" width="9" style="175"/>
    <col min="3583" max="3583" width="6.625" style="175" customWidth="1"/>
    <col min="3584" max="3585" width="21.625" style="175" customWidth="1"/>
    <col min="3586" max="3586" width="16.125" style="175" bestFit="1" customWidth="1"/>
    <col min="3587" max="3587" width="13.875" style="175" bestFit="1" customWidth="1"/>
    <col min="3588" max="3588" width="17.25" style="175" bestFit="1" customWidth="1"/>
    <col min="3589" max="3590" width="20.5" style="175" bestFit="1" customWidth="1"/>
    <col min="3591" max="3591" width="0" style="175" hidden="1" customWidth="1"/>
    <col min="3592" max="3592" width="18.375" style="175" bestFit="1" customWidth="1"/>
    <col min="3593" max="3594" width="0" style="175" hidden="1" customWidth="1"/>
    <col min="3595" max="3838" width="9" style="175"/>
    <col min="3839" max="3839" width="6.625" style="175" customWidth="1"/>
    <col min="3840" max="3841" width="21.625" style="175" customWidth="1"/>
    <col min="3842" max="3842" width="16.125" style="175" bestFit="1" customWidth="1"/>
    <col min="3843" max="3843" width="13.875" style="175" bestFit="1" customWidth="1"/>
    <col min="3844" max="3844" width="17.25" style="175" bestFit="1" customWidth="1"/>
    <col min="3845" max="3846" width="20.5" style="175" bestFit="1" customWidth="1"/>
    <col min="3847" max="3847" width="0" style="175" hidden="1" customWidth="1"/>
    <col min="3848" max="3848" width="18.375" style="175" bestFit="1" customWidth="1"/>
    <col min="3849" max="3850" width="0" style="175" hidden="1" customWidth="1"/>
    <col min="3851" max="4094" width="9" style="175"/>
    <col min="4095" max="4095" width="6.625" style="175" customWidth="1"/>
    <col min="4096" max="4097" width="21.625" style="175" customWidth="1"/>
    <col min="4098" max="4098" width="16.125" style="175" bestFit="1" customWidth="1"/>
    <col min="4099" max="4099" width="13.875" style="175" bestFit="1" customWidth="1"/>
    <col min="4100" max="4100" width="17.25" style="175" bestFit="1" customWidth="1"/>
    <col min="4101" max="4102" width="20.5" style="175" bestFit="1" customWidth="1"/>
    <col min="4103" max="4103" width="0" style="175" hidden="1" customWidth="1"/>
    <col min="4104" max="4104" width="18.375" style="175" bestFit="1" customWidth="1"/>
    <col min="4105" max="4106" width="0" style="175" hidden="1" customWidth="1"/>
    <col min="4107" max="4350" width="9" style="175"/>
    <col min="4351" max="4351" width="6.625" style="175" customWidth="1"/>
    <col min="4352" max="4353" width="21.625" style="175" customWidth="1"/>
    <col min="4354" max="4354" width="16.125" style="175" bestFit="1" customWidth="1"/>
    <col min="4355" max="4355" width="13.875" style="175" bestFit="1" customWidth="1"/>
    <col min="4356" max="4356" width="17.25" style="175" bestFit="1" customWidth="1"/>
    <col min="4357" max="4358" width="20.5" style="175" bestFit="1" customWidth="1"/>
    <col min="4359" max="4359" width="0" style="175" hidden="1" customWidth="1"/>
    <col min="4360" max="4360" width="18.375" style="175" bestFit="1" customWidth="1"/>
    <col min="4361" max="4362" width="0" style="175" hidden="1" customWidth="1"/>
    <col min="4363" max="4606" width="9" style="175"/>
    <col min="4607" max="4607" width="6.625" style="175" customWidth="1"/>
    <col min="4608" max="4609" width="21.625" style="175" customWidth="1"/>
    <col min="4610" max="4610" width="16.125" style="175" bestFit="1" customWidth="1"/>
    <col min="4611" max="4611" width="13.875" style="175" bestFit="1" customWidth="1"/>
    <col min="4612" max="4612" width="17.25" style="175" bestFit="1" customWidth="1"/>
    <col min="4613" max="4614" width="20.5" style="175" bestFit="1" customWidth="1"/>
    <col min="4615" max="4615" width="0" style="175" hidden="1" customWidth="1"/>
    <col min="4616" max="4616" width="18.375" style="175" bestFit="1" customWidth="1"/>
    <col min="4617" max="4618" width="0" style="175" hidden="1" customWidth="1"/>
    <col min="4619" max="4862" width="9" style="175"/>
    <col min="4863" max="4863" width="6.625" style="175" customWidth="1"/>
    <col min="4864" max="4865" width="21.625" style="175" customWidth="1"/>
    <col min="4866" max="4866" width="16.125" style="175" bestFit="1" customWidth="1"/>
    <col min="4867" max="4867" width="13.875" style="175" bestFit="1" customWidth="1"/>
    <col min="4868" max="4868" width="17.25" style="175" bestFit="1" customWidth="1"/>
    <col min="4869" max="4870" width="20.5" style="175" bestFit="1" customWidth="1"/>
    <col min="4871" max="4871" width="0" style="175" hidden="1" customWidth="1"/>
    <col min="4872" max="4872" width="18.375" style="175" bestFit="1" customWidth="1"/>
    <col min="4873" max="4874" width="0" style="175" hidden="1" customWidth="1"/>
    <col min="4875" max="5118" width="9" style="175"/>
    <col min="5119" max="5119" width="6.625" style="175" customWidth="1"/>
    <col min="5120" max="5121" width="21.625" style="175" customWidth="1"/>
    <col min="5122" max="5122" width="16.125" style="175" bestFit="1" customWidth="1"/>
    <col min="5123" max="5123" width="13.875" style="175" bestFit="1" customWidth="1"/>
    <col min="5124" max="5124" width="17.25" style="175" bestFit="1" customWidth="1"/>
    <col min="5125" max="5126" width="20.5" style="175" bestFit="1" customWidth="1"/>
    <col min="5127" max="5127" width="0" style="175" hidden="1" customWidth="1"/>
    <col min="5128" max="5128" width="18.375" style="175" bestFit="1" customWidth="1"/>
    <col min="5129" max="5130" width="0" style="175" hidden="1" customWidth="1"/>
    <col min="5131" max="5374" width="9" style="175"/>
    <col min="5375" max="5375" width="6.625" style="175" customWidth="1"/>
    <col min="5376" max="5377" width="21.625" style="175" customWidth="1"/>
    <col min="5378" max="5378" width="16.125" style="175" bestFit="1" customWidth="1"/>
    <col min="5379" max="5379" width="13.875" style="175" bestFit="1" customWidth="1"/>
    <col min="5380" max="5380" width="17.25" style="175" bestFit="1" customWidth="1"/>
    <col min="5381" max="5382" width="20.5" style="175" bestFit="1" customWidth="1"/>
    <col min="5383" max="5383" width="0" style="175" hidden="1" customWidth="1"/>
    <col min="5384" max="5384" width="18.375" style="175" bestFit="1" customWidth="1"/>
    <col min="5385" max="5386" width="0" style="175" hidden="1" customWidth="1"/>
    <col min="5387" max="5630" width="9" style="175"/>
    <col min="5631" max="5631" width="6.625" style="175" customWidth="1"/>
    <col min="5632" max="5633" width="21.625" style="175" customWidth="1"/>
    <col min="5634" max="5634" width="16.125" style="175" bestFit="1" customWidth="1"/>
    <col min="5635" max="5635" width="13.875" style="175" bestFit="1" customWidth="1"/>
    <col min="5636" max="5636" width="17.25" style="175" bestFit="1" customWidth="1"/>
    <col min="5637" max="5638" width="20.5" style="175" bestFit="1" customWidth="1"/>
    <col min="5639" max="5639" width="0" style="175" hidden="1" customWidth="1"/>
    <col min="5640" max="5640" width="18.375" style="175" bestFit="1" customWidth="1"/>
    <col min="5641" max="5642" width="0" style="175" hidden="1" customWidth="1"/>
    <col min="5643" max="5886" width="9" style="175"/>
    <col min="5887" max="5887" width="6.625" style="175" customWidth="1"/>
    <col min="5888" max="5889" width="21.625" style="175" customWidth="1"/>
    <col min="5890" max="5890" width="16.125" style="175" bestFit="1" customWidth="1"/>
    <col min="5891" max="5891" width="13.875" style="175" bestFit="1" customWidth="1"/>
    <col min="5892" max="5892" width="17.25" style="175" bestFit="1" customWidth="1"/>
    <col min="5893" max="5894" width="20.5" style="175" bestFit="1" customWidth="1"/>
    <col min="5895" max="5895" width="0" style="175" hidden="1" customWidth="1"/>
    <col min="5896" max="5896" width="18.375" style="175" bestFit="1" customWidth="1"/>
    <col min="5897" max="5898" width="0" style="175" hidden="1" customWidth="1"/>
    <col min="5899" max="6142" width="9" style="175"/>
    <col min="6143" max="6143" width="6.625" style="175" customWidth="1"/>
    <col min="6144" max="6145" width="21.625" style="175" customWidth="1"/>
    <col min="6146" max="6146" width="16.125" style="175" bestFit="1" customWidth="1"/>
    <col min="6147" max="6147" width="13.875" style="175" bestFit="1" customWidth="1"/>
    <col min="6148" max="6148" width="17.25" style="175" bestFit="1" customWidth="1"/>
    <col min="6149" max="6150" width="20.5" style="175" bestFit="1" customWidth="1"/>
    <col min="6151" max="6151" width="0" style="175" hidden="1" customWidth="1"/>
    <col min="6152" max="6152" width="18.375" style="175" bestFit="1" customWidth="1"/>
    <col min="6153" max="6154" width="0" style="175" hidden="1" customWidth="1"/>
    <col min="6155" max="6398" width="9" style="175"/>
    <col min="6399" max="6399" width="6.625" style="175" customWidth="1"/>
    <col min="6400" max="6401" width="21.625" style="175" customWidth="1"/>
    <col min="6402" max="6402" width="16.125" style="175" bestFit="1" customWidth="1"/>
    <col min="6403" max="6403" width="13.875" style="175" bestFit="1" customWidth="1"/>
    <col min="6404" max="6404" width="17.25" style="175" bestFit="1" customWidth="1"/>
    <col min="6405" max="6406" width="20.5" style="175" bestFit="1" customWidth="1"/>
    <col min="6407" max="6407" width="0" style="175" hidden="1" customWidth="1"/>
    <col min="6408" max="6408" width="18.375" style="175" bestFit="1" customWidth="1"/>
    <col min="6409" max="6410" width="0" style="175" hidden="1" customWidth="1"/>
    <col min="6411" max="6654" width="9" style="175"/>
    <col min="6655" max="6655" width="6.625" style="175" customWidth="1"/>
    <col min="6656" max="6657" width="21.625" style="175" customWidth="1"/>
    <col min="6658" max="6658" width="16.125" style="175" bestFit="1" customWidth="1"/>
    <col min="6659" max="6659" width="13.875" style="175" bestFit="1" customWidth="1"/>
    <col min="6660" max="6660" width="17.25" style="175" bestFit="1" customWidth="1"/>
    <col min="6661" max="6662" width="20.5" style="175" bestFit="1" customWidth="1"/>
    <col min="6663" max="6663" width="0" style="175" hidden="1" customWidth="1"/>
    <col min="6664" max="6664" width="18.375" style="175" bestFit="1" customWidth="1"/>
    <col min="6665" max="6666" width="0" style="175" hidden="1" customWidth="1"/>
    <col min="6667" max="6910" width="9" style="175"/>
    <col min="6911" max="6911" width="6.625" style="175" customWidth="1"/>
    <col min="6912" max="6913" width="21.625" style="175" customWidth="1"/>
    <col min="6914" max="6914" width="16.125" style="175" bestFit="1" customWidth="1"/>
    <col min="6915" max="6915" width="13.875" style="175" bestFit="1" customWidth="1"/>
    <col min="6916" max="6916" width="17.25" style="175" bestFit="1" customWidth="1"/>
    <col min="6917" max="6918" width="20.5" style="175" bestFit="1" customWidth="1"/>
    <col min="6919" max="6919" width="0" style="175" hidden="1" customWidth="1"/>
    <col min="6920" max="6920" width="18.375" style="175" bestFit="1" customWidth="1"/>
    <col min="6921" max="6922" width="0" style="175" hidden="1" customWidth="1"/>
    <col min="6923" max="7166" width="9" style="175"/>
    <col min="7167" max="7167" width="6.625" style="175" customWidth="1"/>
    <col min="7168" max="7169" width="21.625" style="175" customWidth="1"/>
    <col min="7170" max="7170" width="16.125" style="175" bestFit="1" customWidth="1"/>
    <col min="7171" max="7171" width="13.875" style="175" bestFit="1" customWidth="1"/>
    <col min="7172" max="7172" width="17.25" style="175" bestFit="1" customWidth="1"/>
    <col min="7173" max="7174" width="20.5" style="175" bestFit="1" customWidth="1"/>
    <col min="7175" max="7175" width="0" style="175" hidden="1" customWidth="1"/>
    <col min="7176" max="7176" width="18.375" style="175" bestFit="1" customWidth="1"/>
    <col min="7177" max="7178" width="0" style="175" hidden="1" customWidth="1"/>
    <col min="7179" max="7422" width="9" style="175"/>
    <col min="7423" max="7423" width="6.625" style="175" customWidth="1"/>
    <col min="7424" max="7425" width="21.625" style="175" customWidth="1"/>
    <col min="7426" max="7426" width="16.125" style="175" bestFit="1" customWidth="1"/>
    <col min="7427" max="7427" width="13.875" style="175" bestFit="1" customWidth="1"/>
    <col min="7428" max="7428" width="17.25" style="175" bestFit="1" customWidth="1"/>
    <col min="7429" max="7430" width="20.5" style="175" bestFit="1" customWidth="1"/>
    <col min="7431" max="7431" width="0" style="175" hidden="1" customWidth="1"/>
    <col min="7432" max="7432" width="18.375" style="175" bestFit="1" customWidth="1"/>
    <col min="7433" max="7434" width="0" style="175" hidden="1" customWidth="1"/>
    <col min="7435" max="7678" width="9" style="175"/>
    <col min="7679" max="7679" width="6.625" style="175" customWidth="1"/>
    <col min="7680" max="7681" width="21.625" style="175" customWidth="1"/>
    <col min="7682" max="7682" width="16.125" style="175" bestFit="1" customWidth="1"/>
    <col min="7683" max="7683" width="13.875" style="175" bestFit="1" customWidth="1"/>
    <col min="7684" max="7684" width="17.25" style="175" bestFit="1" customWidth="1"/>
    <col min="7685" max="7686" width="20.5" style="175" bestFit="1" customWidth="1"/>
    <col min="7687" max="7687" width="0" style="175" hidden="1" customWidth="1"/>
    <col min="7688" max="7688" width="18.375" style="175" bestFit="1" customWidth="1"/>
    <col min="7689" max="7690" width="0" style="175" hidden="1" customWidth="1"/>
    <col min="7691" max="7934" width="9" style="175"/>
    <col min="7935" max="7935" width="6.625" style="175" customWidth="1"/>
    <col min="7936" max="7937" width="21.625" style="175" customWidth="1"/>
    <col min="7938" max="7938" width="16.125" style="175" bestFit="1" customWidth="1"/>
    <col min="7939" max="7939" width="13.875" style="175" bestFit="1" customWidth="1"/>
    <col min="7940" max="7940" width="17.25" style="175" bestFit="1" customWidth="1"/>
    <col min="7941" max="7942" width="20.5" style="175" bestFit="1" customWidth="1"/>
    <col min="7943" max="7943" width="0" style="175" hidden="1" customWidth="1"/>
    <col min="7944" max="7944" width="18.375" style="175" bestFit="1" customWidth="1"/>
    <col min="7945" max="7946" width="0" style="175" hidden="1" customWidth="1"/>
    <col min="7947" max="8190" width="9" style="175"/>
    <col min="8191" max="8191" width="6.625" style="175" customWidth="1"/>
    <col min="8192" max="8193" width="21.625" style="175" customWidth="1"/>
    <col min="8194" max="8194" width="16.125" style="175" bestFit="1" customWidth="1"/>
    <col min="8195" max="8195" width="13.875" style="175" bestFit="1" customWidth="1"/>
    <col min="8196" max="8196" width="17.25" style="175" bestFit="1" customWidth="1"/>
    <col min="8197" max="8198" width="20.5" style="175" bestFit="1" customWidth="1"/>
    <col min="8199" max="8199" width="0" style="175" hidden="1" customWidth="1"/>
    <col min="8200" max="8200" width="18.375" style="175" bestFit="1" customWidth="1"/>
    <col min="8201" max="8202" width="0" style="175" hidden="1" customWidth="1"/>
    <col min="8203" max="8446" width="9" style="175"/>
    <col min="8447" max="8447" width="6.625" style="175" customWidth="1"/>
    <col min="8448" max="8449" width="21.625" style="175" customWidth="1"/>
    <col min="8450" max="8450" width="16.125" style="175" bestFit="1" customWidth="1"/>
    <col min="8451" max="8451" width="13.875" style="175" bestFit="1" customWidth="1"/>
    <col min="8452" max="8452" width="17.25" style="175" bestFit="1" customWidth="1"/>
    <col min="8453" max="8454" width="20.5" style="175" bestFit="1" customWidth="1"/>
    <col min="8455" max="8455" width="0" style="175" hidden="1" customWidth="1"/>
    <col min="8456" max="8456" width="18.375" style="175" bestFit="1" customWidth="1"/>
    <col min="8457" max="8458" width="0" style="175" hidden="1" customWidth="1"/>
    <col min="8459" max="8702" width="9" style="175"/>
    <col min="8703" max="8703" width="6.625" style="175" customWidth="1"/>
    <col min="8704" max="8705" width="21.625" style="175" customWidth="1"/>
    <col min="8706" max="8706" width="16.125" style="175" bestFit="1" customWidth="1"/>
    <col min="8707" max="8707" width="13.875" style="175" bestFit="1" customWidth="1"/>
    <col min="8708" max="8708" width="17.25" style="175" bestFit="1" customWidth="1"/>
    <col min="8709" max="8710" width="20.5" style="175" bestFit="1" customWidth="1"/>
    <col min="8711" max="8711" width="0" style="175" hidden="1" customWidth="1"/>
    <col min="8712" max="8712" width="18.375" style="175" bestFit="1" customWidth="1"/>
    <col min="8713" max="8714" width="0" style="175" hidden="1" customWidth="1"/>
    <col min="8715" max="8958" width="9" style="175"/>
    <col min="8959" max="8959" width="6.625" style="175" customWidth="1"/>
    <col min="8960" max="8961" width="21.625" style="175" customWidth="1"/>
    <col min="8962" max="8962" width="16.125" style="175" bestFit="1" customWidth="1"/>
    <col min="8963" max="8963" width="13.875" style="175" bestFit="1" customWidth="1"/>
    <col min="8964" max="8964" width="17.25" style="175" bestFit="1" customWidth="1"/>
    <col min="8965" max="8966" width="20.5" style="175" bestFit="1" customWidth="1"/>
    <col min="8967" max="8967" width="0" style="175" hidden="1" customWidth="1"/>
    <col min="8968" max="8968" width="18.375" style="175" bestFit="1" customWidth="1"/>
    <col min="8969" max="8970" width="0" style="175" hidden="1" customWidth="1"/>
    <col min="8971" max="9214" width="9" style="175"/>
    <col min="9215" max="9215" width="6.625" style="175" customWidth="1"/>
    <col min="9216" max="9217" width="21.625" style="175" customWidth="1"/>
    <col min="9218" max="9218" width="16.125" style="175" bestFit="1" customWidth="1"/>
    <col min="9219" max="9219" width="13.875" style="175" bestFit="1" customWidth="1"/>
    <col min="9220" max="9220" width="17.25" style="175" bestFit="1" customWidth="1"/>
    <col min="9221" max="9222" width="20.5" style="175" bestFit="1" customWidth="1"/>
    <col min="9223" max="9223" width="0" style="175" hidden="1" customWidth="1"/>
    <col min="9224" max="9224" width="18.375" style="175" bestFit="1" customWidth="1"/>
    <col min="9225" max="9226" width="0" style="175" hidden="1" customWidth="1"/>
    <col min="9227" max="9470" width="9" style="175"/>
    <col min="9471" max="9471" width="6.625" style="175" customWidth="1"/>
    <col min="9472" max="9473" width="21.625" style="175" customWidth="1"/>
    <col min="9474" max="9474" width="16.125" style="175" bestFit="1" customWidth="1"/>
    <col min="9475" max="9475" width="13.875" style="175" bestFit="1" customWidth="1"/>
    <col min="9476" max="9476" width="17.25" style="175" bestFit="1" customWidth="1"/>
    <col min="9477" max="9478" width="20.5" style="175" bestFit="1" customWidth="1"/>
    <col min="9479" max="9479" width="0" style="175" hidden="1" customWidth="1"/>
    <col min="9480" max="9480" width="18.375" style="175" bestFit="1" customWidth="1"/>
    <col min="9481" max="9482" width="0" style="175" hidden="1" customWidth="1"/>
    <col min="9483" max="9726" width="9" style="175"/>
    <col min="9727" max="9727" width="6.625" style="175" customWidth="1"/>
    <col min="9728" max="9729" width="21.625" style="175" customWidth="1"/>
    <col min="9730" max="9730" width="16.125" style="175" bestFit="1" customWidth="1"/>
    <col min="9731" max="9731" width="13.875" style="175" bestFit="1" customWidth="1"/>
    <col min="9732" max="9732" width="17.25" style="175" bestFit="1" customWidth="1"/>
    <col min="9733" max="9734" width="20.5" style="175" bestFit="1" customWidth="1"/>
    <col min="9735" max="9735" width="0" style="175" hidden="1" customWidth="1"/>
    <col min="9736" max="9736" width="18.375" style="175" bestFit="1" customWidth="1"/>
    <col min="9737" max="9738" width="0" style="175" hidden="1" customWidth="1"/>
    <col min="9739" max="9982" width="9" style="175"/>
    <col min="9983" max="9983" width="6.625" style="175" customWidth="1"/>
    <col min="9984" max="9985" width="21.625" style="175" customWidth="1"/>
    <col min="9986" max="9986" width="16.125" style="175" bestFit="1" customWidth="1"/>
    <col min="9987" max="9987" width="13.875" style="175" bestFit="1" customWidth="1"/>
    <col min="9988" max="9988" width="17.25" style="175" bestFit="1" customWidth="1"/>
    <col min="9989" max="9990" width="20.5" style="175" bestFit="1" customWidth="1"/>
    <col min="9991" max="9991" width="0" style="175" hidden="1" customWidth="1"/>
    <col min="9992" max="9992" width="18.375" style="175" bestFit="1" customWidth="1"/>
    <col min="9993" max="9994" width="0" style="175" hidden="1" customWidth="1"/>
    <col min="9995" max="10238" width="9" style="175"/>
    <col min="10239" max="10239" width="6.625" style="175" customWidth="1"/>
    <col min="10240" max="10241" width="21.625" style="175" customWidth="1"/>
    <col min="10242" max="10242" width="16.125" style="175" bestFit="1" customWidth="1"/>
    <col min="10243" max="10243" width="13.875" style="175" bestFit="1" customWidth="1"/>
    <col min="10244" max="10244" width="17.25" style="175" bestFit="1" customWidth="1"/>
    <col min="10245" max="10246" width="20.5" style="175" bestFit="1" customWidth="1"/>
    <col min="10247" max="10247" width="0" style="175" hidden="1" customWidth="1"/>
    <col min="10248" max="10248" width="18.375" style="175" bestFit="1" customWidth="1"/>
    <col min="10249" max="10250" width="0" style="175" hidden="1" customWidth="1"/>
    <col min="10251" max="10494" width="9" style="175"/>
    <col min="10495" max="10495" width="6.625" style="175" customWidth="1"/>
    <col min="10496" max="10497" width="21.625" style="175" customWidth="1"/>
    <col min="10498" max="10498" width="16.125" style="175" bestFit="1" customWidth="1"/>
    <col min="10499" max="10499" width="13.875" style="175" bestFit="1" customWidth="1"/>
    <col min="10500" max="10500" width="17.25" style="175" bestFit="1" customWidth="1"/>
    <col min="10501" max="10502" width="20.5" style="175" bestFit="1" customWidth="1"/>
    <col min="10503" max="10503" width="0" style="175" hidden="1" customWidth="1"/>
    <col min="10504" max="10504" width="18.375" style="175" bestFit="1" customWidth="1"/>
    <col min="10505" max="10506" width="0" style="175" hidden="1" customWidth="1"/>
    <col min="10507" max="10750" width="9" style="175"/>
    <col min="10751" max="10751" width="6.625" style="175" customWidth="1"/>
    <col min="10752" max="10753" width="21.625" style="175" customWidth="1"/>
    <col min="10754" max="10754" width="16.125" style="175" bestFit="1" customWidth="1"/>
    <col min="10755" max="10755" width="13.875" style="175" bestFit="1" customWidth="1"/>
    <col min="10756" max="10756" width="17.25" style="175" bestFit="1" customWidth="1"/>
    <col min="10757" max="10758" width="20.5" style="175" bestFit="1" customWidth="1"/>
    <col min="10759" max="10759" width="0" style="175" hidden="1" customWidth="1"/>
    <col min="10760" max="10760" width="18.375" style="175" bestFit="1" customWidth="1"/>
    <col min="10761" max="10762" width="0" style="175" hidden="1" customWidth="1"/>
    <col min="10763" max="11006" width="9" style="175"/>
    <col min="11007" max="11007" width="6.625" style="175" customWidth="1"/>
    <col min="11008" max="11009" width="21.625" style="175" customWidth="1"/>
    <col min="11010" max="11010" width="16.125" style="175" bestFit="1" customWidth="1"/>
    <col min="11011" max="11011" width="13.875" style="175" bestFit="1" customWidth="1"/>
    <col min="11012" max="11012" width="17.25" style="175" bestFit="1" customWidth="1"/>
    <col min="11013" max="11014" width="20.5" style="175" bestFit="1" customWidth="1"/>
    <col min="11015" max="11015" width="0" style="175" hidden="1" customWidth="1"/>
    <col min="11016" max="11016" width="18.375" style="175" bestFit="1" customWidth="1"/>
    <col min="11017" max="11018" width="0" style="175" hidden="1" customWidth="1"/>
    <col min="11019" max="11262" width="9" style="175"/>
    <col min="11263" max="11263" width="6.625" style="175" customWidth="1"/>
    <col min="11264" max="11265" width="21.625" style="175" customWidth="1"/>
    <col min="11266" max="11266" width="16.125" style="175" bestFit="1" customWidth="1"/>
    <col min="11267" max="11267" width="13.875" style="175" bestFit="1" customWidth="1"/>
    <col min="11268" max="11268" width="17.25" style="175" bestFit="1" customWidth="1"/>
    <col min="11269" max="11270" width="20.5" style="175" bestFit="1" customWidth="1"/>
    <col min="11271" max="11271" width="0" style="175" hidden="1" customWidth="1"/>
    <col min="11272" max="11272" width="18.375" style="175" bestFit="1" customWidth="1"/>
    <col min="11273" max="11274" width="0" style="175" hidden="1" customWidth="1"/>
    <col min="11275" max="11518" width="9" style="175"/>
    <col min="11519" max="11519" width="6.625" style="175" customWidth="1"/>
    <col min="11520" max="11521" width="21.625" style="175" customWidth="1"/>
    <col min="11522" max="11522" width="16.125" style="175" bestFit="1" customWidth="1"/>
    <col min="11523" max="11523" width="13.875" style="175" bestFit="1" customWidth="1"/>
    <col min="11524" max="11524" width="17.25" style="175" bestFit="1" customWidth="1"/>
    <col min="11525" max="11526" width="20.5" style="175" bestFit="1" customWidth="1"/>
    <col min="11527" max="11527" width="0" style="175" hidden="1" customWidth="1"/>
    <col min="11528" max="11528" width="18.375" style="175" bestFit="1" customWidth="1"/>
    <col min="11529" max="11530" width="0" style="175" hidden="1" customWidth="1"/>
    <col min="11531" max="11774" width="9" style="175"/>
    <col min="11775" max="11775" width="6.625" style="175" customWidth="1"/>
    <col min="11776" max="11777" width="21.625" style="175" customWidth="1"/>
    <col min="11778" max="11778" width="16.125" style="175" bestFit="1" customWidth="1"/>
    <col min="11779" max="11779" width="13.875" style="175" bestFit="1" customWidth="1"/>
    <col min="11780" max="11780" width="17.25" style="175" bestFit="1" customWidth="1"/>
    <col min="11781" max="11782" width="20.5" style="175" bestFit="1" customWidth="1"/>
    <col min="11783" max="11783" width="0" style="175" hidden="1" customWidth="1"/>
    <col min="11784" max="11784" width="18.375" style="175" bestFit="1" customWidth="1"/>
    <col min="11785" max="11786" width="0" style="175" hidden="1" customWidth="1"/>
    <col min="11787" max="12030" width="9" style="175"/>
    <col min="12031" max="12031" width="6.625" style="175" customWidth="1"/>
    <col min="12032" max="12033" width="21.625" style="175" customWidth="1"/>
    <col min="12034" max="12034" width="16.125" style="175" bestFit="1" customWidth="1"/>
    <col min="12035" max="12035" width="13.875" style="175" bestFit="1" customWidth="1"/>
    <col min="12036" max="12036" width="17.25" style="175" bestFit="1" customWidth="1"/>
    <col min="12037" max="12038" width="20.5" style="175" bestFit="1" customWidth="1"/>
    <col min="12039" max="12039" width="0" style="175" hidden="1" customWidth="1"/>
    <col min="12040" max="12040" width="18.375" style="175" bestFit="1" customWidth="1"/>
    <col min="12041" max="12042" width="0" style="175" hidden="1" customWidth="1"/>
    <col min="12043" max="12286" width="9" style="175"/>
    <col min="12287" max="12287" width="6.625" style="175" customWidth="1"/>
    <col min="12288" max="12289" width="21.625" style="175" customWidth="1"/>
    <col min="12290" max="12290" width="16.125" style="175" bestFit="1" customWidth="1"/>
    <col min="12291" max="12291" width="13.875" style="175" bestFit="1" customWidth="1"/>
    <col min="12292" max="12292" width="17.25" style="175" bestFit="1" customWidth="1"/>
    <col min="12293" max="12294" width="20.5" style="175" bestFit="1" customWidth="1"/>
    <col min="12295" max="12295" width="0" style="175" hidden="1" customWidth="1"/>
    <col min="12296" max="12296" width="18.375" style="175" bestFit="1" customWidth="1"/>
    <col min="12297" max="12298" width="0" style="175" hidden="1" customWidth="1"/>
    <col min="12299" max="12542" width="9" style="175"/>
    <col min="12543" max="12543" width="6.625" style="175" customWidth="1"/>
    <col min="12544" max="12545" width="21.625" style="175" customWidth="1"/>
    <col min="12546" max="12546" width="16.125" style="175" bestFit="1" customWidth="1"/>
    <col min="12547" max="12547" width="13.875" style="175" bestFit="1" customWidth="1"/>
    <col min="12548" max="12548" width="17.25" style="175" bestFit="1" customWidth="1"/>
    <col min="12549" max="12550" width="20.5" style="175" bestFit="1" customWidth="1"/>
    <col min="12551" max="12551" width="0" style="175" hidden="1" customWidth="1"/>
    <col min="12552" max="12552" width="18.375" style="175" bestFit="1" customWidth="1"/>
    <col min="12553" max="12554" width="0" style="175" hidden="1" customWidth="1"/>
    <col min="12555" max="12798" width="9" style="175"/>
    <col min="12799" max="12799" width="6.625" style="175" customWidth="1"/>
    <col min="12800" max="12801" width="21.625" style="175" customWidth="1"/>
    <col min="12802" max="12802" width="16.125" style="175" bestFit="1" customWidth="1"/>
    <col min="12803" max="12803" width="13.875" style="175" bestFit="1" customWidth="1"/>
    <col min="12804" max="12804" width="17.25" style="175" bestFit="1" customWidth="1"/>
    <col min="12805" max="12806" width="20.5" style="175" bestFit="1" customWidth="1"/>
    <col min="12807" max="12807" width="0" style="175" hidden="1" customWidth="1"/>
    <col min="12808" max="12808" width="18.375" style="175" bestFit="1" customWidth="1"/>
    <col min="12809" max="12810" width="0" style="175" hidden="1" customWidth="1"/>
    <col min="12811" max="13054" width="9" style="175"/>
    <col min="13055" max="13055" width="6.625" style="175" customWidth="1"/>
    <col min="13056" max="13057" width="21.625" style="175" customWidth="1"/>
    <col min="13058" max="13058" width="16.125" style="175" bestFit="1" customWidth="1"/>
    <col min="13059" max="13059" width="13.875" style="175" bestFit="1" customWidth="1"/>
    <col min="13060" max="13060" width="17.25" style="175" bestFit="1" customWidth="1"/>
    <col min="13061" max="13062" width="20.5" style="175" bestFit="1" customWidth="1"/>
    <col min="13063" max="13063" width="0" style="175" hidden="1" customWidth="1"/>
    <col min="13064" max="13064" width="18.375" style="175" bestFit="1" customWidth="1"/>
    <col min="13065" max="13066" width="0" style="175" hidden="1" customWidth="1"/>
    <col min="13067" max="13310" width="9" style="175"/>
    <col min="13311" max="13311" width="6.625" style="175" customWidth="1"/>
    <col min="13312" max="13313" width="21.625" style="175" customWidth="1"/>
    <col min="13314" max="13314" width="16.125" style="175" bestFit="1" customWidth="1"/>
    <col min="13315" max="13315" width="13.875" style="175" bestFit="1" customWidth="1"/>
    <col min="13316" max="13316" width="17.25" style="175" bestFit="1" customWidth="1"/>
    <col min="13317" max="13318" width="20.5" style="175" bestFit="1" customWidth="1"/>
    <col min="13319" max="13319" width="0" style="175" hidden="1" customWidth="1"/>
    <col min="13320" max="13320" width="18.375" style="175" bestFit="1" customWidth="1"/>
    <col min="13321" max="13322" width="0" style="175" hidden="1" customWidth="1"/>
    <col min="13323" max="13566" width="9" style="175"/>
    <col min="13567" max="13567" width="6.625" style="175" customWidth="1"/>
    <col min="13568" max="13569" width="21.625" style="175" customWidth="1"/>
    <col min="13570" max="13570" width="16.125" style="175" bestFit="1" customWidth="1"/>
    <col min="13571" max="13571" width="13.875" style="175" bestFit="1" customWidth="1"/>
    <col min="13572" max="13572" width="17.25" style="175" bestFit="1" customWidth="1"/>
    <col min="13573" max="13574" width="20.5" style="175" bestFit="1" customWidth="1"/>
    <col min="13575" max="13575" width="0" style="175" hidden="1" customWidth="1"/>
    <col min="13576" max="13576" width="18.375" style="175" bestFit="1" customWidth="1"/>
    <col min="13577" max="13578" width="0" style="175" hidden="1" customWidth="1"/>
    <col min="13579" max="13822" width="9" style="175"/>
    <col min="13823" max="13823" width="6.625" style="175" customWidth="1"/>
    <col min="13824" max="13825" width="21.625" style="175" customWidth="1"/>
    <col min="13826" max="13826" width="16.125" style="175" bestFit="1" customWidth="1"/>
    <col min="13827" max="13827" width="13.875" style="175" bestFit="1" customWidth="1"/>
    <col min="13828" max="13828" width="17.25" style="175" bestFit="1" customWidth="1"/>
    <col min="13829" max="13830" width="20.5" style="175" bestFit="1" customWidth="1"/>
    <col min="13831" max="13831" width="0" style="175" hidden="1" customWidth="1"/>
    <col min="13832" max="13832" width="18.375" style="175" bestFit="1" customWidth="1"/>
    <col min="13833" max="13834" width="0" style="175" hidden="1" customWidth="1"/>
    <col min="13835" max="14078" width="9" style="175"/>
    <col min="14079" max="14079" width="6.625" style="175" customWidth="1"/>
    <col min="14080" max="14081" width="21.625" style="175" customWidth="1"/>
    <col min="14082" max="14082" width="16.125" style="175" bestFit="1" customWidth="1"/>
    <col min="14083" max="14083" width="13.875" style="175" bestFit="1" customWidth="1"/>
    <col min="14084" max="14084" width="17.25" style="175" bestFit="1" customWidth="1"/>
    <col min="14085" max="14086" width="20.5" style="175" bestFit="1" customWidth="1"/>
    <col min="14087" max="14087" width="0" style="175" hidden="1" customWidth="1"/>
    <col min="14088" max="14088" width="18.375" style="175" bestFit="1" customWidth="1"/>
    <col min="14089" max="14090" width="0" style="175" hidden="1" customWidth="1"/>
    <col min="14091" max="14334" width="9" style="175"/>
    <col min="14335" max="14335" width="6.625" style="175" customWidth="1"/>
    <col min="14336" max="14337" width="21.625" style="175" customWidth="1"/>
    <col min="14338" max="14338" width="16.125" style="175" bestFit="1" customWidth="1"/>
    <col min="14339" max="14339" width="13.875" style="175" bestFit="1" customWidth="1"/>
    <col min="14340" max="14340" width="17.25" style="175" bestFit="1" customWidth="1"/>
    <col min="14341" max="14342" width="20.5" style="175" bestFit="1" customWidth="1"/>
    <col min="14343" max="14343" width="0" style="175" hidden="1" customWidth="1"/>
    <col min="14344" max="14344" width="18.375" style="175" bestFit="1" customWidth="1"/>
    <col min="14345" max="14346" width="0" style="175" hidden="1" customWidth="1"/>
    <col min="14347" max="14590" width="9" style="175"/>
    <col min="14591" max="14591" width="6.625" style="175" customWidth="1"/>
    <col min="14592" max="14593" width="21.625" style="175" customWidth="1"/>
    <col min="14594" max="14594" width="16.125" style="175" bestFit="1" customWidth="1"/>
    <col min="14595" max="14595" width="13.875" style="175" bestFit="1" customWidth="1"/>
    <col min="14596" max="14596" width="17.25" style="175" bestFit="1" customWidth="1"/>
    <col min="14597" max="14598" width="20.5" style="175" bestFit="1" customWidth="1"/>
    <col min="14599" max="14599" width="0" style="175" hidden="1" customWidth="1"/>
    <col min="14600" max="14600" width="18.375" style="175" bestFit="1" customWidth="1"/>
    <col min="14601" max="14602" width="0" style="175" hidden="1" customWidth="1"/>
    <col min="14603" max="14846" width="9" style="175"/>
    <col min="14847" max="14847" width="6.625" style="175" customWidth="1"/>
    <col min="14848" max="14849" width="21.625" style="175" customWidth="1"/>
    <col min="14850" max="14850" width="16.125" style="175" bestFit="1" customWidth="1"/>
    <col min="14851" max="14851" width="13.875" style="175" bestFit="1" customWidth="1"/>
    <col min="14852" max="14852" width="17.25" style="175" bestFit="1" customWidth="1"/>
    <col min="14853" max="14854" width="20.5" style="175" bestFit="1" customWidth="1"/>
    <col min="14855" max="14855" width="0" style="175" hidden="1" customWidth="1"/>
    <col min="14856" max="14856" width="18.375" style="175" bestFit="1" customWidth="1"/>
    <col min="14857" max="14858" width="0" style="175" hidden="1" customWidth="1"/>
    <col min="14859" max="15102" width="9" style="175"/>
    <col min="15103" max="15103" width="6.625" style="175" customWidth="1"/>
    <col min="15104" max="15105" width="21.625" style="175" customWidth="1"/>
    <col min="15106" max="15106" width="16.125" style="175" bestFit="1" customWidth="1"/>
    <col min="15107" max="15107" width="13.875" style="175" bestFit="1" customWidth="1"/>
    <col min="15108" max="15108" width="17.25" style="175" bestFit="1" customWidth="1"/>
    <col min="15109" max="15110" width="20.5" style="175" bestFit="1" customWidth="1"/>
    <col min="15111" max="15111" width="0" style="175" hidden="1" customWidth="1"/>
    <col min="15112" max="15112" width="18.375" style="175" bestFit="1" customWidth="1"/>
    <col min="15113" max="15114" width="0" style="175" hidden="1" customWidth="1"/>
    <col min="15115" max="15358" width="9" style="175"/>
    <col min="15359" max="15359" width="6.625" style="175" customWidth="1"/>
    <col min="15360" max="15361" width="21.625" style="175" customWidth="1"/>
    <col min="15362" max="15362" width="16.125" style="175" bestFit="1" customWidth="1"/>
    <col min="15363" max="15363" width="13.875" style="175" bestFit="1" customWidth="1"/>
    <col min="15364" max="15364" width="17.25" style="175" bestFit="1" customWidth="1"/>
    <col min="15365" max="15366" width="20.5" style="175" bestFit="1" customWidth="1"/>
    <col min="15367" max="15367" width="0" style="175" hidden="1" customWidth="1"/>
    <col min="15368" max="15368" width="18.375" style="175" bestFit="1" customWidth="1"/>
    <col min="15369" max="15370" width="0" style="175" hidden="1" customWidth="1"/>
    <col min="15371" max="15614" width="9" style="175"/>
    <col min="15615" max="15615" width="6.625" style="175" customWidth="1"/>
    <col min="15616" max="15617" width="21.625" style="175" customWidth="1"/>
    <col min="15618" max="15618" width="16.125" style="175" bestFit="1" customWidth="1"/>
    <col min="15619" max="15619" width="13.875" style="175" bestFit="1" customWidth="1"/>
    <col min="15620" max="15620" width="17.25" style="175" bestFit="1" customWidth="1"/>
    <col min="15621" max="15622" width="20.5" style="175" bestFit="1" customWidth="1"/>
    <col min="15623" max="15623" width="0" style="175" hidden="1" customWidth="1"/>
    <col min="15624" max="15624" width="18.375" style="175" bestFit="1" customWidth="1"/>
    <col min="15625" max="15626" width="0" style="175" hidden="1" customWidth="1"/>
    <col min="15627" max="15870" width="9" style="175"/>
    <col min="15871" max="15871" width="6.625" style="175" customWidth="1"/>
    <col min="15872" max="15873" width="21.625" style="175" customWidth="1"/>
    <col min="15874" max="15874" width="16.125" style="175" bestFit="1" customWidth="1"/>
    <col min="15875" max="15875" width="13.875" style="175" bestFit="1" customWidth="1"/>
    <col min="15876" max="15876" width="17.25" style="175" bestFit="1" customWidth="1"/>
    <col min="15877" max="15878" width="20.5" style="175" bestFit="1" customWidth="1"/>
    <col min="15879" max="15879" width="0" style="175" hidden="1" customWidth="1"/>
    <col min="15880" max="15880" width="18.375" style="175" bestFit="1" customWidth="1"/>
    <col min="15881" max="15882" width="0" style="175" hidden="1" customWidth="1"/>
    <col min="15883" max="16126" width="9" style="175"/>
    <col min="16127" max="16127" width="6.625" style="175" customWidth="1"/>
    <col min="16128" max="16129" width="21.625" style="175" customWidth="1"/>
    <col min="16130" max="16130" width="16.125" style="175" bestFit="1" customWidth="1"/>
    <col min="16131" max="16131" width="13.875" style="175" bestFit="1" customWidth="1"/>
    <col min="16132" max="16132" width="17.25" style="175" bestFit="1" customWidth="1"/>
    <col min="16133" max="16134" width="20.5" style="175" bestFit="1" customWidth="1"/>
    <col min="16135" max="16135" width="0" style="175" hidden="1" customWidth="1"/>
    <col min="16136" max="16136" width="18.375" style="175" bestFit="1" customWidth="1"/>
    <col min="16137" max="16138" width="0" style="175" hidden="1" customWidth="1"/>
    <col min="16139" max="16384" width="9" style="175"/>
  </cols>
  <sheetData>
    <row r="1" spans="1:5" ht="30" customHeight="1">
      <c r="A1" s="184" t="s">
        <v>186</v>
      </c>
      <c r="B1" s="185"/>
      <c r="C1" s="185"/>
      <c r="D1" s="185"/>
      <c r="E1" s="185"/>
    </row>
    <row r="2" spans="1:5" ht="35.1" customHeight="1">
      <c r="A2" s="186" t="s">
        <v>205</v>
      </c>
      <c r="B2" s="187"/>
      <c r="E2" s="176" t="s">
        <v>187</v>
      </c>
    </row>
    <row r="3" spans="1:5" ht="30" customHeight="1">
      <c r="A3" s="177" t="s">
        <v>188</v>
      </c>
      <c r="B3" s="177" t="s">
        <v>189</v>
      </c>
      <c r="C3" s="178" t="s">
        <v>1</v>
      </c>
      <c r="D3" s="178" t="s">
        <v>190</v>
      </c>
      <c r="E3" s="178" t="s">
        <v>2</v>
      </c>
    </row>
    <row r="4" spans="1:5" ht="30" customHeight="1">
      <c r="A4" s="177">
        <v>1</v>
      </c>
      <c r="B4" s="177" t="s">
        <v>152</v>
      </c>
      <c r="C4" s="179">
        <f>学前科!I18</f>
        <v>1950482.0000000002</v>
      </c>
      <c r="D4" s="179"/>
      <c r="E4" s="179">
        <f t="shared" ref="E4:E7" si="0">C4-D4</f>
        <v>1950482.0000000002</v>
      </c>
    </row>
    <row r="5" spans="1:5" ht="30" customHeight="1">
      <c r="A5" s="177">
        <v>2</v>
      </c>
      <c r="B5" s="177" t="s">
        <v>191</v>
      </c>
      <c r="C5" s="179">
        <f>科艺体德!I5</f>
        <v>128530</v>
      </c>
      <c r="D5" s="179"/>
      <c r="E5" s="179">
        <f t="shared" si="0"/>
        <v>128530</v>
      </c>
    </row>
    <row r="6" spans="1:5" ht="30" customHeight="1">
      <c r="A6" s="177">
        <v>3</v>
      </c>
      <c r="B6" s="177" t="s">
        <v>192</v>
      </c>
      <c r="C6" s="179">
        <f>中小学教育教学!J4</f>
        <v>500000</v>
      </c>
      <c r="D6" s="179"/>
      <c r="E6" s="179">
        <f t="shared" si="0"/>
        <v>500000</v>
      </c>
    </row>
    <row r="7" spans="1:5" ht="30" customHeight="1">
      <c r="A7" s="177">
        <v>4</v>
      </c>
      <c r="B7" s="177" t="s">
        <v>193</v>
      </c>
      <c r="C7" s="179">
        <f>培训专项!I7</f>
        <v>80000</v>
      </c>
      <c r="D7" s="179"/>
      <c r="E7" s="179">
        <f t="shared" si="0"/>
        <v>80000</v>
      </c>
    </row>
    <row r="8" spans="1:5" ht="30" customHeight="1">
      <c r="A8" s="177">
        <v>5</v>
      </c>
      <c r="B8" s="180" t="s">
        <v>194</v>
      </c>
      <c r="C8" s="179">
        <f>公办义务教育减免书簙费!M4</f>
        <v>562435.49</v>
      </c>
      <c r="D8" s="179"/>
      <c r="E8" s="179">
        <f t="shared" ref="E8:E17" si="1">C8-D8</f>
        <v>562435.49</v>
      </c>
    </row>
    <row r="9" spans="1:5" ht="30" customHeight="1">
      <c r="A9" s="177">
        <v>6</v>
      </c>
      <c r="B9" s="180" t="s">
        <v>195</v>
      </c>
      <c r="C9" s="179">
        <f>公办义务教育营养午餐!E4</f>
        <v>273240</v>
      </c>
      <c r="D9" s="179"/>
      <c r="E9" s="179">
        <f t="shared" si="1"/>
        <v>273240</v>
      </c>
    </row>
    <row r="10" spans="1:5" ht="30" customHeight="1">
      <c r="A10" s="177">
        <v>7</v>
      </c>
      <c r="B10" s="180" t="s">
        <v>196</v>
      </c>
      <c r="C10" s="179">
        <f>公办义务教育资助!P7</f>
        <v>103369.75000000001</v>
      </c>
      <c r="D10" s="179"/>
      <c r="E10" s="179">
        <f t="shared" si="1"/>
        <v>103369.75000000001</v>
      </c>
    </row>
    <row r="11" spans="1:5" ht="30" customHeight="1">
      <c r="A11" s="177">
        <v>8</v>
      </c>
      <c r="B11" s="177" t="s">
        <v>197</v>
      </c>
      <c r="C11" s="179">
        <f>公办学前教育资助!X8</f>
        <v>37312.000000000007</v>
      </c>
      <c r="D11" s="179"/>
      <c r="E11" s="179">
        <f t="shared" si="1"/>
        <v>37312.000000000007</v>
      </c>
    </row>
    <row r="12" spans="1:5" ht="30" customHeight="1">
      <c r="A12" s="177">
        <v>9</v>
      </c>
      <c r="B12" s="177" t="s">
        <v>198</v>
      </c>
      <c r="C12" s="181">
        <f>小区生补贴!K16</f>
        <v>5278000</v>
      </c>
      <c r="D12" s="179">
        <f t="shared" ref="D12:D17" si="2">C12</f>
        <v>5278000</v>
      </c>
      <c r="E12" s="179">
        <f t="shared" si="1"/>
        <v>0</v>
      </c>
    </row>
    <row r="13" spans="1:5" ht="30" customHeight="1">
      <c r="A13" s="177">
        <v>10</v>
      </c>
      <c r="B13" s="177" t="s">
        <v>199</v>
      </c>
      <c r="C13" s="181">
        <f>普惠制民办幼儿园补贴!I16</f>
        <v>1905600</v>
      </c>
      <c r="D13" s="179">
        <f t="shared" si="2"/>
        <v>1905600</v>
      </c>
      <c r="E13" s="179">
        <f t="shared" si="1"/>
        <v>0</v>
      </c>
    </row>
    <row r="14" spans="1:5" ht="30" customHeight="1">
      <c r="A14" s="177">
        <v>11</v>
      </c>
      <c r="B14" s="177" t="s">
        <v>200</v>
      </c>
      <c r="C14" s="181">
        <f>民办学前教育资助!Z7</f>
        <v>3811.5000000000005</v>
      </c>
      <c r="D14" s="179">
        <f t="shared" si="2"/>
        <v>3811.5000000000005</v>
      </c>
      <c r="E14" s="179">
        <f t="shared" si="1"/>
        <v>0</v>
      </c>
    </row>
    <row r="15" spans="1:5" ht="30" customHeight="1">
      <c r="A15" s="177">
        <v>12</v>
      </c>
      <c r="B15" s="177" t="s">
        <v>201</v>
      </c>
      <c r="C15" s="181">
        <f>民办学校补贴!Q5</f>
        <v>3077960</v>
      </c>
      <c r="D15" s="179">
        <f t="shared" si="2"/>
        <v>3077960</v>
      </c>
      <c r="E15" s="179">
        <f t="shared" si="1"/>
        <v>0</v>
      </c>
    </row>
    <row r="16" spans="1:5" ht="30" customHeight="1">
      <c r="A16" s="177">
        <v>13</v>
      </c>
      <c r="B16" s="177" t="s">
        <v>202</v>
      </c>
      <c r="C16" s="181">
        <f>民办义务教育减免书簙费!J4</f>
        <v>45456</v>
      </c>
      <c r="D16" s="179">
        <f t="shared" si="2"/>
        <v>45456</v>
      </c>
      <c r="E16" s="179">
        <f t="shared" si="1"/>
        <v>0</v>
      </c>
    </row>
    <row r="17" spans="1:5" ht="30" customHeight="1">
      <c r="A17" s="177">
        <v>14</v>
      </c>
      <c r="B17" s="177" t="s">
        <v>203</v>
      </c>
      <c r="C17" s="181">
        <f>储备教师!F15</f>
        <v>2956830.16</v>
      </c>
      <c r="D17" s="179">
        <f t="shared" si="2"/>
        <v>2956830.16</v>
      </c>
      <c r="E17" s="179">
        <f t="shared" si="1"/>
        <v>0</v>
      </c>
    </row>
    <row r="18" spans="1:5" ht="30" customHeight="1">
      <c r="A18" s="177"/>
      <c r="B18" s="177" t="s">
        <v>204</v>
      </c>
      <c r="C18" s="182">
        <f>SUM(C4:C17)</f>
        <v>16903026.899999999</v>
      </c>
      <c r="D18" s="182">
        <f t="shared" ref="D18:E18" si="3">SUM(D4:D17)</f>
        <v>13267657.66</v>
      </c>
      <c r="E18" s="182">
        <f t="shared" si="3"/>
        <v>3635369.24</v>
      </c>
    </row>
    <row r="19" spans="1:5" ht="30" customHeight="1">
      <c r="B19" s="175"/>
    </row>
    <row r="20" spans="1:5" ht="30" customHeight="1">
      <c r="B20" s="175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A19" sqref="A19:XFD49"/>
    </sheetView>
  </sheetViews>
  <sheetFormatPr defaultColWidth="9" defaultRowHeight="13.5" outlineLevelRow="2"/>
  <cols>
    <col min="1" max="1" width="25.625" style="146" customWidth="1"/>
    <col min="2" max="2" width="7.875" style="146" customWidth="1"/>
    <col min="3" max="3" width="9.5" style="146" customWidth="1"/>
    <col min="4" max="4" width="25.875" style="147" customWidth="1"/>
    <col min="5" max="5" width="33.125" style="147" customWidth="1"/>
    <col min="6" max="6" width="27.25" style="147" customWidth="1"/>
    <col min="7" max="7" width="6.375" style="147" customWidth="1"/>
    <col min="8" max="8" width="11.375" style="147" customWidth="1"/>
    <col min="9" max="9" width="10.125" style="147" customWidth="1"/>
    <col min="10" max="10" width="12.75" style="148" bestFit="1" customWidth="1"/>
    <col min="11" max="16384" width="9" style="136"/>
  </cols>
  <sheetData>
    <row r="1" spans="1:10" s="130" customFormat="1" ht="20.25" customHeight="1">
      <c r="A1" s="188" t="s">
        <v>138</v>
      </c>
      <c r="B1" s="189"/>
      <c r="C1" s="188"/>
      <c r="D1" s="188"/>
      <c r="E1" s="188"/>
      <c r="F1" s="188"/>
      <c r="G1" s="188"/>
      <c r="H1" s="188"/>
      <c r="I1" s="188"/>
    </row>
    <row r="2" spans="1:10" s="133" customFormat="1" ht="20.100000000000001" customHeight="1">
      <c r="A2" s="131" t="s">
        <v>29</v>
      </c>
      <c r="B2" s="131" t="s">
        <v>10</v>
      </c>
      <c r="C2" s="131" t="s">
        <v>68</v>
      </c>
      <c r="D2" s="132" t="s">
        <v>53</v>
      </c>
      <c r="E2" s="132" t="s">
        <v>54</v>
      </c>
      <c r="F2" s="132" t="s">
        <v>55</v>
      </c>
      <c r="G2" s="131" t="s">
        <v>56</v>
      </c>
      <c r="H2" s="131" t="s">
        <v>57</v>
      </c>
      <c r="I2" s="131" t="s">
        <v>16</v>
      </c>
    </row>
    <row r="3" spans="1:10" ht="20.100000000000001" customHeight="1" outlineLevel="2">
      <c r="A3" s="111" t="s">
        <v>148</v>
      </c>
      <c r="B3" s="140" t="s">
        <v>12</v>
      </c>
      <c r="C3" s="142" t="s">
        <v>139</v>
      </c>
      <c r="D3" s="139" t="s">
        <v>140</v>
      </c>
      <c r="E3" s="139" t="s">
        <v>140</v>
      </c>
      <c r="F3" s="139" t="s">
        <v>140</v>
      </c>
      <c r="G3" s="140">
        <v>1</v>
      </c>
      <c r="H3" s="143">
        <v>126588.8</v>
      </c>
      <c r="I3" s="144">
        <f t="shared" ref="I3:I15" si="0">G3*H3</f>
        <v>126588.8</v>
      </c>
      <c r="J3" s="136"/>
    </row>
    <row r="4" spans="1:10" ht="20.100000000000001" customHeight="1" outlineLevel="2">
      <c r="A4" s="111" t="s">
        <v>38</v>
      </c>
      <c r="B4" s="140" t="s">
        <v>12</v>
      </c>
      <c r="C4" s="142" t="s">
        <v>139</v>
      </c>
      <c r="D4" s="139" t="s">
        <v>140</v>
      </c>
      <c r="E4" s="139" t="s">
        <v>140</v>
      </c>
      <c r="F4" s="139" t="s">
        <v>140</v>
      </c>
      <c r="G4" s="140">
        <v>1</v>
      </c>
      <c r="H4" s="143">
        <v>118043.6</v>
      </c>
      <c r="I4" s="144">
        <f t="shared" si="0"/>
        <v>118043.6</v>
      </c>
      <c r="J4" s="136"/>
    </row>
    <row r="5" spans="1:10" ht="20.100000000000001" customHeight="1" outlineLevel="2">
      <c r="A5" s="111" t="s">
        <v>149</v>
      </c>
      <c r="B5" s="140" t="s">
        <v>12</v>
      </c>
      <c r="C5" s="142" t="s">
        <v>139</v>
      </c>
      <c r="D5" s="139" t="s">
        <v>140</v>
      </c>
      <c r="E5" s="139" t="s">
        <v>140</v>
      </c>
      <c r="F5" s="139" t="s">
        <v>140</v>
      </c>
      <c r="G5" s="140">
        <v>1</v>
      </c>
      <c r="H5" s="143">
        <v>324079.59999999998</v>
      </c>
      <c r="I5" s="144">
        <f t="shared" si="0"/>
        <v>324079.59999999998</v>
      </c>
      <c r="J5" s="136"/>
    </row>
    <row r="6" spans="1:10" ht="20.100000000000001" customHeight="1" outlineLevel="2">
      <c r="A6" s="111" t="s">
        <v>41</v>
      </c>
      <c r="B6" s="140" t="s">
        <v>12</v>
      </c>
      <c r="C6" s="142" t="s">
        <v>139</v>
      </c>
      <c r="D6" s="139" t="s">
        <v>140</v>
      </c>
      <c r="E6" s="139" t="s">
        <v>140</v>
      </c>
      <c r="F6" s="139" t="s">
        <v>140</v>
      </c>
      <c r="G6" s="140">
        <v>1</v>
      </c>
      <c r="H6" s="143">
        <v>85756.800000000003</v>
      </c>
      <c r="I6" s="144">
        <f t="shared" si="0"/>
        <v>85756.800000000003</v>
      </c>
      <c r="J6" s="136"/>
    </row>
    <row r="7" spans="1:10" ht="20.100000000000001" customHeight="1" outlineLevel="2">
      <c r="A7" s="111" t="s">
        <v>43</v>
      </c>
      <c r="B7" s="140" t="s">
        <v>12</v>
      </c>
      <c r="C7" s="142" t="s">
        <v>139</v>
      </c>
      <c r="D7" s="139" t="s">
        <v>140</v>
      </c>
      <c r="E7" s="139" t="s">
        <v>140</v>
      </c>
      <c r="F7" s="139" t="s">
        <v>140</v>
      </c>
      <c r="G7" s="140">
        <v>1</v>
      </c>
      <c r="H7" s="143">
        <v>193388</v>
      </c>
      <c r="I7" s="144">
        <f t="shared" si="0"/>
        <v>193388</v>
      </c>
      <c r="J7" s="136"/>
    </row>
    <row r="8" spans="1:10" ht="20.100000000000001" customHeight="1" outlineLevel="2">
      <c r="A8" s="111" t="s">
        <v>35</v>
      </c>
      <c r="B8" s="140" t="s">
        <v>12</v>
      </c>
      <c r="C8" s="142" t="s">
        <v>139</v>
      </c>
      <c r="D8" s="139" t="s">
        <v>140</v>
      </c>
      <c r="E8" s="139" t="s">
        <v>140</v>
      </c>
      <c r="F8" s="139" t="s">
        <v>140</v>
      </c>
      <c r="G8" s="140">
        <v>1</v>
      </c>
      <c r="H8" s="143">
        <v>45389.599999999999</v>
      </c>
      <c r="I8" s="144">
        <f t="shared" si="0"/>
        <v>45389.599999999999</v>
      </c>
      <c r="J8" s="136"/>
    </row>
    <row r="9" spans="1:10" ht="20.100000000000001" customHeight="1" outlineLevel="2">
      <c r="A9" s="111" t="s">
        <v>150</v>
      </c>
      <c r="B9" s="140" t="s">
        <v>12</v>
      </c>
      <c r="C9" s="142" t="s">
        <v>139</v>
      </c>
      <c r="D9" s="139" t="s">
        <v>140</v>
      </c>
      <c r="E9" s="139" t="s">
        <v>140</v>
      </c>
      <c r="F9" s="139" t="s">
        <v>140</v>
      </c>
      <c r="G9" s="140">
        <v>1</v>
      </c>
      <c r="H9" s="143">
        <v>71442.8</v>
      </c>
      <c r="I9" s="144">
        <f t="shared" si="0"/>
        <v>71442.8</v>
      </c>
      <c r="J9" s="136"/>
    </row>
    <row r="10" spans="1:10" ht="20.100000000000001" customHeight="1" outlineLevel="2">
      <c r="A10" s="111" t="s">
        <v>44</v>
      </c>
      <c r="B10" s="140" t="s">
        <v>12</v>
      </c>
      <c r="C10" s="142" t="s">
        <v>139</v>
      </c>
      <c r="D10" s="139" t="s">
        <v>140</v>
      </c>
      <c r="E10" s="139" t="s">
        <v>140</v>
      </c>
      <c r="F10" s="139" t="s">
        <v>140</v>
      </c>
      <c r="G10" s="140">
        <v>1</v>
      </c>
      <c r="H10" s="143">
        <v>240198</v>
      </c>
      <c r="I10" s="144">
        <f t="shared" si="0"/>
        <v>240198</v>
      </c>
      <c r="J10" s="136"/>
    </row>
    <row r="11" spans="1:10" ht="20.100000000000001" customHeight="1" outlineLevel="2">
      <c r="A11" s="111" t="s">
        <v>47</v>
      </c>
      <c r="B11" s="140" t="s">
        <v>12</v>
      </c>
      <c r="C11" s="142" t="s">
        <v>139</v>
      </c>
      <c r="D11" s="139" t="s">
        <v>140</v>
      </c>
      <c r="E11" s="139" t="s">
        <v>140</v>
      </c>
      <c r="F11" s="139" t="s">
        <v>140</v>
      </c>
      <c r="G11" s="140">
        <v>1</v>
      </c>
      <c r="H11" s="143">
        <v>219752</v>
      </c>
      <c r="I11" s="144">
        <f t="shared" si="0"/>
        <v>219752</v>
      </c>
      <c r="J11" s="136"/>
    </row>
    <row r="12" spans="1:10" ht="20.100000000000001" customHeight="1" outlineLevel="2">
      <c r="A12" s="111" t="s">
        <v>45</v>
      </c>
      <c r="B12" s="140" t="s">
        <v>12</v>
      </c>
      <c r="C12" s="142" t="s">
        <v>139</v>
      </c>
      <c r="D12" s="139" t="s">
        <v>140</v>
      </c>
      <c r="E12" s="139" t="s">
        <v>140</v>
      </c>
      <c r="F12" s="139" t="s">
        <v>140</v>
      </c>
      <c r="G12" s="140">
        <v>1</v>
      </c>
      <c r="H12" s="143">
        <v>190830</v>
      </c>
      <c r="I12" s="144">
        <f t="shared" si="0"/>
        <v>190830</v>
      </c>
      <c r="J12" s="136"/>
    </row>
    <row r="13" spans="1:10" ht="20.100000000000001" customHeight="1" outlineLevel="2">
      <c r="A13" s="111" t="s">
        <v>42</v>
      </c>
      <c r="B13" s="140" t="s">
        <v>12</v>
      </c>
      <c r="C13" s="142" t="s">
        <v>139</v>
      </c>
      <c r="D13" s="139" t="s">
        <v>140</v>
      </c>
      <c r="E13" s="139" t="s">
        <v>140</v>
      </c>
      <c r="F13" s="139" t="s">
        <v>140</v>
      </c>
      <c r="G13" s="140">
        <v>1</v>
      </c>
      <c r="H13" s="143">
        <v>55666</v>
      </c>
      <c r="I13" s="144">
        <f t="shared" si="0"/>
        <v>55666</v>
      </c>
      <c r="J13" s="136"/>
    </row>
    <row r="14" spans="1:10" ht="20.100000000000001" customHeight="1" outlineLevel="2">
      <c r="A14" s="137" t="s">
        <v>36</v>
      </c>
      <c r="B14" s="140" t="s">
        <v>12</v>
      </c>
      <c r="C14" s="142" t="s">
        <v>139</v>
      </c>
      <c r="D14" s="139" t="s">
        <v>140</v>
      </c>
      <c r="E14" s="139" t="s">
        <v>140</v>
      </c>
      <c r="F14" s="139" t="s">
        <v>140</v>
      </c>
      <c r="G14" s="140">
        <v>1</v>
      </c>
      <c r="H14" s="143">
        <v>126166</v>
      </c>
      <c r="I14" s="144">
        <f t="shared" si="0"/>
        <v>126166</v>
      </c>
      <c r="J14" s="136"/>
    </row>
    <row r="15" spans="1:10" ht="20.100000000000001" customHeight="1" outlineLevel="2">
      <c r="A15" s="111" t="s">
        <v>37</v>
      </c>
      <c r="B15" s="140" t="s">
        <v>12</v>
      </c>
      <c r="C15" s="142" t="s">
        <v>139</v>
      </c>
      <c r="D15" s="139" t="s">
        <v>140</v>
      </c>
      <c r="E15" s="139" t="s">
        <v>140</v>
      </c>
      <c r="F15" s="139" t="s">
        <v>140</v>
      </c>
      <c r="G15" s="140">
        <v>1</v>
      </c>
      <c r="H15" s="143">
        <v>93180.800000000003</v>
      </c>
      <c r="I15" s="144">
        <f t="shared" si="0"/>
        <v>93180.800000000003</v>
      </c>
      <c r="J15" s="136"/>
    </row>
    <row r="16" spans="1:10" ht="20.100000000000001" customHeight="1" outlineLevel="2">
      <c r="A16" s="137" t="s">
        <v>112</v>
      </c>
      <c r="B16" s="140" t="s">
        <v>12</v>
      </c>
      <c r="C16" s="134" t="s">
        <v>141</v>
      </c>
      <c r="D16" s="134" t="s">
        <v>142</v>
      </c>
      <c r="E16" s="134" t="s">
        <v>143</v>
      </c>
      <c r="F16" s="134" t="s">
        <v>144</v>
      </c>
      <c r="G16" s="137">
        <v>1</v>
      </c>
      <c r="H16" s="137">
        <v>10000</v>
      </c>
      <c r="I16" s="138">
        <v>10000</v>
      </c>
      <c r="J16" s="136"/>
    </row>
    <row r="17" spans="1:10" ht="20.100000000000001" customHeight="1" outlineLevel="2">
      <c r="A17" s="137" t="s">
        <v>111</v>
      </c>
      <c r="B17" s="140" t="s">
        <v>12</v>
      </c>
      <c r="C17" s="134" t="s">
        <v>141</v>
      </c>
      <c r="D17" s="139" t="s">
        <v>145</v>
      </c>
      <c r="E17" s="139" t="s">
        <v>146</v>
      </c>
      <c r="F17" s="139" t="s">
        <v>147</v>
      </c>
      <c r="G17" s="140">
        <v>1</v>
      </c>
      <c r="H17" s="134">
        <v>50000</v>
      </c>
      <c r="I17" s="135">
        <v>50000</v>
      </c>
      <c r="J17" s="136"/>
    </row>
    <row r="18" spans="1:10" ht="20.100000000000001" customHeight="1" outlineLevel="1">
      <c r="A18" s="137"/>
      <c r="B18" s="145" t="s">
        <v>71</v>
      </c>
      <c r="C18" s="134"/>
      <c r="D18" s="139"/>
      <c r="E18" s="139"/>
      <c r="F18" s="139"/>
      <c r="G18" s="140"/>
      <c r="H18" s="134"/>
      <c r="I18" s="135">
        <f>SUBTOTAL(9,I3:I17)</f>
        <v>1950482.0000000002</v>
      </c>
      <c r="J18" s="141"/>
    </row>
  </sheetData>
  <autoFilter ref="A2:J18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A19" sqref="A19:XFD49"/>
    </sheetView>
  </sheetViews>
  <sheetFormatPr defaultColWidth="9" defaultRowHeight="13.5" outlineLevelRow="2"/>
  <cols>
    <col min="1" max="1" width="27.125" style="113" customWidth="1"/>
    <col min="2" max="2" width="9.375" style="152" customWidth="1"/>
    <col min="3" max="3" width="9.5" style="113" customWidth="1"/>
    <col min="4" max="4" width="9.875" style="113" customWidth="1"/>
    <col min="5" max="5" width="20.375" style="151" customWidth="1"/>
    <col min="6" max="6" width="31.875" style="151" customWidth="1"/>
    <col min="7" max="7" width="5.25" style="151" customWidth="1"/>
    <col min="8" max="8" width="8.25" style="151" customWidth="1"/>
    <col min="9" max="9" width="8.75" style="151" customWidth="1"/>
    <col min="10" max="16384" width="9" style="151"/>
  </cols>
  <sheetData>
    <row r="1" spans="1:9" s="149" customFormat="1" ht="22.5">
      <c r="A1" s="189" t="s">
        <v>185</v>
      </c>
      <c r="B1" s="189"/>
      <c r="C1" s="189"/>
      <c r="D1" s="189"/>
      <c r="E1" s="188"/>
      <c r="F1" s="188"/>
      <c r="G1" s="188"/>
      <c r="H1" s="188"/>
      <c r="I1" s="188"/>
    </row>
    <row r="2" spans="1:9" s="150" customFormat="1" ht="20.100000000000001" customHeight="1">
      <c r="A2" s="106" t="s">
        <v>125</v>
      </c>
      <c r="B2" s="107" t="s">
        <v>10</v>
      </c>
      <c r="C2" s="106" t="s">
        <v>118</v>
      </c>
      <c r="D2" s="106" t="s">
        <v>153</v>
      </c>
      <c r="E2" s="107" t="s">
        <v>54</v>
      </c>
      <c r="F2" s="107" t="s">
        <v>55</v>
      </c>
      <c r="G2" s="107" t="s">
        <v>56</v>
      </c>
      <c r="H2" s="107" t="s">
        <v>57</v>
      </c>
      <c r="I2" s="107" t="s">
        <v>16</v>
      </c>
    </row>
    <row r="3" spans="1:9" s="150" customFormat="1" ht="20.100000000000001" customHeight="1" outlineLevel="2">
      <c r="A3" s="108" t="s">
        <v>50</v>
      </c>
      <c r="B3" s="108" t="s">
        <v>12</v>
      </c>
      <c r="C3" s="108" t="s">
        <v>120</v>
      </c>
      <c r="D3" s="108" t="s">
        <v>177</v>
      </c>
      <c r="E3" s="109" t="s">
        <v>129</v>
      </c>
      <c r="F3" s="109" t="s">
        <v>130</v>
      </c>
      <c r="G3" s="109">
        <v>1</v>
      </c>
      <c r="H3" s="109">
        <v>80000</v>
      </c>
      <c r="I3" s="110">
        <f>G3*H3</f>
        <v>80000</v>
      </c>
    </row>
    <row r="4" spans="1:9" s="150" customFormat="1" ht="20.100000000000001" customHeight="1" outlineLevel="2">
      <c r="A4" s="108" t="s">
        <v>104</v>
      </c>
      <c r="B4" s="108" t="s">
        <v>12</v>
      </c>
      <c r="C4" s="108" t="s">
        <v>120</v>
      </c>
      <c r="D4" s="108" t="s">
        <v>126</v>
      </c>
      <c r="E4" s="109" t="s">
        <v>127</v>
      </c>
      <c r="F4" s="109" t="s">
        <v>128</v>
      </c>
      <c r="G4" s="109">
        <v>1</v>
      </c>
      <c r="H4" s="110">
        <v>48530</v>
      </c>
      <c r="I4" s="110">
        <v>48530</v>
      </c>
    </row>
    <row r="5" spans="1:9" s="150" customFormat="1" ht="20.100000000000001" customHeight="1" outlineLevel="1">
      <c r="A5" s="108"/>
      <c r="B5" s="112" t="s">
        <v>71</v>
      </c>
      <c r="C5" s="108"/>
      <c r="D5" s="108"/>
      <c r="E5" s="109"/>
      <c r="F5" s="109"/>
      <c r="G5" s="109"/>
      <c r="H5" s="110"/>
      <c r="I5" s="110">
        <f>SUBTOTAL(9,I3:I4)</f>
        <v>128530</v>
      </c>
    </row>
    <row r="6" spans="1:9">
      <c r="B6" s="151"/>
    </row>
    <row r="7" spans="1:9">
      <c r="B7" s="151"/>
    </row>
    <row r="8" spans="1:9">
      <c r="B8" s="151"/>
    </row>
    <row r="9" spans="1:9">
      <c r="B9" s="151"/>
    </row>
    <row r="10" spans="1:9">
      <c r="B10" s="151"/>
    </row>
    <row r="11" spans="1:9">
      <c r="B11" s="151"/>
    </row>
    <row r="12" spans="1:9">
      <c r="B12" s="151"/>
    </row>
    <row r="13" spans="1:9">
      <c r="B13" s="151"/>
    </row>
    <row r="14" spans="1:9">
      <c r="B14" s="151"/>
    </row>
    <row r="15" spans="1:9">
      <c r="B15" s="151"/>
    </row>
    <row r="16" spans="1:9">
      <c r="B16" s="151"/>
    </row>
    <row r="17" spans="2:2">
      <c r="B17" s="151"/>
    </row>
    <row r="18" spans="2:2">
      <c r="B18" s="151"/>
    </row>
  </sheetData>
  <autoFilter ref="A2:AN5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4"/>
  <sheetViews>
    <sheetView workbookViewId="0">
      <selection activeCell="A19" sqref="A19:XFD49"/>
    </sheetView>
  </sheetViews>
  <sheetFormatPr defaultRowHeight="15" outlineLevelRow="2"/>
  <cols>
    <col min="1" max="1" width="25.625" style="161" customWidth="1"/>
    <col min="2" max="2" width="11.25" style="161" customWidth="1"/>
    <col min="3" max="3" width="8.625" style="161" customWidth="1"/>
    <col min="4" max="4" width="8.5" style="161" customWidth="1"/>
    <col min="5" max="5" width="30.875" style="161" customWidth="1"/>
    <col min="6" max="6" width="20.5" style="161" customWidth="1"/>
    <col min="7" max="7" width="26.625" style="161" customWidth="1"/>
    <col min="8" max="8" width="9" style="161"/>
    <col min="9" max="9" width="11.625" style="162" customWidth="1"/>
    <col min="10" max="10" width="12.5" style="162" customWidth="1"/>
    <col min="11" max="12" width="9" style="153"/>
    <col min="13" max="16384" width="9" style="154"/>
  </cols>
  <sheetData>
    <row r="1" spans="1:10" ht="22.5">
      <c r="A1" s="190" t="s">
        <v>155</v>
      </c>
      <c r="B1" s="190"/>
      <c r="C1" s="190"/>
      <c r="D1" s="190"/>
      <c r="E1" s="190"/>
      <c r="F1" s="190"/>
      <c r="G1" s="190"/>
      <c r="H1" s="190"/>
      <c r="I1" s="190"/>
      <c r="J1" s="190"/>
    </row>
    <row r="2" spans="1:10" ht="24.95" customHeight="1">
      <c r="A2" s="155" t="s">
        <v>29</v>
      </c>
      <c r="B2" s="155" t="s">
        <v>66</v>
      </c>
      <c r="C2" s="155" t="s">
        <v>156</v>
      </c>
      <c r="D2" s="155" t="s">
        <v>157</v>
      </c>
      <c r="E2" s="155" t="s">
        <v>53</v>
      </c>
      <c r="F2" s="155" t="s">
        <v>54</v>
      </c>
      <c r="G2" s="155" t="s">
        <v>55</v>
      </c>
      <c r="H2" s="155" t="s">
        <v>56</v>
      </c>
      <c r="I2" s="155" t="s">
        <v>57</v>
      </c>
      <c r="J2" s="155" t="s">
        <v>158</v>
      </c>
    </row>
    <row r="3" spans="1:10" ht="24.95" customHeight="1" outlineLevel="2">
      <c r="A3" s="156" t="s">
        <v>164</v>
      </c>
      <c r="B3" s="157" t="s">
        <v>12</v>
      </c>
      <c r="C3" s="157" t="s">
        <v>159</v>
      </c>
      <c r="D3" s="157" t="s">
        <v>160</v>
      </c>
      <c r="E3" s="158" t="s">
        <v>161</v>
      </c>
      <c r="F3" s="158" t="s">
        <v>163</v>
      </c>
      <c r="G3" s="158" t="s">
        <v>162</v>
      </c>
      <c r="H3" s="157">
        <v>1</v>
      </c>
      <c r="I3" s="159">
        <v>500000</v>
      </c>
      <c r="J3" s="159">
        <v>500000</v>
      </c>
    </row>
    <row r="4" spans="1:10" ht="24.95" customHeight="1" outlineLevel="1">
      <c r="A4" s="164"/>
      <c r="B4" s="160" t="s">
        <v>71</v>
      </c>
      <c r="C4" s="157"/>
      <c r="D4" s="157"/>
      <c r="E4" s="156"/>
      <c r="F4" s="156"/>
      <c r="G4" s="163"/>
      <c r="H4" s="157"/>
      <c r="I4" s="159"/>
      <c r="J4" s="159">
        <f>SUBTOTAL(9,J3:J3)</f>
        <v>500000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7"/>
  <sheetViews>
    <sheetView workbookViewId="0">
      <selection activeCell="A19" sqref="A19:XFD49"/>
    </sheetView>
  </sheetViews>
  <sheetFormatPr defaultRowHeight="13.5" outlineLevelRow="2"/>
  <cols>
    <col min="1" max="1" width="11.875" style="5" customWidth="1"/>
    <col min="2" max="2" width="29.25" style="5" customWidth="1"/>
    <col min="3" max="3" width="12.25" style="5" customWidth="1"/>
    <col min="4" max="4" width="10.5" style="5" customWidth="1"/>
    <col min="5" max="5" width="17.375" style="5" customWidth="1"/>
    <col min="6" max="6" width="29" style="5" customWidth="1"/>
    <col min="7" max="7" width="6.625" style="5" customWidth="1"/>
    <col min="8" max="8" width="11.25" style="5" customWidth="1"/>
    <col min="9" max="9" width="14.625" style="5" customWidth="1"/>
    <col min="10" max="10" width="24.875" style="165" customWidth="1"/>
    <col min="11" max="16384" width="9" style="5"/>
  </cols>
  <sheetData>
    <row r="1" spans="1:10" ht="24" customHeight="1">
      <c r="A1" s="191" t="s">
        <v>166</v>
      </c>
      <c r="B1" s="192"/>
      <c r="C1" s="192"/>
      <c r="D1" s="192"/>
      <c r="E1" s="192"/>
      <c r="F1" s="192"/>
      <c r="G1" s="192"/>
      <c r="H1" s="192"/>
      <c r="I1" s="192"/>
    </row>
    <row r="2" spans="1:10" s="169" customFormat="1" ht="18" customHeight="1">
      <c r="A2" s="166" t="s">
        <v>167</v>
      </c>
      <c r="B2" s="167" t="s">
        <v>29</v>
      </c>
      <c r="C2" s="167" t="s">
        <v>168</v>
      </c>
      <c r="D2" s="167" t="s">
        <v>169</v>
      </c>
      <c r="E2" s="167" t="s">
        <v>53</v>
      </c>
      <c r="F2" s="167" t="s">
        <v>170</v>
      </c>
      <c r="G2" s="167" t="s">
        <v>56</v>
      </c>
      <c r="H2" s="168" t="s">
        <v>57</v>
      </c>
      <c r="I2" s="168" t="s">
        <v>171</v>
      </c>
    </row>
    <row r="3" spans="1:10" s="169" customFormat="1" ht="18" customHeight="1" outlineLevel="2">
      <c r="A3" s="166" t="s">
        <v>181</v>
      </c>
      <c r="B3" s="170" t="s">
        <v>182</v>
      </c>
      <c r="C3" s="170" t="s">
        <v>165</v>
      </c>
      <c r="D3" s="170" t="s">
        <v>172</v>
      </c>
      <c r="E3" s="173" t="s">
        <v>173</v>
      </c>
      <c r="F3" s="173" t="s">
        <v>174</v>
      </c>
      <c r="G3" s="171">
        <v>1</v>
      </c>
      <c r="H3" s="172">
        <v>20000</v>
      </c>
      <c r="I3" s="172">
        <f t="shared" ref="I3:I6" si="0">G3*H3</f>
        <v>20000</v>
      </c>
      <c r="J3" s="169" t="s">
        <v>180</v>
      </c>
    </row>
    <row r="4" spans="1:10" s="169" customFormat="1" ht="18" customHeight="1" outlineLevel="2">
      <c r="A4" s="166" t="s">
        <v>181</v>
      </c>
      <c r="B4" s="170" t="s">
        <v>182</v>
      </c>
      <c r="C4" s="170" t="s">
        <v>165</v>
      </c>
      <c r="D4" s="170" t="s">
        <v>172</v>
      </c>
      <c r="E4" s="173" t="s">
        <v>178</v>
      </c>
      <c r="F4" s="173" t="s">
        <v>179</v>
      </c>
      <c r="G4" s="171">
        <v>1</v>
      </c>
      <c r="H4" s="172">
        <v>20000</v>
      </c>
      <c r="I4" s="172">
        <f t="shared" si="0"/>
        <v>20000</v>
      </c>
    </row>
    <row r="5" spans="1:10" s="169" customFormat="1" ht="18" customHeight="1" outlineLevel="2">
      <c r="A5" s="166" t="s">
        <v>181</v>
      </c>
      <c r="B5" s="170" t="s">
        <v>183</v>
      </c>
      <c r="C5" s="170" t="s">
        <v>165</v>
      </c>
      <c r="D5" s="170" t="s">
        <v>172</v>
      </c>
      <c r="E5" s="173" t="s">
        <v>173</v>
      </c>
      <c r="F5" s="173" t="s">
        <v>175</v>
      </c>
      <c r="G5" s="171">
        <v>1</v>
      </c>
      <c r="H5" s="172">
        <v>20000</v>
      </c>
      <c r="I5" s="172">
        <f t="shared" si="0"/>
        <v>20000</v>
      </c>
      <c r="J5" s="169" t="s">
        <v>184</v>
      </c>
    </row>
    <row r="6" spans="1:10" s="169" customFormat="1" ht="18" customHeight="1" outlineLevel="2">
      <c r="A6" s="166" t="s">
        <v>181</v>
      </c>
      <c r="B6" s="170" t="s">
        <v>183</v>
      </c>
      <c r="C6" s="170" t="s">
        <v>165</v>
      </c>
      <c r="D6" s="170" t="s">
        <v>172</v>
      </c>
      <c r="E6" s="173" t="s">
        <v>173</v>
      </c>
      <c r="F6" s="173" t="s">
        <v>174</v>
      </c>
      <c r="G6" s="171">
        <v>1</v>
      </c>
      <c r="H6" s="172">
        <v>20000</v>
      </c>
      <c r="I6" s="172">
        <f t="shared" si="0"/>
        <v>20000</v>
      </c>
      <c r="J6" s="169" t="s">
        <v>176</v>
      </c>
    </row>
    <row r="7" spans="1:10" s="169" customFormat="1" ht="18" customHeight="1" outlineLevel="1">
      <c r="A7" s="174" t="s">
        <v>71</v>
      </c>
      <c r="B7" s="170"/>
      <c r="C7" s="170"/>
      <c r="D7" s="170"/>
      <c r="E7" s="173"/>
      <c r="F7" s="173"/>
      <c r="G7" s="171"/>
      <c r="H7" s="172"/>
      <c r="I7" s="172">
        <f>SUBTOTAL(9,I3:I6)</f>
        <v>80000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"/>
  <sheetViews>
    <sheetView topLeftCell="B1" workbookViewId="0">
      <selection activeCell="A19" sqref="A19:XFD49"/>
    </sheetView>
  </sheetViews>
  <sheetFormatPr defaultColWidth="9" defaultRowHeight="13.5" outlineLevelRow="2"/>
  <cols>
    <col min="1" max="1" width="5.25" style="7" hidden="1" customWidth="1"/>
    <col min="2" max="2" width="11.375" style="7" customWidth="1"/>
    <col min="3" max="3" width="8.75" style="7" customWidth="1"/>
    <col min="4" max="4" width="24.375" style="7" customWidth="1"/>
    <col min="5" max="5" width="15.375" style="17" bestFit="1" customWidth="1"/>
    <col min="6" max="6" width="17.125" style="18" customWidth="1"/>
    <col min="7" max="7" width="12.875" style="18" customWidth="1"/>
    <col min="8" max="8" width="9.25" style="36" customWidth="1"/>
    <col min="9" max="9" width="7.375" style="39" customWidth="1"/>
    <col min="10" max="10" width="14.75" style="39" customWidth="1"/>
    <col min="11" max="11" width="13.25" style="39" customWidth="1"/>
    <col min="12" max="12" width="9.75" style="37" customWidth="1"/>
    <col min="13" max="13" width="12" style="37" customWidth="1"/>
    <col min="14" max="16384" width="9" style="7"/>
  </cols>
  <sheetData>
    <row r="1" spans="1:13" ht="30" customHeight="1">
      <c r="A1" s="193" t="s">
        <v>206</v>
      </c>
      <c r="B1" s="193"/>
      <c r="C1" s="193"/>
      <c r="D1" s="193"/>
      <c r="E1" s="187"/>
      <c r="F1" s="187"/>
      <c r="G1" s="187"/>
      <c r="H1" s="194"/>
      <c r="I1" s="194"/>
      <c r="J1" s="194"/>
      <c r="K1" s="194"/>
      <c r="L1" s="194"/>
      <c r="M1" s="194"/>
    </row>
    <row r="2" spans="1:13" ht="25.5" customHeight="1">
      <c r="A2" s="8" t="s">
        <v>67</v>
      </c>
      <c r="B2" s="9" t="s">
        <v>10</v>
      </c>
      <c r="C2" s="9" t="s">
        <v>68</v>
      </c>
      <c r="D2" s="9" t="s">
        <v>5</v>
      </c>
      <c r="E2" s="9" t="s">
        <v>69</v>
      </c>
      <c r="F2" s="9" t="s">
        <v>69</v>
      </c>
      <c r="G2" s="9" t="s">
        <v>73</v>
      </c>
      <c r="H2" s="34" t="s">
        <v>81</v>
      </c>
      <c r="I2" s="20" t="s">
        <v>82</v>
      </c>
      <c r="J2" s="20" t="s">
        <v>116</v>
      </c>
      <c r="K2" s="20" t="s">
        <v>117</v>
      </c>
      <c r="L2" s="33" t="s">
        <v>83</v>
      </c>
      <c r="M2" s="33" t="s">
        <v>51</v>
      </c>
    </row>
    <row r="3" spans="1:13" ht="17.100000000000001" customHeight="1" outlineLevel="2">
      <c r="A3" s="10" t="s">
        <v>6</v>
      </c>
      <c r="B3" s="11" t="s">
        <v>12</v>
      </c>
      <c r="C3" s="11" t="s">
        <v>121</v>
      </c>
      <c r="D3" s="11" t="s">
        <v>70</v>
      </c>
      <c r="E3" s="12">
        <v>205550.53</v>
      </c>
      <c r="F3" s="13">
        <v>247863.55</v>
      </c>
      <c r="G3" s="13">
        <f>ROUND((E3+F3)*1.1,2)</f>
        <v>498755.49</v>
      </c>
      <c r="H3" s="35">
        <v>818</v>
      </c>
      <c r="I3" s="19">
        <v>854</v>
      </c>
      <c r="J3" s="19">
        <v>34</v>
      </c>
      <c r="K3" s="19">
        <v>42</v>
      </c>
      <c r="L3" s="19">
        <f t="shared" ref="L3" si="0">H3*J3+I3*K3</f>
        <v>63680</v>
      </c>
      <c r="M3" s="19">
        <f t="shared" ref="M3" si="1">G3+L3</f>
        <v>562435.49</v>
      </c>
    </row>
    <row r="4" spans="1:13" ht="17.100000000000001" customHeight="1" outlineLevel="1">
      <c r="A4" s="10"/>
      <c r="B4" s="14" t="s">
        <v>71</v>
      </c>
      <c r="C4" s="15"/>
      <c r="D4" s="15"/>
      <c r="E4" s="16">
        <f>SUBTOTAL(9,E3:E3)</f>
        <v>205550.53</v>
      </c>
      <c r="F4" s="16">
        <f t="shared" ref="F4:M4" si="2">SUBTOTAL(9,F3:F3)</f>
        <v>247863.55</v>
      </c>
      <c r="G4" s="16">
        <f t="shared" si="2"/>
        <v>498755.49</v>
      </c>
      <c r="H4" s="16">
        <f t="shared" si="2"/>
        <v>818</v>
      </c>
      <c r="I4" s="38">
        <f t="shared" si="2"/>
        <v>854</v>
      </c>
      <c r="J4" s="38"/>
      <c r="K4" s="38"/>
      <c r="L4" s="16">
        <f t="shared" si="2"/>
        <v>63680</v>
      </c>
      <c r="M4" s="16">
        <f t="shared" si="2"/>
        <v>562435.49</v>
      </c>
    </row>
  </sheetData>
  <autoFilter ref="A2:M4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E4"/>
  <sheetViews>
    <sheetView workbookViewId="0">
      <selection activeCell="A19" sqref="A19:XFD49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195" t="s">
        <v>105</v>
      </c>
      <c r="B1" s="195"/>
      <c r="C1" s="195"/>
      <c r="D1" s="195"/>
      <c r="E1" s="194"/>
    </row>
    <row r="2" spans="1:5" ht="15" customHeight="1">
      <c r="A2" s="70" t="s">
        <v>14</v>
      </c>
      <c r="B2" s="70" t="s">
        <v>106</v>
      </c>
      <c r="C2" s="70" t="s">
        <v>15</v>
      </c>
      <c r="D2" s="71" t="s">
        <v>102</v>
      </c>
      <c r="E2" s="71" t="s">
        <v>103</v>
      </c>
    </row>
    <row r="3" spans="1:5" ht="15" customHeight="1" outlineLevel="2">
      <c r="A3" s="72" t="s">
        <v>104</v>
      </c>
      <c r="B3" s="72" t="s">
        <v>107</v>
      </c>
      <c r="C3" s="56" t="s">
        <v>121</v>
      </c>
      <c r="D3" s="41">
        <v>114540</v>
      </c>
      <c r="E3" s="73">
        <f>D3/83*90*2*1.1</f>
        <v>273240</v>
      </c>
    </row>
    <row r="4" spans="1:5" ht="15" customHeight="1" outlineLevel="1">
      <c r="A4" s="74"/>
      <c r="B4" s="75" t="s">
        <v>71</v>
      </c>
      <c r="C4" s="61"/>
      <c r="D4" s="43">
        <f>SUBTOTAL(9,D3:D3)</f>
        <v>114540</v>
      </c>
      <c r="E4" s="76">
        <f>SUBTOTAL(9,E3:E3)</f>
        <v>273240</v>
      </c>
    </row>
  </sheetData>
  <autoFilter ref="A2:E4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P7"/>
  <sheetViews>
    <sheetView workbookViewId="0">
      <pane xSplit="2" ySplit="4" topLeftCell="C5" activePane="bottomRight" state="frozen"/>
      <selection activeCell="A19" sqref="A19:XFD49"/>
      <selection pane="topRight" activeCell="A19" sqref="A19:XFD49"/>
      <selection pane="bottomLeft" activeCell="A19" sqref="A19:XFD49"/>
      <selection pane="bottomRight" activeCell="A19" sqref="A19:XFD49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199" t="s">
        <v>101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200"/>
    </row>
    <row r="2" spans="1:16">
      <c r="A2" s="201" t="s">
        <v>14</v>
      </c>
      <c r="B2" s="201" t="s">
        <v>17</v>
      </c>
      <c r="C2" s="203" t="s">
        <v>92</v>
      </c>
      <c r="D2" s="203"/>
      <c r="E2" s="203"/>
      <c r="F2" s="203"/>
      <c r="G2" s="203"/>
      <c r="H2" s="203"/>
      <c r="I2" s="203" t="s">
        <v>93</v>
      </c>
      <c r="J2" s="203"/>
      <c r="K2" s="203"/>
      <c r="L2" s="203"/>
      <c r="M2" s="203"/>
      <c r="N2" s="203"/>
      <c r="O2" s="204" t="s">
        <v>94</v>
      </c>
      <c r="P2" s="196" t="s">
        <v>95</v>
      </c>
    </row>
    <row r="3" spans="1:16" ht="38.25">
      <c r="A3" s="201"/>
      <c r="B3" s="201"/>
      <c r="C3" s="63" t="s">
        <v>18</v>
      </c>
      <c r="D3" s="63" t="s">
        <v>22</v>
      </c>
      <c r="E3" s="63" t="s">
        <v>96</v>
      </c>
      <c r="F3" s="63" t="s">
        <v>26</v>
      </c>
      <c r="G3" s="63" t="s">
        <v>97</v>
      </c>
      <c r="H3" s="54" t="s">
        <v>11</v>
      </c>
      <c r="I3" s="63" t="s">
        <v>18</v>
      </c>
      <c r="J3" s="63" t="s">
        <v>22</v>
      </c>
      <c r="K3" s="63" t="s">
        <v>96</v>
      </c>
      <c r="L3" s="63" t="s">
        <v>26</v>
      </c>
      <c r="M3" s="63" t="s">
        <v>97</v>
      </c>
      <c r="N3" s="54" t="s">
        <v>11</v>
      </c>
      <c r="O3" s="205"/>
      <c r="P3" s="197"/>
    </row>
    <row r="4" spans="1:16">
      <c r="A4" s="202"/>
      <c r="B4" s="202"/>
      <c r="C4" s="55" t="s">
        <v>16</v>
      </c>
      <c r="D4" s="55" t="s">
        <v>16</v>
      </c>
      <c r="E4" s="55" t="s">
        <v>16</v>
      </c>
      <c r="F4" s="55" t="s">
        <v>16</v>
      </c>
      <c r="G4" s="55" t="s">
        <v>16</v>
      </c>
      <c r="H4" s="55" t="s">
        <v>16</v>
      </c>
      <c r="I4" s="55" t="s">
        <v>16</v>
      </c>
      <c r="J4" s="55" t="s">
        <v>16</v>
      </c>
      <c r="K4" s="55" t="s">
        <v>16</v>
      </c>
      <c r="L4" s="55" t="s">
        <v>16</v>
      </c>
      <c r="M4" s="55" t="s">
        <v>16</v>
      </c>
      <c r="N4" s="55" t="s">
        <v>16</v>
      </c>
      <c r="O4" s="206" t="s">
        <v>16</v>
      </c>
      <c r="P4" s="198"/>
    </row>
    <row r="5" spans="1:16" ht="20.100000000000001" customHeight="1">
      <c r="A5" s="64" t="s">
        <v>98</v>
      </c>
      <c r="B5" s="64" t="s">
        <v>121</v>
      </c>
      <c r="C5" s="57">
        <v>25650</v>
      </c>
      <c r="D5" s="58"/>
      <c r="E5" s="57">
        <v>2280</v>
      </c>
      <c r="F5" s="57">
        <v>2655</v>
      </c>
      <c r="G5" s="59">
        <v>725</v>
      </c>
      <c r="H5" s="65">
        <v>31310</v>
      </c>
      <c r="I5" s="58">
        <v>22800</v>
      </c>
      <c r="J5" s="58"/>
      <c r="K5" s="58">
        <v>1920</v>
      </c>
      <c r="L5" s="58"/>
      <c r="M5" s="58">
        <v>4212.5</v>
      </c>
      <c r="N5" s="66">
        <v>28932.5</v>
      </c>
      <c r="O5" s="65">
        <v>60242.5</v>
      </c>
      <c r="P5" s="13">
        <f>O5*1.1</f>
        <v>66266.75</v>
      </c>
    </row>
    <row r="6" spans="1:16" ht="20.100000000000001" customHeight="1">
      <c r="A6" s="64" t="s">
        <v>99</v>
      </c>
      <c r="B6" s="64" t="s">
        <v>121</v>
      </c>
      <c r="C6" s="57">
        <v>12150</v>
      </c>
      <c r="D6" s="58"/>
      <c r="E6" s="57">
        <v>1080</v>
      </c>
      <c r="F6" s="58">
        <v>1180</v>
      </c>
      <c r="G6" s="58">
        <v>3870</v>
      </c>
      <c r="H6" s="65">
        <v>18280</v>
      </c>
      <c r="I6" s="58">
        <v>14250</v>
      </c>
      <c r="J6" s="58"/>
      <c r="K6" s="58">
        <v>1200</v>
      </c>
      <c r="L6" s="58"/>
      <c r="M6" s="58"/>
      <c r="N6" s="66">
        <v>15450</v>
      </c>
      <c r="O6" s="65">
        <v>33730</v>
      </c>
      <c r="P6" s="13">
        <f t="shared" ref="P6:P7" si="0">O6*1.1</f>
        <v>37103</v>
      </c>
    </row>
    <row r="7" spans="1:16" ht="20.100000000000001" customHeight="1">
      <c r="A7" s="67" t="s">
        <v>100</v>
      </c>
      <c r="B7" s="60"/>
      <c r="C7" s="68">
        <v>37800</v>
      </c>
      <c r="D7" s="68">
        <v>0</v>
      </c>
      <c r="E7" s="68">
        <v>3360</v>
      </c>
      <c r="F7" s="68">
        <v>3835</v>
      </c>
      <c r="G7" s="68">
        <v>4595</v>
      </c>
      <c r="H7" s="68">
        <v>49590</v>
      </c>
      <c r="I7" s="68">
        <v>37050</v>
      </c>
      <c r="J7" s="68">
        <v>0</v>
      </c>
      <c r="K7" s="68">
        <v>3120</v>
      </c>
      <c r="L7" s="68">
        <v>0</v>
      </c>
      <c r="M7" s="68">
        <v>4212.5</v>
      </c>
      <c r="N7" s="69">
        <v>44382.5</v>
      </c>
      <c r="O7" s="68">
        <v>93972.5</v>
      </c>
      <c r="P7" s="62">
        <f t="shared" si="0"/>
        <v>103369.75000000001</v>
      </c>
    </row>
  </sheetData>
  <autoFilter ref="A2:P7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X8"/>
  <sheetViews>
    <sheetView workbookViewId="0">
      <selection activeCell="A19" sqref="A19:XFD49"/>
    </sheetView>
  </sheetViews>
  <sheetFormatPr defaultRowHeight="13.5" outlineLevelRow="2"/>
  <cols>
    <col min="1" max="1" width="17.875" style="87" customWidth="1"/>
    <col min="2" max="2" width="9.75" style="82" customWidth="1"/>
    <col min="3" max="4" width="9" style="82"/>
    <col min="5" max="5" width="7.125" style="82" customWidth="1"/>
    <col min="6" max="6" width="6.75" style="82" customWidth="1"/>
    <col min="7" max="8" width="0" style="82" hidden="1" customWidth="1"/>
    <col min="9" max="9" width="7.375" style="82" customWidth="1"/>
    <col min="10" max="10" width="7.25" style="82" customWidth="1"/>
    <col min="11" max="11" width="7.375" style="82" customWidth="1"/>
    <col min="12" max="14" width="9" style="82"/>
    <col min="15" max="15" width="7.625" style="82" customWidth="1"/>
    <col min="16" max="18" width="0" style="82" hidden="1" customWidth="1"/>
    <col min="19" max="20" width="7.375" style="82" customWidth="1"/>
    <col min="21" max="21" width="0" style="82" hidden="1" customWidth="1"/>
    <col min="22" max="23" width="9" style="82"/>
    <col min="24" max="24" width="10.5" style="82" bestFit="1" customWidth="1"/>
    <col min="25" max="16384" width="9" style="82"/>
  </cols>
  <sheetData>
    <row r="1" spans="1:24" ht="18.75">
      <c r="A1" s="210" t="s">
        <v>108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  <c r="T1" s="210"/>
      <c r="U1" s="210"/>
      <c r="V1" s="210"/>
      <c r="W1" s="210"/>
    </row>
    <row r="2" spans="1:24" s="88" customFormat="1" ht="11.25" outlineLevel="2">
      <c r="A2" s="211" t="s">
        <v>4</v>
      </c>
      <c r="B2" s="213" t="s">
        <v>106</v>
      </c>
      <c r="C2" s="215" t="s">
        <v>109</v>
      </c>
      <c r="D2" s="215"/>
      <c r="E2" s="215"/>
      <c r="F2" s="215"/>
      <c r="G2" s="215"/>
      <c r="H2" s="215"/>
      <c r="I2" s="215"/>
      <c r="J2" s="215"/>
      <c r="K2" s="215"/>
      <c r="L2" s="215"/>
      <c r="M2" s="215" t="s">
        <v>110</v>
      </c>
      <c r="N2" s="215"/>
      <c r="O2" s="215"/>
      <c r="P2" s="215"/>
      <c r="Q2" s="215"/>
      <c r="R2" s="215"/>
      <c r="S2" s="215"/>
      <c r="T2" s="215"/>
      <c r="U2" s="215"/>
      <c r="V2" s="215"/>
      <c r="W2" s="216" t="s">
        <v>94</v>
      </c>
      <c r="X2" s="207" t="s">
        <v>95</v>
      </c>
    </row>
    <row r="3" spans="1:24" s="88" customFormat="1" ht="11.25" outlineLevel="1">
      <c r="A3" s="211"/>
      <c r="B3" s="214" t="s">
        <v>113</v>
      </c>
      <c r="C3" s="89">
        <f t="shared" ref="C3:X3" si="0">SUBTOTAL(9,C2:C2)</f>
        <v>0</v>
      </c>
      <c r="D3" s="89">
        <f t="shared" si="0"/>
        <v>0</v>
      </c>
      <c r="E3" s="89">
        <f t="shared" si="0"/>
        <v>0</v>
      </c>
      <c r="F3" s="89">
        <f t="shared" si="0"/>
        <v>0</v>
      </c>
      <c r="G3" s="89">
        <f t="shared" si="0"/>
        <v>0</v>
      </c>
      <c r="H3" s="89">
        <f t="shared" si="0"/>
        <v>0</v>
      </c>
      <c r="I3" s="89">
        <f t="shared" si="0"/>
        <v>0</v>
      </c>
      <c r="J3" s="89">
        <f t="shared" si="0"/>
        <v>0</v>
      </c>
      <c r="K3" s="89">
        <f t="shared" si="0"/>
        <v>0</v>
      </c>
      <c r="L3" s="89">
        <f t="shared" si="0"/>
        <v>0</v>
      </c>
      <c r="M3" s="89">
        <f t="shared" si="0"/>
        <v>0</v>
      </c>
      <c r="N3" s="89">
        <f t="shared" si="0"/>
        <v>0</v>
      </c>
      <c r="O3" s="89">
        <f t="shared" si="0"/>
        <v>0</v>
      </c>
      <c r="P3" s="89">
        <f t="shared" si="0"/>
        <v>0</v>
      </c>
      <c r="Q3" s="89">
        <f t="shared" si="0"/>
        <v>0</v>
      </c>
      <c r="R3" s="89">
        <f t="shared" si="0"/>
        <v>0</v>
      </c>
      <c r="S3" s="89">
        <f t="shared" si="0"/>
        <v>0</v>
      </c>
      <c r="T3" s="89">
        <f t="shared" si="0"/>
        <v>0</v>
      </c>
      <c r="U3" s="89">
        <f t="shared" si="0"/>
        <v>0</v>
      </c>
      <c r="V3" s="89">
        <f t="shared" si="0"/>
        <v>0</v>
      </c>
      <c r="W3" s="216">
        <f t="shared" si="0"/>
        <v>0</v>
      </c>
      <c r="X3" s="208">
        <f t="shared" si="0"/>
        <v>0</v>
      </c>
    </row>
    <row r="4" spans="1:24" s="88" customFormat="1" ht="33.75" outlineLevel="1">
      <c r="A4" s="211"/>
      <c r="B4" s="213"/>
      <c r="C4" s="90" t="s">
        <v>18</v>
      </c>
      <c r="D4" s="90" t="s">
        <v>19</v>
      </c>
      <c r="E4" s="90" t="s">
        <v>20</v>
      </c>
      <c r="F4" s="90" t="s">
        <v>21</v>
      </c>
      <c r="G4" s="90" t="s">
        <v>22</v>
      </c>
      <c r="H4" s="90" t="s">
        <v>23</v>
      </c>
      <c r="I4" s="90" t="s">
        <v>24</v>
      </c>
      <c r="J4" s="90" t="s">
        <v>25</v>
      </c>
      <c r="K4" s="90" t="s">
        <v>26</v>
      </c>
      <c r="L4" s="91" t="s">
        <v>11</v>
      </c>
      <c r="M4" s="90" t="s">
        <v>18</v>
      </c>
      <c r="N4" s="90" t="s">
        <v>19</v>
      </c>
      <c r="O4" s="90" t="s">
        <v>20</v>
      </c>
      <c r="P4" s="90" t="s">
        <v>21</v>
      </c>
      <c r="Q4" s="90" t="s">
        <v>22</v>
      </c>
      <c r="R4" s="90" t="s">
        <v>23</v>
      </c>
      <c r="S4" s="90" t="s">
        <v>24</v>
      </c>
      <c r="T4" s="90" t="s">
        <v>25</v>
      </c>
      <c r="U4" s="90" t="s">
        <v>26</v>
      </c>
      <c r="V4" s="91" t="s">
        <v>11</v>
      </c>
      <c r="W4" s="216"/>
      <c r="X4" s="208"/>
    </row>
    <row r="5" spans="1:24" s="88" customFormat="1" ht="11.25" outlineLevel="1">
      <c r="A5" s="212"/>
      <c r="B5" s="212"/>
      <c r="C5" s="89" t="s">
        <v>16</v>
      </c>
      <c r="D5" s="89" t="s">
        <v>16</v>
      </c>
      <c r="E5" s="89" t="s">
        <v>16</v>
      </c>
      <c r="F5" s="89" t="s">
        <v>16</v>
      </c>
      <c r="G5" s="89" t="s">
        <v>16</v>
      </c>
      <c r="H5" s="89" t="s">
        <v>16</v>
      </c>
      <c r="I5" s="89" t="s">
        <v>16</v>
      </c>
      <c r="J5" s="89" t="s">
        <v>16</v>
      </c>
      <c r="K5" s="89" t="s">
        <v>16</v>
      </c>
      <c r="L5" s="89" t="s">
        <v>16</v>
      </c>
      <c r="M5" s="89" t="s">
        <v>16</v>
      </c>
      <c r="N5" s="89" t="s">
        <v>16</v>
      </c>
      <c r="O5" s="89" t="s">
        <v>16</v>
      </c>
      <c r="P5" s="89" t="s">
        <v>16</v>
      </c>
      <c r="Q5" s="89" t="s">
        <v>16</v>
      </c>
      <c r="R5" s="89" t="s">
        <v>16</v>
      </c>
      <c r="S5" s="89" t="s">
        <v>16</v>
      </c>
      <c r="T5" s="89" t="s">
        <v>16</v>
      </c>
      <c r="U5" s="89" t="s">
        <v>16</v>
      </c>
      <c r="V5" s="89" t="s">
        <v>16</v>
      </c>
      <c r="W5" s="216" t="s">
        <v>16</v>
      </c>
      <c r="X5" s="209"/>
    </row>
    <row r="6" spans="1:24" s="88" customFormat="1" ht="24.95" customHeight="1" outlineLevel="2">
      <c r="A6" s="92" t="s">
        <v>111</v>
      </c>
      <c r="B6" s="83" t="s">
        <v>7</v>
      </c>
      <c r="C6" s="93">
        <v>5060</v>
      </c>
      <c r="D6" s="93">
        <v>2300</v>
      </c>
      <c r="E6" s="93">
        <v>175</v>
      </c>
      <c r="F6" s="93">
        <v>100</v>
      </c>
      <c r="G6" s="93">
        <v>0</v>
      </c>
      <c r="H6" s="93">
        <v>0</v>
      </c>
      <c r="I6" s="93">
        <v>500</v>
      </c>
      <c r="J6" s="93">
        <v>1500</v>
      </c>
      <c r="K6" s="93">
        <v>0</v>
      </c>
      <c r="L6" s="84">
        <v>9635</v>
      </c>
      <c r="M6" s="93">
        <v>6270</v>
      </c>
      <c r="N6" s="93">
        <v>2850</v>
      </c>
      <c r="O6" s="93">
        <v>210</v>
      </c>
      <c r="P6" s="93"/>
      <c r="Q6" s="93"/>
      <c r="R6" s="93"/>
      <c r="S6" s="93">
        <v>600</v>
      </c>
      <c r="T6" s="93">
        <v>1800</v>
      </c>
      <c r="U6" s="93"/>
      <c r="V6" s="84">
        <v>11730</v>
      </c>
      <c r="W6" s="84">
        <v>21365</v>
      </c>
      <c r="X6" s="12">
        <f>W6*1.1</f>
        <v>23501.500000000004</v>
      </c>
    </row>
    <row r="7" spans="1:24" s="88" customFormat="1" ht="24.95" customHeight="1" outlineLevel="2">
      <c r="A7" s="94" t="s">
        <v>112</v>
      </c>
      <c r="B7" s="83" t="s">
        <v>7</v>
      </c>
      <c r="C7" s="84">
        <v>2760</v>
      </c>
      <c r="D7" s="84">
        <v>1380</v>
      </c>
      <c r="E7" s="84">
        <v>105</v>
      </c>
      <c r="F7" s="84">
        <v>60</v>
      </c>
      <c r="G7" s="84">
        <v>0</v>
      </c>
      <c r="H7" s="84">
        <v>0</v>
      </c>
      <c r="I7" s="84">
        <v>300</v>
      </c>
      <c r="J7" s="84">
        <v>900</v>
      </c>
      <c r="K7" s="84">
        <v>0</v>
      </c>
      <c r="L7" s="84">
        <v>5505</v>
      </c>
      <c r="M7" s="93">
        <v>4275</v>
      </c>
      <c r="N7" s="93">
        <v>1425</v>
      </c>
      <c r="O7" s="93">
        <v>150</v>
      </c>
      <c r="P7" s="93"/>
      <c r="Q7" s="93"/>
      <c r="R7" s="93"/>
      <c r="S7" s="93">
        <v>300</v>
      </c>
      <c r="T7" s="93">
        <v>900</v>
      </c>
      <c r="U7" s="93"/>
      <c r="V7" s="84">
        <v>7050</v>
      </c>
      <c r="W7" s="84">
        <v>12555</v>
      </c>
      <c r="X7" s="12">
        <f t="shared" ref="X7" si="1">W7*1.1</f>
        <v>13810.500000000002</v>
      </c>
    </row>
    <row r="8" spans="1:24" s="88" customFormat="1" ht="24.95" customHeight="1" outlineLevel="1">
      <c r="A8" s="95"/>
      <c r="B8" s="85" t="s">
        <v>8</v>
      </c>
      <c r="C8" s="86">
        <f t="shared" ref="C8:X8" si="2">SUBTOTAL(9,C6:C7)</f>
        <v>7820</v>
      </c>
      <c r="D8" s="86">
        <f t="shared" si="2"/>
        <v>3680</v>
      </c>
      <c r="E8" s="86">
        <f t="shared" si="2"/>
        <v>280</v>
      </c>
      <c r="F8" s="86">
        <f t="shared" si="2"/>
        <v>160</v>
      </c>
      <c r="G8" s="86">
        <f t="shared" si="2"/>
        <v>0</v>
      </c>
      <c r="H8" s="86">
        <f t="shared" si="2"/>
        <v>0</v>
      </c>
      <c r="I8" s="86">
        <f t="shared" si="2"/>
        <v>800</v>
      </c>
      <c r="J8" s="86">
        <f t="shared" si="2"/>
        <v>2400</v>
      </c>
      <c r="K8" s="86">
        <f t="shared" si="2"/>
        <v>0</v>
      </c>
      <c r="L8" s="86">
        <f t="shared" si="2"/>
        <v>15140</v>
      </c>
      <c r="M8" s="96">
        <f t="shared" si="2"/>
        <v>10545</v>
      </c>
      <c r="N8" s="96">
        <f t="shared" si="2"/>
        <v>4275</v>
      </c>
      <c r="O8" s="96">
        <f t="shared" si="2"/>
        <v>360</v>
      </c>
      <c r="P8" s="96">
        <f t="shared" si="2"/>
        <v>0</v>
      </c>
      <c r="Q8" s="96">
        <f t="shared" si="2"/>
        <v>0</v>
      </c>
      <c r="R8" s="96">
        <f t="shared" si="2"/>
        <v>0</v>
      </c>
      <c r="S8" s="96">
        <f t="shared" si="2"/>
        <v>900</v>
      </c>
      <c r="T8" s="96">
        <f t="shared" si="2"/>
        <v>2700</v>
      </c>
      <c r="U8" s="96">
        <f t="shared" si="2"/>
        <v>0</v>
      </c>
      <c r="V8" s="86">
        <f t="shared" si="2"/>
        <v>18780</v>
      </c>
      <c r="W8" s="86">
        <f t="shared" si="2"/>
        <v>33920</v>
      </c>
      <c r="X8" s="97">
        <f t="shared" si="2"/>
        <v>37312.000000000007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K16"/>
  <sheetViews>
    <sheetView topLeftCell="A8" workbookViewId="0">
      <selection activeCell="A17" sqref="A17:XFD53"/>
    </sheetView>
  </sheetViews>
  <sheetFormatPr defaultColWidth="9" defaultRowHeight="13.5" outlineLevelRow="2"/>
  <cols>
    <col min="1" max="1" width="14.375" style="114" customWidth="1"/>
    <col min="2" max="2" width="24.625" style="129" customWidth="1"/>
    <col min="3" max="3" width="13" style="114" hidden="1" customWidth="1"/>
    <col min="4" max="4" width="12.625" style="114" customWidth="1"/>
    <col min="5" max="5" width="13.5" style="114" customWidth="1"/>
    <col min="6" max="6" width="12.125" style="114" customWidth="1"/>
    <col min="7" max="7" width="14.875" style="114" customWidth="1"/>
    <col min="8" max="8" width="17.125" style="114" customWidth="1"/>
    <col min="9" max="9" width="17.875" style="114" customWidth="1"/>
    <col min="10" max="10" width="9.375" style="114" customWidth="1"/>
    <col min="11" max="11" width="12.375" style="114" customWidth="1"/>
    <col min="12" max="12" width="9.5" style="114" bestFit="1" customWidth="1"/>
    <col min="13" max="16384" width="9" style="114"/>
  </cols>
  <sheetData>
    <row r="1" spans="1:11" ht="22.5">
      <c r="A1" s="217" t="s">
        <v>131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</row>
    <row r="2" spans="1:11" ht="30" customHeight="1">
      <c r="A2" s="115" t="s">
        <v>137</v>
      </c>
      <c r="B2" s="115" t="s">
        <v>29</v>
      </c>
      <c r="C2" s="115"/>
      <c r="D2" s="116" t="s">
        <v>132</v>
      </c>
      <c r="E2" s="116" t="s">
        <v>133</v>
      </c>
      <c r="F2" s="116" t="s">
        <v>34</v>
      </c>
      <c r="G2" s="117">
        <v>45658</v>
      </c>
      <c r="H2" s="118" t="s">
        <v>86</v>
      </c>
      <c r="I2" s="118" t="s">
        <v>87</v>
      </c>
      <c r="J2" s="119" t="s">
        <v>9</v>
      </c>
      <c r="K2" s="119" t="s">
        <v>134</v>
      </c>
    </row>
    <row r="3" spans="1:11" ht="30" customHeight="1" outlineLevel="2">
      <c r="A3" s="116" t="s">
        <v>7</v>
      </c>
      <c r="B3" s="120" t="s">
        <v>35</v>
      </c>
      <c r="C3" s="121" t="s">
        <v>135</v>
      </c>
      <c r="D3" s="122">
        <v>32</v>
      </c>
      <c r="E3" s="123">
        <v>7000</v>
      </c>
      <c r="F3" s="124">
        <f t="shared" ref="F3:F15" si="0">D3*E3</f>
        <v>224000</v>
      </c>
      <c r="G3" s="124">
        <f>F3/10*1</f>
        <v>22400</v>
      </c>
      <c r="H3" s="125">
        <f>F3/10*5</f>
        <v>112000</v>
      </c>
      <c r="I3" s="125">
        <f>F3/10*4</f>
        <v>89600</v>
      </c>
      <c r="J3" s="126">
        <f>SUM(G3:I3)</f>
        <v>224000</v>
      </c>
      <c r="K3" s="127">
        <f>ROUND(J3*0.7,0)</f>
        <v>156800</v>
      </c>
    </row>
    <row r="4" spans="1:11" ht="30" customHeight="1" outlineLevel="2">
      <c r="A4" s="116" t="s">
        <v>7</v>
      </c>
      <c r="B4" s="120" t="s">
        <v>36</v>
      </c>
      <c r="C4" s="121" t="s">
        <v>136</v>
      </c>
      <c r="D4" s="122">
        <v>26</v>
      </c>
      <c r="E4" s="122">
        <v>6000</v>
      </c>
      <c r="F4" s="124">
        <f t="shared" si="0"/>
        <v>156000</v>
      </c>
      <c r="G4" s="124">
        <f t="shared" ref="G4:G15" si="1">F4/10*1</f>
        <v>15600</v>
      </c>
      <c r="H4" s="125">
        <f t="shared" ref="H4:H15" si="2">F4/10*5</f>
        <v>78000</v>
      </c>
      <c r="I4" s="125">
        <f t="shared" ref="I4:I15" si="3">F4/10*4</f>
        <v>62400</v>
      </c>
      <c r="J4" s="126">
        <f t="shared" ref="J4:J15" si="4">SUM(G4:I4)</f>
        <v>156000</v>
      </c>
      <c r="K4" s="127">
        <f t="shared" ref="K4:K15" si="5">ROUND(J4*0.7,0)</f>
        <v>109200</v>
      </c>
    </row>
    <row r="5" spans="1:11" ht="30" customHeight="1" outlineLevel="2">
      <c r="A5" s="116" t="s">
        <v>7</v>
      </c>
      <c r="B5" s="120" t="s">
        <v>37</v>
      </c>
      <c r="C5" s="121" t="s">
        <v>135</v>
      </c>
      <c r="D5" s="122">
        <v>68</v>
      </c>
      <c r="E5" s="122">
        <v>12000</v>
      </c>
      <c r="F5" s="124">
        <f t="shared" si="0"/>
        <v>816000</v>
      </c>
      <c r="G5" s="124">
        <f t="shared" si="1"/>
        <v>81600</v>
      </c>
      <c r="H5" s="125">
        <f t="shared" si="2"/>
        <v>408000</v>
      </c>
      <c r="I5" s="125">
        <f t="shared" si="3"/>
        <v>326400</v>
      </c>
      <c r="J5" s="126">
        <f t="shared" si="4"/>
        <v>816000</v>
      </c>
      <c r="K5" s="127">
        <f t="shared" si="5"/>
        <v>571200</v>
      </c>
    </row>
    <row r="6" spans="1:11" ht="30" customHeight="1" outlineLevel="2">
      <c r="A6" s="116" t="s">
        <v>7</v>
      </c>
      <c r="B6" s="120" t="s">
        <v>38</v>
      </c>
      <c r="C6" s="121" t="s">
        <v>135</v>
      </c>
      <c r="D6" s="122">
        <v>30</v>
      </c>
      <c r="E6" s="122">
        <v>6000</v>
      </c>
      <c r="F6" s="124">
        <f t="shared" si="0"/>
        <v>180000</v>
      </c>
      <c r="G6" s="124">
        <f t="shared" si="1"/>
        <v>18000</v>
      </c>
      <c r="H6" s="125">
        <f t="shared" si="2"/>
        <v>90000</v>
      </c>
      <c r="I6" s="125">
        <f t="shared" si="3"/>
        <v>72000</v>
      </c>
      <c r="J6" s="126">
        <f t="shared" si="4"/>
        <v>180000</v>
      </c>
      <c r="K6" s="127">
        <f t="shared" si="5"/>
        <v>126000</v>
      </c>
    </row>
    <row r="7" spans="1:11" ht="30" customHeight="1" outlineLevel="2">
      <c r="A7" s="116" t="s">
        <v>7</v>
      </c>
      <c r="B7" s="120" t="s">
        <v>39</v>
      </c>
      <c r="C7" s="121" t="s">
        <v>135</v>
      </c>
      <c r="D7" s="122">
        <v>38</v>
      </c>
      <c r="E7" s="30">
        <v>7000</v>
      </c>
      <c r="F7" s="124">
        <f t="shared" si="0"/>
        <v>266000</v>
      </c>
      <c r="G7" s="124">
        <f t="shared" si="1"/>
        <v>26600</v>
      </c>
      <c r="H7" s="125">
        <f t="shared" si="2"/>
        <v>133000</v>
      </c>
      <c r="I7" s="125">
        <f t="shared" si="3"/>
        <v>106400</v>
      </c>
      <c r="J7" s="126">
        <f t="shared" si="4"/>
        <v>266000</v>
      </c>
      <c r="K7" s="127">
        <f t="shared" si="5"/>
        <v>186200</v>
      </c>
    </row>
    <row r="8" spans="1:11" ht="30" customHeight="1" outlineLevel="2">
      <c r="A8" s="116" t="s">
        <v>7</v>
      </c>
      <c r="B8" s="120" t="s">
        <v>40</v>
      </c>
      <c r="C8" s="121" t="s">
        <v>136</v>
      </c>
      <c r="D8" s="122">
        <v>82</v>
      </c>
      <c r="E8" s="122">
        <v>5000</v>
      </c>
      <c r="F8" s="124">
        <f t="shared" si="0"/>
        <v>410000</v>
      </c>
      <c r="G8" s="124">
        <f t="shared" si="1"/>
        <v>41000</v>
      </c>
      <c r="H8" s="125">
        <f t="shared" si="2"/>
        <v>205000</v>
      </c>
      <c r="I8" s="125">
        <f t="shared" si="3"/>
        <v>164000</v>
      </c>
      <c r="J8" s="126">
        <f t="shared" si="4"/>
        <v>410000</v>
      </c>
      <c r="K8" s="127">
        <f t="shared" si="5"/>
        <v>287000</v>
      </c>
    </row>
    <row r="9" spans="1:11" ht="30" customHeight="1" outlineLevel="2">
      <c r="A9" s="116" t="s">
        <v>7</v>
      </c>
      <c r="B9" s="120" t="s">
        <v>41</v>
      </c>
      <c r="C9" s="121" t="s">
        <v>135</v>
      </c>
      <c r="D9" s="122">
        <v>42</v>
      </c>
      <c r="E9" s="122">
        <v>10000</v>
      </c>
      <c r="F9" s="124">
        <f t="shared" si="0"/>
        <v>420000</v>
      </c>
      <c r="G9" s="124">
        <f t="shared" si="1"/>
        <v>42000</v>
      </c>
      <c r="H9" s="125">
        <f t="shared" si="2"/>
        <v>210000</v>
      </c>
      <c r="I9" s="125">
        <f t="shared" si="3"/>
        <v>168000</v>
      </c>
      <c r="J9" s="126">
        <f t="shared" si="4"/>
        <v>420000</v>
      </c>
      <c r="K9" s="127">
        <f t="shared" si="5"/>
        <v>294000</v>
      </c>
    </row>
    <row r="10" spans="1:11" ht="30" customHeight="1" outlineLevel="2">
      <c r="A10" s="116" t="s">
        <v>7</v>
      </c>
      <c r="B10" s="120" t="s">
        <v>42</v>
      </c>
      <c r="C10" s="121" t="s">
        <v>135</v>
      </c>
      <c r="D10" s="122">
        <v>27</v>
      </c>
      <c r="E10" s="122">
        <v>6000</v>
      </c>
      <c r="F10" s="124">
        <f t="shared" si="0"/>
        <v>162000</v>
      </c>
      <c r="G10" s="124">
        <f t="shared" si="1"/>
        <v>16200</v>
      </c>
      <c r="H10" s="125">
        <f t="shared" si="2"/>
        <v>81000</v>
      </c>
      <c r="I10" s="125">
        <f t="shared" si="3"/>
        <v>64800</v>
      </c>
      <c r="J10" s="126">
        <f t="shared" si="4"/>
        <v>162000</v>
      </c>
      <c r="K10" s="127">
        <f t="shared" si="5"/>
        <v>113400</v>
      </c>
    </row>
    <row r="11" spans="1:11" ht="30" customHeight="1" outlineLevel="2">
      <c r="A11" s="116" t="s">
        <v>7</v>
      </c>
      <c r="B11" s="120" t="s">
        <v>43</v>
      </c>
      <c r="C11" s="121" t="s">
        <v>135</v>
      </c>
      <c r="D11" s="122">
        <v>163</v>
      </c>
      <c r="E11" s="122">
        <v>8000</v>
      </c>
      <c r="F11" s="124">
        <f t="shared" si="0"/>
        <v>1304000</v>
      </c>
      <c r="G11" s="124">
        <f t="shared" si="1"/>
        <v>130400</v>
      </c>
      <c r="H11" s="125">
        <f t="shared" si="2"/>
        <v>652000</v>
      </c>
      <c r="I11" s="125">
        <f t="shared" si="3"/>
        <v>521600</v>
      </c>
      <c r="J11" s="126">
        <f t="shared" si="4"/>
        <v>1304000</v>
      </c>
      <c r="K11" s="127">
        <f t="shared" si="5"/>
        <v>912800</v>
      </c>
    </row>
    <row r="12" spans="1:11" ht="30" customHeight="1" outlineLevel="2">
      <c r="A12" s="116" t="s">
        <v>7</v>
      </c>
      <c r="B12" s="120" t="s">
        <v>44</v>
      </c>
      <c r="C12" s="121" t="s">
        <v>135</v>
      </c>
      <c r="D12" s="122">
        <v>104</v>
      </c>
      <c r="E12" s="30">
        <v>10000</v>
      </c>
      <c r="F12" s="124">
        <f t="shared" si="0"/>
        <v>1040000</v>
      </c>
      <c r="G12" s="124">
        <f t="shared" si="1"/>
        <v>104000</v>
      </c>
      <c r="H12" s="125">
        <f t="shared" si="2"/>
        <v>520000</v>
      </c>
      <c r="I12" s="125">
        <f t="shared" si="3"/>
        <v>416000</v>
      </c>
      <c r="J12" s="126">
        <f t="shared" si="4"/>
        <v>1040000</v>
      </c>
      <c r="K12" s="127">
        <f t="shared" si="5"/>
        <v>728000</v>
      </c>
    </row>
    <row r="13" spans="1:11" ht="30" customHeight="1" outlineLevel="2">
      <c r="A13" s="116" t="s">
        <v>7</v>
      </c>
      <c r="B13" s="120" t="s">
        <v>45</v>
      </c>
      <c r="C13" s="121" t="s">
        <v>136</v>
      </c>
      <c r="D13" s="122">
        <v>138</v>
      </c>
      <c r="E13" s="122">
        <v>9000</v>
      </c>
      <c r="F13" s="124">
        <f t="shared" si="0"/>
        <v>1242000</v>
      </c>
      <c r="G13" s="124">
        <f t="shared" si="1"/>
        <v>124200</v>
      </c>
      <c r="H13" s="125">
        <f t="shared" si="2"/>
        <v>621000</v>
      </c>
      <c r="I13" s="125">
        <f t="shared" si="3"/>
        <v>496800</v>
      </c>
      <c r="J13" s="126">
        <f t="shared" si="4"/>
        <v>1242000</v>
      </c>
      <c r="K13" s="127">
        <f t="shared" si="5"/>
        <v>869400</v>
      </c>
    </row>
    <row r="14" spans="1:11" ht="30" customHeight="1" outlineLevel="2">
      <c r="A14" s="116" t="s">
        <v>7</v>
      </c>
      <c r="B14" s="120" t="s">
        <v>46</v>
      </c>
      <c r="C14" s="121" t="s">
        <v>135</v>
      </c>
      <c r="D14" s="122">
        <v>80</v>
      </c>
      <c r="E14" s="122">
        <v>12000</v>
      </c>
      <c r="F14" s="124">
        <f t="shared" si="0"/>
        <v>960000</v>
      </c>
      <c r="G14" s="124">
        <f t="shared" si="1"/>
        <v>96000</v>
      </c>
      <c r="H14" s="125">
        <f t="shared" si="2"/>
        <v>480000</v>
      </c>
      <c r="I14" s="125">
        <f t="shared" si="3"/>
        <v>384000</v>
      </c>
      <c r="J14" s="126">
        <f t="shared" si="4"/>
        <v>960000</v>
      </c>
      <c r="K14" s="127">
        <f t="shared" si="5"/>
        <v>672000</v>
      </c>
    </row>
    <row r="15" spans="1:11" ht="30" customHeight="1" outlineLevel="2">
      <c r="A15" s="116" t="s">
        <v>7</v>
      </c>
      <c r="B15" s="120" t="s">
        <v>47</v>
      </c>
      <c r="C15" s="121" t="s">
        <v>136</v>
      </c>
      <c r="D15" s="122">
        <v>72</v>
      </c>
      <c r="E15" s="122">
        <v>5000</v>
      </c>
      <c r="F15" s="124">
        <f t="shared" si="0"/>
        <v>360000</v>
      </c>
      <c r="G15" s="124">
        <f t="shared" si="1"/>
        <v>36000</v>
      </c>
      <c r="H15" s="125">
        <f t="shared" si="2"/>
        <v>180000</v>
      </c>
      <c r="I15" s="125">
        <f t="shared" si="3"/>
        <v>144000</v>
      </c>
      <c r="J15" s="126">
        <f t="shared" si="4"/>
        <v>360000</v>
      </c>
      <c r="K15" s="127">
        <f t="shared" si="5"/>
        <v>252000</v>
      </c>
    </row>
    <row r="16" spans="1:11" ht="30" customHeight="1" outlineLevel="1">
      <c r="A16" s="128" t="s">
        <v>8</v>
      </c>
      <c r="B16" s="120"/>
      <c r="C16" s="121"/>
      <c r="D16" s="122"/>
      <c r="E16" s="122"/>
      <c r="F16" s="124"/>
      <c r="G16" s="124">
        <f>SUBTOTAL(9,G3:G15)</f>
        <v>754000</v>
      </c>
      <c r="H16" s="125">
        <f>SUBTOTAL(9,H3:H15)</f>
        <v>3770000</v>
      </c>
      <c r="I16" s="125">
        <f>SUBTOTAL(9,I3:I15)</f>
        <v>3016000</v>
      </c>
      <c r="J16" s="126">
        <f>SUBTOTAL(9,J3:J15)</f>
        <v>7540000</v>
      </c>
      <c r="K16" s="127">
        <f>SUBTOTAL(9,K3:K15)</f>
        <v>5278000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A17" sqref="A17:XFD53"/>
    </sheetView>
  </sheetViews>
  <sheetFormatPr defaultColWidth="9" defaultRowHeight="13.5" outlineLevelRow="2"/>
  <cols>
    <col min="1" max="1" width="25.625" style="146" customWidth="1"/>
    <col min="2" max="2" width="7.875" style="146" customWidth="1"/>
    <col min="3" max="3" width="9.5" style="146" customWidth="1"/>
    <col min="4" max="4" width="21.5" style="147" customWidth="1"/>
    <col min="5" max="5" width="27" style="147" customWidth="1"/>
    <col min="6" max="6" width="21.75" style="147" customWidth="1"/>
    <col min="7" max="7" width="6.375" style="147" customWidth="1"/>
    <col min="8" max="8" width="11.375" style="147" customWidth="1"/>
    <col min="9" max="9" width="10.125" style="147" customWidth="1"/>
    <col min="10" max="10" width="9" style="148"/>
    <col min="11" max="16384" width="9" style="136"/>
  </cols>
  <sheetData>
    <row r="1" spans="1:10" s="130" customFormat="1" ht="20.25" customHeight="1">
      <c r="A1" s="188" t="s">
        <v>154</v>
      </c>
      <c r="B1" s="189"/>
      <c r="C1" s="188"/>
      <c r="D1" s="188"/>
      <c r="E1" s="188"/>
      <c r="F1" s="188"/>
      <c r="G1" s="188"/>
      <c r="H1" s="188"/>
      <c r="I1" s="188"/>
    </row>
    <row r="2" spans="1:10" s="133" customFormat="1" ht="20.100000000000001" customHeight="1">
      <c r="A2" s="131" t="s">
        <v>29</v>
      </c>
      <c r="B2" s="131" t="s">
        <v>10</v>
      </c>
      <c r="C2" s="131" t="s">
        <v>68</v>
      </c>
      <c r="D2" s="132" t="s">
        <v>53</v>
      </c>
      <c r="E2" s="132" t="s">
        <v>54</v>
      </c>
      <c r="F2" s="132" t="s">
        <v>55</v>
      </c>
      <c r="G2" s="131" t="s">
        <v>56</v>
      </c>
      <c r="H2" s="131" t="s">
        <v>57</v>
      </c>
      <c r="I2" s="131" t="s">
        <v>16</v>
      </c>
    </row>
    <row r="3" spans="1:10" ht="20.100000000000001" customHeight="1" outlineLevel="2">
      <c r="A3" s="111" t="s">
        <v>148</v>
      </c>
      <c r="B3" s="140" t="s">
        <v>12</v>
      </c>
      <c r="C3" s="142" t="s">
        <v>139</v>
      </c>
      <c r="D3" s="134" t="s">
        <v>151</v>
      </c>
      <c r="E3" s="134" t="s">
        <v>151</v>
      </c>
      <c r="F3" s="134" t="s">
        <v>151</v>
      </c>
      <c r="G3" s="134">
        <v>96</v>
      </c>
      <c r="H3" s="134">
        <v>800</v>
      </c>
      <c r="I3" s="134">
        <f t="shared" ref="I3:I15" si="0">H3*G3</f>
        <v>76800</v>
      </c>
      <c r="J3" s="136"/>
    </row>
    <row r="4" spans="1:10" ht="20.100000000000001" customHeight="1" outlineLevel="2">
      <c r="A4" s="111" t="s">
        <v>38</v>
      </c>
      <c r="B4" s="140" t="s">
        <v>12</v>
      </c>
      <c r="C4" s="142" t="s">
        <v>139</v>
      </c>
      <c r="D4" s="134" t="s">
        <v>151</v>
      </c>
      <c r="E4" s="134" t="s">
        <v>151</v>
      </c>
      <c r="F4" s="134" t="s">
        <v>151</v>
      </c>
      <c r="G4" s="134">
        <v>84</v>
      </c>
      <c r="H4" s="134">
        <v>800</v>
      </c>
      <c r="I4" s="134">
        <f t="shared" si="0"/>
        <v>67200</v>
      </c>
      <c r="J4" s="136"/>
    </row>
    <row r="5" spans="1:10" ht="20.100000000000001" customHeight="1" outlineLevel="2">
      <c r="A5" s="111" t="s">
        <v>149</v>
      </c>
      <c r="B5" s="140" t="s">
        <v>12</v>
      </c>
      <c r="C5" s="142" t="s">
        <v>139</v>
      </c>
      <c r="D5" s="134" t="s">
        <v>151</v>
      </c>
      <c r="E5" s="134" t="s">
        <v>151</v>
      </c>
      <c r="F5" s="134" t="s">
        <v>151</v>
      </c>
      <c r="G5" s="134">
        <v>558</v>
      </c>
      <c r="H5" s="134">
        <v>800</v>
      </c>
      <c r="I5" s="134">
        <f t="shared" si="0"/>
        <v>446400</v>
      </c>
      <c r="J5" s="136"/>
    </row>
    <row r="6" spans="1:10" ht="20.100000000000001" customHeight="1" outlineLevel="2">
      <c r="A6" s="111" t="s">
        <v>41</v>
      </c>
      <c r="B6" s="140" t="s">
        <v>12</v>
      </c>
      <c r="C6" s="142" t="s">
        <v>139</v>
      </c>
      <c r="D6" s="134" t="s">
        <v>151</v>
      </c>
      <c r="E6" s="134" t="s">
        <v>151</v>
      </c>
      <c r="F6" s="134" t="s">
        <v>151</v>
      </c>
      <c r="G6" s="134">
        <v>55</v>
      </c>
      <c r="H6" s="134">
        <v>800</v>
      </c>
      <c r="I6" s="134">
        <f t="shared" si="0"/>
        <v>44000</v>
      </c>
      <c r="J6" s="136"/>
    </row>
    <row r="7" spans="1:10" ht="20.100000000000001" customHeight="1" outlineLevel="2">
      <c r="A7" s="111" t="s">
        <v>43</v>
      </c>
      <c r="B7" s="140" t="s">
        <v>12</v>
      </c>
      <c r="C7" s="142" t="s">
        <v>139</v>
      </c>
      <c r="D7" s="134" t="s">
        <v>151</v>
      </c>
      <c r="E7" s="134" t="s">
        <v>151</v>
      </c>
      <c r="F7" s="134" t="s">
        <v>151</v>
      </c>
      <c r="G7" s="134">
        <v>282</v>
      </c>
      <c r="H7" s="134">
        <v>800</v>
      </c>
      <c r="I7" s="134">
        <f t="shared" si="0"/>
        <v>225600</v>
      </c>
      <c r="J7" s="136"/>
    </row>
    <row r="8" spans="1:10" ht="20.100000000000001" customHeight="1" outlineLevel="2">
      <c r="A8" s="111" t="s">
        <v>35</v>
      </c>
      <c r="B8" s="140" t="s">
        <v>12</v>
      </c>
      <c r="C8" s="142" t="s">
        <v>139</v>
      </c>
      <c r="D8" s="134" t="s">
        <v>151</v>
      </c>
      <c r="E8" s="134" t="s">
        <v>151</v>
      </c>
      <c r="F8" s="134" t="s">
        <v>151</v>
      </c>
      <c r="G8" s="134">
        <v>69</v>
      </c>
      <c r="H8" s="134">
        <v>800</v>
      </c>
      <c r="I8" s="134">
        <f t="shared" si="0"/>
        <v>55200</v>
      </c>
      <c r="J8" s="136"/>
    </row>
    <row r="9" spans="1:10" ht="20.100000000000001" customHeight="1" outlineLevel="2">
      <c r="A9" s="111" t="s">
        <v>150</v>
      </c>
      <c r="B9" s="140" t="s">
        <v>12</v>
      </c>
      <c r="C9" s="142" t="s">
        <v>139</v>
      </c>
      <c r="D9" s="134" t="s">
        <v>151</v>
      </c>
      <c r="E9" s="134" t="s">
        <v>151</v>
      </c>
      <c r="F9" s="134" t="s">
        <v>151</v>
      </c>
      <c r="G9" s="134">
        <v>96</v>
      </c>
      <c r="H9" s="134">
        <v>800</v>
      </c>
      <c r="I9" s="134">
        <f t="shared" si="0"/>
        <v>76800</v>
      </c>
      <c r="J9" s="136"/>
    </row>
    <row r="10" spans="1:10" ht="20.100000000000001" customHeight="1" outlineLevel="2">
      <c r="A10" s="111" t="s">
        <v>44</v>
      </c>
      <c r="B10" s="140" t="s">
        <v>12</v>
      </c>
      <c r="C10" s="142" t="s">
        <v>139</v>
      </c>
      <c r="D10" s="134" t="s">
        <v>151</v>
      </c>
      <c r="E10" s="134" t="s">
        <v>151</v>
      </c>
      <c r="F10" s="134" t="s">
        <v>151</v>
      </c>
      <c r="G10" s="134">
        <v>158</v>
      </c>
      <c r="H10" s="134">
        <v>800</v>
      </c>
      <c r="I10" s="134">
        <f t="shared" si="0"/>
        <v>126400</v>
      </c>
      <c r="J10" s="136"/>
    </row>
    <row r="11" spans="1:10" ht="20.100000000000001" customHeight="1" outlineLevel="2">
      <c r="A11" s="111" t="s">
        <v>47</v>
      </c>
      <c r="B11" s="140" t="s">
        <v>12</v>
      </c>
      <c r="C11" s="142" t="s">
        <v>139</v>
      </c>
      <c r="D11" s="134" t="s">
        <v>151</v>
      </c>
      <c r="E11" s="134" t="s">
        <v>151</v>
      </c>
      <c r="F11" s="134" t="s">
        <v>151</v>
      </c>
      <c r="G11" s="134">
        <v>418</v>
      </c>
      <c r="H11" s="134">
        <v>800</v>
      </c>
      <c r="I11" s="134">
        <f t="shared" si="0"/>
        <v>334400</v>
      </c>
      <c r="J11" s="136"/>
    </row>
    <row r="12" spans="1:10" ht="20.100000000000001" customHeight="1" outlineLevel="2">
      <c r="A12" s="111" t="s">
        <v>45</v>
      </c>
      <c r="B12" s="140" t="s">
        <v>12</v>
      </c>
      <c r="C12" s="142" t="s">
        <v>139</v>
      </c>
      <c r="D12" s="134" t="s">
        <v>151</v>
      </c>
      <c r="E12" s="134" t="s">
        <v>151</v>
      </c>
      <c r="F12" s="134" t="s">
        <v>151</v>
      </c>
      <c r="G12" s="134">
        <v>272</v>
      </c>
      <c r="H12" s="134">
        <v>800</v>
      </c>
      <c r="I12" s="134">
        <f t="shared" si="0"/>
        <v>217600</v>
      </c>
      <c r="J12" s="136"/>
    </row>
    <row r="13" spans="1:10" ht="20.100000000000001" customHeight="1" outlineLevel="2">
      <c r="A13" s="111" t="s">
        <v>42</v>
      </c>
      <c r="B13" s="140" t="s">
        <v>12</v>
      </c>
      <c r="C13" s="142" t="s">
        <v>139</v>
      </c>
      <c r="D13" s="134" t="s">
        <v>151</v>
      </c>
      <c r="E13" s="134" t="s">
        <v>151</v>
      </c>
      <c r="F13" s="134" t="s">
        <v>151</v>
      </c>
      <c r="G13" s="134">
        <v>84</v>
      </c>
      <c r="H13" s="134">
        <v>800</v>
      </c>
      <c r="I13" s="134">
        <f t="shared" si="0"/>
        <v>67200</v>
      </c>
      <c r="J13" s="136"/>
    </row>
    <row r="14" spans="1:10" ht="20.100000000000001" customHeight="1" outlineLevel="2">
      <c r="A14" s="137" t="s">
        <v>36</v>
      </c>
      <c r="B14" s="140" t="s">
        <v>12</v>
      </c>
      <c r="C14" s="142" t="s">
        <v>139</v>
      </c>
      <c r="D14" s="134" t="s">
        <v>151</v>
      </c>
      <c r="E14" s="134" t="s">
        <v>151</v>
      </c>
      <c r="F14" s="134" t="s">
        <v>151</v>
      </c>
      <c r="G14" s="134">
        <v>129</v>
      </c>
      <c r="H14" s="134">
        <v>800</v>
      </c>
      <c r="I14" s="134">
        <f t="shared" si="0"/>
        <v>103200</v>
      </c>
      <c r="J14" s="136"/>
    </row>
    <row r="15" spans="1:10" ht="20.100000000000001" customHeight="1" outlineLevel="2">
      <c r="A15" s="111" t="s">
        <v>37</v>
      </c>
      <c r="B15" s="140" t="s">
        <v>12</v>
      </c>
      <c r="C15" s="142" t="s">
        <v>139</v>
      </c>
      <c r="D15" s="134" t="s">
        <v>151</v>
      </c>
      <c r="E15" s="134" t="s">
        <v>151</v>
      </c>
      <c r="F15" s="134" t="s">
        <v>151</v>
      </c>
      <c r="G15" s="134">
        <v>81</v>
      </c>
      <c r="H15" s="134">
        <v>800</v>
      </c>
      <c r="I15" s="134">
        <f t="shared" si="0"/>
        <v>64800</v>
      </c>
      <c r="J15" s="136"/>
    </row>
    <row r="16" spans="1:10" ht="20.100000000000001" customHeight="1" outlineLevel="1">
      <c r="A16" s="111"/>
      <c r="B16" s="145" t="s">
        <v>71</v>
      </c>
      <c r="C16" s="142"/>
      <c r="D16" s="134"/>
      <c r="E16" s="134"/>
      <c r="F16" s="134"/>
      <c r="G16" s="134"/>
      <c r="H16" s="134"/>
      <c r="I16" s="134">
        <f>SUBTOTAL(9,I3:I15)</f>
        <v>1905600</v>
      </c>
      <c r="J16" s="136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Z7"/>
  <sheetViews>
    <sheetView topLeftCell="A4" workbookViewId="0">
      <selection activeCell="A17" sqref="A17:XFD53"/>
    </sheetView>
  </sheetViews>
  <sheetFormatPr defaultRowHeight="13.5" outlineLevelRow="2"/>
  <cols>
    <col min="1" max="1" width="23.125" customWidth="1"/>
    <col min="2" max="2" width="9.375" customWidth="1"/>
    <col min="4" max="4" width="7.875" customWidth="1"/>
    <col min="5" max="5" width="7.625" customWidth="1"/>
    <col min="6" max="6" width="6.25" customWidth="1"/>
    <col min="7" max="7" width="6.75" customWidth="1"/>
    <col min="8" max="9" width="0" hidden="1" customWidth="1"/>
    <col min="10" max="10" width="7.25" customWidth="1"/>
    <col min="11" max="11" width="7.5" customWidth="1"/>
    <col min="12" max="12" width="7.25" customWidth="1"/>
    <col min="13" max="15" width="7.625" customWidth="1"/>
    <col min="16" max="16" width="7.25" customWidth="1"/>
    <col min="17" max="17" width="7.375" customWidth="1"/>
    <col min="18" max="20" width="0" hidden="1" customWidth="1"/>
    <col min="21" max="21" width="7.375" customWidth="1"/>
    <col min="22" max="22" width="7.5" customWidth="1"/>
    <col min="23" max="23" width="0" hidden="1" customWidth="1"/>
    <col min="26" max="26" width="9.75" customWidth="1"/>
  </cols>
  <sheetData>
    <row r="1" spans="1:26" ht="18.75">
      <c r="A1" s="210" t="s">
        <v>114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  <c r="T1" s="210"/>
      <c r="U1" s="210"/>
      <c r="V1" s="210"/>
      <c r="W1" s="210"/>
      <c r="X1" s="210"/>
      <c r="Y1" s="98"/>
    </row>
    <row r="2" spans="1:26" outlineLevel="2">
      <c r="A2" s="201" t="s">
        <v>4</v>
      </c>
      <c r="B2" s="201" t="s">
        <v>0</v>
      </c>
      <c r="C2" s="203" t="s">
        <v>109</v>
      </c>
      <c r="D2" s="203"/>
      <c r="E2" s="203"/>
      <c r="F2" s="203"/>
      <c r="G2" s="203"/>
      <c r="H2" s="203"/>
      <c r="I2" s="203"/>
      <c r="J2" s="203"/>
      <c r="K2" s="203"/>
      <c r="L2" s="203"/>
      <c r="M2" s="203"/>
      <c r="N2" s="203" t="s">
        <v>110</v>
      </c>
      <c r="O2" s="203"/>
      <c r="P2" s="203"/>
      <c r="Q2" s="203"/>
      <c r="R2" s="203"/>
      <c r="S2" s="203"/>
      <c r="T2" s="203"/>
      <c r="U2" s="203"/>
      <c r="V2" s="203"/>
      <c r="W2" s="203"/>
      <c r="X2" s="203"/>
      <c r="Y2" s="218" t="s">
        <v>94</v>
      </c>
      <c r="Z2" s="219" t="s">
        <v>95</v>
      </c>
    </row>
    <row r="3" spans="1:26" outlineLevel="1">
      <c r="A3" s="201"/>
      <c r="B3" s="220" t="s">
        <v>113</v>
      </c>
      <c r="C3" s="55">
        <f t="shared" ref="C3:Z3" si="0">SUBTOTAL(9,C2:C2)</f>
        <v>0</v>
      </c>
      <c r="D3" s="55">
        <f t="shared" si="0"/>
        <v>0</v>
      </c>
      <c r="E3" s="55">
        <f t="shared" si="0"/>
        <v>0</v>
      </c>
      <c r="F3" s="55">
        <f t="shared" si="0"/>
        <v>0</v>
      </c>
      <c r="G3" s="55">
        <f t="shared" si="0"/>
        <v>0</v>
      </c>
      <c r="H3" s="55">
        <f t="shared" si="0"/>
        <v>0</v>
      </c>
      <c r="I3" s="55">
        <f t="shared" si="0"/>
        <v>0</v>
      </c>
      <c r="J3" s="55">
        <f t="shared" si="0"/>
        <v>0</v>
      </c>
      <c r="K3" s="55">
        <f t="shared" si="0"/>
        <v>0</v>
      </c>
      <c r="L3" s="55">
        <f t="shared" si="0"/>
        <v>0</v>
      </c>
      <c r="M3" s="55">
        <f t="shared" si="0"/>
        <v>0</v>
      </c>
      <c r="N3" s="55">
        <f t="shared" si="0"/>
        <v>0</v>
      </c>
      <c r="O3" s="55">
        <f t="shared" si="0"/>
        <v>0</v>
      </c>
      <c r="P3" s="55">
        <f t="shared" si="0"/>
        <v>0</v>
      </c>
      <c r="Q3" s="55">
        <f t="shared" si="0"/>
        <v>0</v>
      </c>
      <c r="R3" s="55">
        <f t="shared" si="0"/>
        <v>0</v>
      </c>
      <c r="S3" s="55">
        <f t="shared" si="0"/>
        <v>0</v>
      </c>
      <c r="T3" s="55">
        <f t="shared" si="0"/>
        <v>0</v>
      </c>
      <c r="U3" s="55">
        <f t="shared" si="0"/>
        <v>0</v>
      </c>
      <c r="V3" s="55">
        <f t="shared" si="0"/>
        <v>0</v>
      </c>
      <c r="W3" s="55">
        <f t="shared" si="0"/>
        <v>0</v>
      </c>
      <c r="X3" s="55">
        <f t="shared" si="0"/>
        <v>0</v>
      </c>
      <c r="Y3" s="218">
        <f t="shared" si="0"/>
        <v>0</v>
      </c>
      <c r="Z3" s="219">
        <f t="shared" si="0"/>
        <v>0</v>
      </c>
    </row>
    <row r="4" spans="1:26" ht="51" outlineLevel="1">
      <c r="A4" s="201"/>
      <c r="B4" s="201"/>
      <c r="C4" s="81" t="s">
        <v>115</v>
      </c>
      <c r="D4" s="81" t="s">
        <v>18</v>
      </c>
      <c r="E4" s="81" t="s">
        <v>19</v>
      </c>
      <c r="F4" s="81" t="s">
        <v>20</v>
      </c>
      <c r="G4" s="81" t="s">
        <v>21</v>
      </c>
      <c r="H4" s="81" t="s">
        <v>22</v>
      </c>
      <c r="I4" s="81" t="s">
        <v>23</v>
      </c>
      <c r="J4" s="81" t="s">
        <v>24</v>
      </c>
      <c r="K4" s="81" t="s">
        <v>25</v>
      </c>
      <c r="L4" s="81" t="s">
        <v>26</v>
      </c>
      <c r="M4" s="54" t="s">
        <v>11</v>
      </c>
      <c r="N4" s="54" t="s">
        <v>115</v>
      </c>
      <c r="O4" s="81" t="s">
        <v>18</v>
      </c>
      <c r="P4" s="81" t="s">
        <v>19</v>
      </c>
      <c r="Q4" s="81" t="s">
        <v>20</v>
      </c>
      <c r="R4" s="81" t="s">
        <v>21</v>
      </c>
      <c r="S4" s="81" t="s">
        <v>22</v>
      </c>
      <c r="T4" s="81" t="s">
        <v>23</v>
      </c>
      <c r="U4" s="81" t="s">
        <v>24</v>
      </c>
      <c r="V4" s="81" t="s">
        <v>25</v>
      </c>
      <c r="W4" s="81" t="s">
        <v>26</v>
      </c>
      <c r="X4" s="54" t="s">
        <v>11</v>
      </c>
      <c r="Y4" s="218"/>
      <c r="Z4" s="219"/>
    </row>
    <row r="5" spans="1:26" outlineLevel="1">
      <c r="A5" s="202"/>
      <c r="B5" s="202"/>
      <c r="C5" s="55" t="s">
        <v>16</v>
      </c>
      <c r="D5" s="55" t="s">
        <v>16</v>
      </c>
      <c r="E5" s="55" t="s">
        <v>16</v>
      </c>
      <c r="F5" s="55" t="s">
        <v>16</v>
      </c>
      <c r="G5" s="55" t="s">
        <v>16</v>
      </c>
      <c r="H5" s="55" t="s">
        <v>16</v>
      </c>
      <c r="I5" s="55" t="s">
        <v>16</v>
      </c>
      <c r="J5" s="55" t="s">
        <v>16</v>
      </c>
      <c r="K5" s="55" t="s">
        <v>16</v>
      </c>
      <c r="L5" s="55" t="s">
        <v>16</v>
      </c>
      <c r="M5" s="55" t="s">
        <v>16</v>
      </c>
      <c r="N5" s="55" t="s">
        <v>16</v>
      </c>
      <c r="O5" s="55" t="s">
        <v>16</v>
      </c>
      <c r="P5" s="55" t="s">
        <v>16</v>
      </c>
      <c r="Q5" s="55" t="s">
        <v>16</v>
      </c>
      <c r="R5" s="55" t="s">
        <v>16</v>
      </c>
      <c r="S5" s="55" t="s">
        <v>16</v>
      </c>
      <c r="T5" s="55" t="s">
        <v>16</v>
      </c>
      <c r="U5" s="55" t="s">
        <v>16</v>
      </c>
      <c r="V5" s="55" t="s">
        <v>16</v>
      </c>
      <c r="W5" s="55" t="s">
        <v>16</v>
      </c>
      <c r="X5" s="55" t="s">
        <v>16</v>
      </c>
      <c r="Y5" s="218" t="s">
        <v>16</v>
      </c>
      <c r="Z5" s="219"/>
    </row>
    <row r="6" spans="1:26" ht="24.95" customHeight="1" outlineLevel="2">
      <c r="A6" s="79" t="s">
        <v>44</v>
      </c>
      <c r="B6" s="99" t="s">
        <v>7</v>
      </c>
      <c r="C6" s="77"/>
      <c r="D6" s="77"/>
      <c r="E6" s="77"/>
      <c r="F6" s="77"/>
      <c r="G6" s="77"/>
      <c r="H6" s="77"/>
      <c r="I6" s="77"/>
      <c r="J6" s="77"/>
      <c r="K6" s="77"/>
      <c r="L6" s="77"/>
      <c r="M6" s="78">
        <v>0</v>
      </c>
      <c r="N6" s="77">
        <v>1650</v>
      </c>
      <c r="O6" s="77">
        <v>1140</v>
      </c>
      <c r="P6" s="77">
        <v>190</v>
      </c>
      <c r="Q6" s="77">
        <v>85</v>
      </c>
      <c r="R6" s="77"/>
      <c r="S6" s="77"/>
      <c r="T6" s="77"/>
      <c r="U6" s="77">
        <v>150</v>
      </c>
      <c r="V6" s="77">
        <v>250</v>
      </c>
      <c r="W6" s="77"/>
      <c r="X6" s="78">
        <v>3465</v>
      </c>
      <c r="Y6" s="78">
        <v>3465</v>
      </c>
      <c r="Z6" s="13">
        <f>Y6*1.1</f>
        <v>3811.5000000000005</v>
      </c>
    </row>
    <row r="7" spans="1:26" s="103" customFormat="1" ht="24.95" customHeight="1" outlineLevel="1">
      <c r="A7" s="101"/>
      <c r="B7" s="100" t="s">
        <v>8</v>
      </c>
      <c r="C7" s="102">
        <f t="shared" ref="C7:Z7" si="1">SUBTOTAL(9,C6:C6)</f>
        <v>0</v>
      </c>
      <c r="D7" s="102">
        <f t="shared" si="1"/>
        <v>0</v>
      </c>
      <c r="E7" s="102">
        <f t="shared" si="1"/>
        <v>0</v>
      </c>
      <c r="F7" s="102">
        <f t="shared" si="1"/>
        <v>0</v>
      </c>
      <c r="G7" s="102">
        <f t="shared" si="1"/>
        <v>0</v>
      </c>
      <c r="H7" s="102">
        <f t="shared" si="1"/>
        <v>0</v>
      </c>
      <c r="I7" s="102">
        <f t="shared" si="1"/>
        <v>0</v>
      </c>
      <c r="J7" s="102">
        <f t="shared" si="1"/>
        <v>0</v>
      </c>
      <c r="K7" s="102">
        <f t="shared" si="1"/>
        <v>0</v>
      </c>
      <c r="L7" s="102">
        <f t="shared" si="1"/>
        <v>0</v>
      </c>
      <c r="M7" s="80">
        <f t="shared" si="1"/>
        <v>0</v>
      </c>
      <c r="N7" s="102">
        <f t="shared" si="1"/>
        <v>1650</v>
      </c>
      <c r="O7" s="102">
        <f t="shared" si="1"/>
        <v>1140</v>
      </c>
      <c r="P7" s="102">
        <f t="shared" si="1"/>
        <v>190</v>
      </c>
      <c r="Q7" s="102">
        <f t="shared" si="1"/>
        <v>85</v>
      </c>
      <c r="R7" s="102">
        <f t="shared" si="1"/>
        <v>0</v>
      </c>
      <c r="S7" s="102">
        <f t="shared" si="1"/>
        <v>0</v>
      </c>
      <c r="T7" s="102">
        <f t="shared" si="1"/>
        <v>0</v>
      </c>
      <c r="U7" s="102">
        <f t="shared" si="1"/>
        <v>150</v>
      </c>
      <c r="V7" s="102">
        <f t="shared" si="1"/>
        <v>250</v>
      </c>
      <c r="W7" s="102">
        <f t="shared" si="1"/>
        <v>0</v>
      </c>
      <c r="X7" s="80">
        <f t="shared" si="1"/>
        <v>3465</v>
      </c>
      <c r="Y7" s="80">
        <f t="shared" si="1"/>
        <v>3465</v>
      </c>
      <c r="Z7" s="104">
        <f t="shared" si="1"/>
        <v>3811.5000000000005</v>
      </c>
    </row>
  </sheetData>
  <mergeCells count="7">
    <mergeCell ref="Y2:Y5"/>
    <mergeCell ref="Z2:Z5"/>
    <mergeCell ref="A1:X1"/>
    <mergeCell ref="A2:A5"/>
    <mergeCell ref="B2:B5"/>
    <mergeCell ref="C2:M2"/>
    <mergeCell ref="N2:X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Q5"/>
  <sheetViews>
    <sheetView topLeftCell="C1" workbookViewId="0">
      <selection activeCell="A17" sqref="A17:XFD53"/>
    </sheetView>
  </sheetViews>
  <sheetFormatPr defaultRowHeight="13.5"/>
  <cols>
    <col min="1" max="2" width="0" style="3" hidden="1" customWidth="1"/>
    <col min="3" max="3" width="23.125" style="3" customWidth="1"/>
    <col min="4" max="4" width="8.625" style="6" customWidth="1"/>
    <col min="5" max="5" width="6.875" style="6" customWidth="1"/>
    <col min="6" max="7" width="10.625" style="6" customWidth="1"/>
    <col min="8" max="8" width="8.375" style="6" customWidth="1"/>
    <col min="9" max="9" width="10.625" style="6" customWidth="1"/>
    <col min="10" max="10" width="7.875" style="6" customWidth="1"/>
    <col min="11" max="11" width="7.5" style="6" customWidth="1"/>
    <col min="12" max="14" width="10.625" style="6" customWidth="1"/>
    <col min="15" max="15" width="7.75" style="6" customWidth="1"/>
    <col min="16" max="17" width="10.625" style="6" customWidth="1"/>
    <col min="18" max="16384" width="9" style="3"/>
  </cols>
  <sheetData>
    <row r="1" spans="1:17" ht="20.25">
      <c r="A1" s="223" t="s">
        <v>91</v>
      </c>
      <c r="B1" s="223"/>
      <c r="C1" s="223"/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</row>
    <row r="2" spans="1:17">
      <c r="A2" s="224" t="s">
        <v>27</v>
      </c>
      <c r="B2" s="224" t="s">
        <v>28</v>
      </c>
      <c r="C2" s="225" t="s">
        <v>29</v>
      </c>
      <c r="D2" s="226" t="s">
        <v>88</v>
      </c>
      <c r="E2" s="226"/>
      <c r="F2" s="226"/>
      <c r="G2" s="226" t="s">
        <v>89</v>
      </c>
      <c r="H2" s="226"/>
      <c r="I2" s="226"/>
      <c r="J2" s="226" t="s">
        <v>90</v>
      </c>
      <c r="K2" s="226"/>
      <c r="L2" s="226"/>
      <c r="M2" s="221" t="s">
        <v>30</v>
      </c>
      <c r="N2" s="227" t="s">
        <v>49</v>
      </c>
      <c r="O2" s="228"/>
      <c r="P2" s="229"/>
      <c r="Q2" s="221" t="s">
        <v>31</v>
      </c>
    </row>
    <row r="3" spans="1:17">
      <c r="A3" s="224"/>
      <c r="B3" s="224"/>
      <c r="C3" s="225"/>
      <c r="D3" s="42" t="s">
        <v>32</v>
      </c>
      <c r="E3" s="42" t="s">
        <v>33</v>
      </c>
      <c r="F3" s="42" t="s">
        <v>16</v>
      </c>
      <c r="G3" s="42" t="s">
        <v>32</v>
      </c>
      <c r="H3" s="42" t="s">
        <v>33</v>
      </c>
      <c r="I3" s="42" t="s">
        <v>16</v>
      </c>
      <c r="J3" s="42" t="s">
        <v>32</v>
      </c>
      <c r="K3" s="42" t="s">
        <v>33</v>
      </c>
      <c r="L3" s="42" t="s">
        <v>16</v>
      </c>
      <c r="M3" s="222"/>
      <c r="N3" s="42" t="s">
        <v>32</v>
      </c>
      <c r="O3" s="42" t="s">
        <v>33</v>
      </c>
      <c r="P3" s="42" t="s">
        <v>16</v>
      </c>
      <c r="Q3" s="222"/>
    </row>
    <row r="4" spans="1:17" s="45" customFormat="1" ht="20.100000000000001" customHeight="1">
      <c r="A4" s="44" t="s">
        <v>12</v>
      </c>
      <c r="B4" s="44" t="s">
        <v>6</v>
      </c>
      <c r="C4" s="44" t="s">
        <v>50</v>
      </c>
      <c r="D4" s="50">
        <v>1101</v>
      </c>
      <c r="E4" s="46">
        <v>2320</v>
      </c>
      <c r="F4" s="46">
        <f>D4*E4</f>
        <v>2554320</v>
      </c>
      <c r="G4" s="51">
        <v>191</v>
      </c>
      <c r="H4" s="46">
        <v>2740</v>
      </c>
      <c r="I4" s="46">
        <f>G4*H4</f>
        <v>523340</v>
      </c>
      <c r="J4" s="51">
        <v>1</v>
      </c>
      <c r="K4" s="30">
        <v>300</v>
      </c>
      <c r="L4" s="30">
        <f>J4*K4</f>
        <v>300</v>
      </c>
      <c r="M4" s="52">
        <f>F4+I4+L4</f>
        <v>3077960</v>
      </c>
      <c r="N4" s="40">
        <v>0</v>
      </c>
      <c r="O4" s="30">
        <v>1300</v>
      </c>
      <c r="P4" s="30">
        <f>N4*O4</f>
        <v>0</v>
      </c>
      <c r="Q4" s="52">
        <f t="shared" ref="Q4:Q5" si="0">M4+P4</f>
        <v>3077960</v>
      </c>
    </row>
    <row r="5" spans="1:17" s="45" customFormat="1" ht="20.100000000000001" customHeight="1">
      <c r="A5" s="44"/>
      <c r="B5" s="44"/>
      <c r="C5" s="47" t="s">
        <v>48</v>
      </c>
      <c r="D5" s="48">
        <f>SUM(D4)</f>
        <v>1101</v>
      </c>
      <c r="E5" s="49"/>
      <c r="F5" s="48">
        <f>SUM(F4)</f>
        <v>2554320</v>
      </c>
      <c r="G5" s="48">
        <f>SUM(G4)</f>
        <v>191</v>
      </c>
      <c r="H5" s="49"/>
      <c r="I5" s="48">
        <f>SUM(I4)</f>
        <v>523340</v>
      </c>
      <c r="J5" s="48">
        <f>SUM(J4)</f>
        <v>1</v>
      </c>
      <c r="K5" s="42"/>
      <c r="L5" s="48">
        <f>SUM(L4)</f>
        <v>300</v>
      </c>
      <c r="M5" s="48">
        <f>SUM(M4)</f>
        <v>3077960</v>
      </c>
      <c r="N5" s="48">
        <f>SUM(N4)</f>
        <v>0</v>
      </c>
      <c r="O5" s="42"/>
      <c r="P5" s="48">
        <f>SUM(P4)</f>
        <v>0</v>
      </c>
      <c r="Q5" s="53">
        <f t="shared" si="0"/>
        <v>3077960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A17" sqref="A17:XFD53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22" customWidth="1"/>
    <col min="9" max="9" width="17.375" style="22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30" t="s">
        <v>207</v>
      </c>
      <c r="B1" s="230"/>
      <c r="C1" s="230"/>
      <c r="D1" s="230"/>
      <c r="E1" s="230"/>
      <c r="F1" s="231"/>
      <c r="G1" s="231"/>
      <c r="H1" s="231"/>
      <c r="I1" s="231"/>
      <c r="J1" s="231"/>
    </row>
    <row r="2" spans="1:10" ht="18.95" customHeight="1">
      <c r="A2" s="23" t="s">
        <v>28</v>
      </c>
      <c r="B2" s="23" t="s">
        <v>27</v>
      </c>
      <c r="C2" s="23" t="s">
        <v>29</v>
      </c>
      <c r="D2" s="23" t="s">
        <v>13</v>
      </c>
      <c r="E2" s="23" t="s">
        <v>52</v>
      </c>
      <c r="F2" s="23" t="s">
        <v>81</v>
      </c>
      <c r="G2" s="23" t="s">
        <v>82</v>
      </c>
      <c r="H2" s="23" t="s">
        <v>84</v>
      </c>
      <c r="I2" s="23" t="s">
        <v>85</v>
      </c>
      <c r="J2" s="23" t="s">
        <v>3</v>
      </c>
    </row>
    <row r="3" spans="1:10" ht="18.95" customHeight="1" outlineLevel="2">
      <c r="A3" s="24" t="s">
        <v>6</v>
      </c>
      <c r="B3" s="24" t="s">
        <v>12</v>
      </c>
      <c r="C3" s="24" t="s">
        <v>72</v>
      </c>
      <c r="D3" s="27"/>
      <c r="E3" s="27">
        <v>308</v>
      </c>
      <c r="F3" s="19">
        <v>1101</v>
      </c>
      <c r="G3" s="19">
        <v>191</v>
      </c>
      <c r="H3" s="19">
        <v>34</v>
      </c>
      <c r="I3" s="19">
        <v>42</v>
      </c>
      <c r="J3" s="19">
        <f t="shared" ref="J3" si="0">F3*H3+G3*I3</f>
        <v>45456</v>
      </c>
    </row>
    <row r="4" spans="1:10" ht="18.95" customHeight="1" outlineLevel="1">
      <c r="A4" s="25"/>
      <c r="B4" s="26" t="s">
        <v>71</v>
      </c>
      <c r="C4" s="25"/>
      <c r="D4" s="28"/>
      <c r="E4" s="28"/>
      <c r="F4" s="21">
        <f>SUBTOTAL(9,F3:F3)</f>
        <v>1101</v>
      </c>
      <c r="G4" s="21">
        <f t="shared" ref="G4:J4" si="1">SUBTOTAL(9,G3:G3)</f>
        <v>191</v>
      </c>
      <c r="H4" s="21"/>
      <c r="I4" s="21"/>
      <c r="J4" s="21">
        <f t="shared" si="1"/>
        <v>45456</v>
      </c>
    </row>
    <row r="5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activeCell="A17" sqref="A17:XFD53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32" t="s">
        <v>122</v>
      </c>
      <c r="B1" s="232"/>
      <c r="C1" s="232"/>
      <c r="D1" s="232"/>
      <c r="E1" s="232"/>
      <c r="F1" s="232"/>
    </row>
    <row r="2" spans="1:6" ht="24.75" customHeight="1">
      <c r="A2" s="29" t="s">
        <v>58</v>
      </c>
      <c r="B2" s="29" t="s">
        <v>74</v>
      </c>
      <c r="C2" s="29" t="s">
        <v>118</v>
      </c>
      <c r="D2" s="31" t="s">
        <v>10</v>
      </c>
      <c r="E2" s="29" t="s">
        <v>59</v>
      </c>
      <c r="F2" s="29" t="s">
        <v>33</v>
      </c>
    </row>
    <row r="3" spans="1:6" outlineLevel="2">
      <c r="A3" s="29" t="s">
        <v>75</v>
      </c>
      <c r="B3" s="29" t="s">
        <v>123</v>
      </c>
      <c r="C3" s="29" t="s">
        <v>119</v>
      </c>
      <c r="D3" s="31" t="s">
        <v>7</v>
      </c>
      <c r="E3" s="29" t="s">
        <v>6</v>
      </c>
      <c r="F3" s="105">
        <v>219421.12</v>
      </c>
    </row>
    <row r="4" spans="1:6" outlineLevel="2">
      <c r="A4" s="29" t="s">
        <v>76</v>
      </c>
      <c r="B4" s="29" t="s">
        <v>123</v>
      </c>
      <c r="C4" s="29" t="s">
        <v>119</v>
      </c>
      <c r="D4" s="31" t="s">
        <v>7</v>
      </c>
      <c r="E4" s="29" t="s">
        <v>6</v>
      </c>
      <c r="F4" s="105">
        <v>219421.12</v>
      </c>
    </row>
    <row r="5" spans="1:6" outlineLevel="2">
      <c r="A5" s="29" t="s">
        <v>60</v>
      </c>
      <c r="B5" s="29" t="s">
        <v>123</v>
      </c>
      <c r="C5" s="29" t="s">
        <v>119</v>
      </c>
      <c r="D5" s="31" t="s">
        <v>7</v>
      </c>
      <c r="E5" s="29" t="s">
        <v>6</v>
      </c>
      <c r="F5" s="105">
        <v>219421.12</v>
      </c>
    </row>
    <row r="6" spans="1:6" outlineLevel="2">
      <c r="A6" s="29" t="s">
        <v>61</v>
      </c>
      <c r="B6" s="29" t="s">
        <v>123</v>
      </c>
      <c r="C6" s="29" t="s">
        <v>119</v>
      </c>
      <c r="D6" s="31" t="s">
        <v>7</v>
      </c>
      <c r="E6" s="29" t="s">
        <v>6</v>
      </c>
      <c r="F6" s="105">
        <v>219421.12</v>
      </c>
    </row>
    <row r="7" spans="1:6" outlineLevel="2">
      <c r="A7" s="29" t="s">
        <v>77</v>
      </c>
      <c r="B7" s="29" t="s">
        <v>123</v>
      </c>
      <c r="C7" s="29" t="s">
        <v>119</v>
      </c>
      <c r="D7" s="31" t="s">
        <v>7</v>
      </c>
      <c r="E7" s="29" t="s">
        <v>6</v>
      </c>
      <c r="F7" s="105">
        <v>219421.12</v>
      </c>
    </row>
    <row r="8" spans="1:6" outlineLevel="2">
      <c r="A8" s="29" t="s">
        <v>63</v>
      </c>
      <c r="B8" s="29" t="s">
        <v>124</v>
      </c>
      <c r="C8" s="29" t="s">
        <v>120</v>
      </c>
      <c r="D8" s="31" t="s">
        <v>7</v>
      </c>
      <c r="E8" s="29" t="s">
        <v>6</v>
      </c>
      <c r="F8" s="29">
        <v>275513.68</v>
      </c>
    </row>
    <row r="9" spans="1:6" outlineLevel="2">
      <c r="A9" s="29" t="s">
        <v>80</v>
      </c>
      <c r="B9" s="29" t="s">
        <v>124</v>
      </c>
      <c r="C9" s="29" t="s">
        <v>120</v>
      </c>
      <c r="D9" s="31" t="s">
        <v>7</v>
      </c>
      <c r="E9" s="29" t="s">
        <v>6</v>
      </c>
      <c r="F9" s="29">
        <v>275513.68</v>
      </c>
    </row>
    <row r="10" spans="1:6" outlineLevel="2">
      <c r="A10" s="29" t="s">
        <v>64</v>
      </c>
      <c r="B10" s="29" t="s">
        <v>124</v>
      </c>
      <c r="C10" s="29" t="s">
        <v>120</v>
      </c>
      <c r="D10" s="31" t="s">
        <v>7</v>
      </c>
      <c r="E10" s="29" t="s">
        <v>6</v>
      </c>
      <c r="F10" s="29">
        <v>275513.68</v>
      </c>
    </row>
    <row r="11" spans="1:6" outlineLevel="2">
      <c r="A11" s="29" t="s">
        <v>62</v>
      </c>
      <c r="B11" s="29" t="s">
        <v>124</v>
      </c>
      <c r="C11" s="29" t="s">
        <v>120</v>
      </c>
      <c r="D11" s="31" t="s">
        <v>7</v>
      </c>
      <c r="E11" s="29" t="s">
        <v>6</v>
      </c>
      <c r="F11" s="29">
        <v>275513.68</v>
      </c>
    </row>
    <row r="12" spans="1:6" outlineLevel="2">
      <c r="A12" s="29" t="s">
        <v>65</v>
      </c>
      <c r="B12" s="29" t="s">
        <v>124</v>
      </c>
      <c r="C12" s="29" t="s">
        <v>120</v>
      </c>
      <c r="D12" s="31" t="s">
        <v>7</v>
      </c>
      <c r="E12" s="29" t="s">
        <v>6</v>
      </c>
      <c r="F12" s="29">
        <v>275513.68</v>
      </c>
    </row>
    <row r="13" spans="1:6" outlineLevel="2">
      <c r="A13" s="29" t="s">
        <v>78</v>
      </c>
      <c r="B13" s="29" t="s">
        <v>124</v>
      </c>
      <c r="C13" s="29" t="s">
        <v>120</v>
      </c>
      <c r="D13" s="31" t="s">
        <v>7</v>
      </c>
      <c r="E13" s="29" t="s">
        <v>6</v>
      </c>
      <c r="F13" s="29">
        <v>241078.08</v>
      </c>
    </row>
    <row r="14" spans="1:6" outlineLevel="2">
      <c r="A14" s="29" t="s">
        <v>79</v>
      </c>
      <c r="B14" s="29" t="s">
        <v>124</v>
      </c>
      <c r="C14" s="29" t="s">
        <v>120</v>
      </c>
      <c r="D14" s="31" t="s">
        <v>7</v>
      </c>
      <c r="E14" s="29" t="s">
        <v>6</v>
      </c>
      <c r="F14" s="29">
        <v>241078.08</v>
      </c>
    </row>
    <row r="15" spans="1:6" outlineLevel="1">
      <c r="A15" s="29"/>
      <c r="B15" s="29"/>
      <c r="C15" s="29"/>
      <c r="D15" s="32" t="s">
        <v>8</v>
      </c>
      <c r="E15" s="29"/>
      <c r="F15" s="29">
        <f>SUBTOTAL(9,F3:F14)</f>
        <v>2956830.16</v>
      </c>
    </row>
  </sheetData>
  <autoFilter ref="A2:F15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20</vt:i4>
      </vt:variant>
    </vt:vector>
  </HeadingPairs>
  <TitlesOfParts>
    <vt:vector size="35" baseType="lpstr">
      <vt:lpstr>莘庄镇</vt:lpstr>
      <vt:lpstr>学前科</vt:lpstr>
      <vt:lpstr>科艺体德</vt:lpstr>
      <vt:lpstr>中小学教育教学</vt:lpstr>
      <vt:lpstr>培训专项</vt:lpstr>
      <vt:lpstr>公办义务教育减免书簙费</vt:lpstr>
      <vt:lpstr>公办义务教育营养午餐</vt:lpstr>
      <vt:lpstr>公办义务教育资助</vt:lpstr>
      <vt:lpstr>公办学前教育资助</vt:lpstr>
      <vt:lpstr>小区生补贴</vt:lpstr>
      <vt:lpstr>普惠制民办幼儿园补贴</vt:lpstr>
      <vt:lpstr>民办学前教育资助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普惠制民办幼儿园补贴!Print_Area</vt:lpstr>
      <vt:lpstr>小区生补贴!Print_Area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普惠制民办幼儿园补贴!Print_Titles</vt:lpstr>
      <vt:lpstr>小区生补贴!Print_Titles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2024-12-23T06:50:45Z</cp:lastPrinted>
  <dcterms:created xsi:type="dcterms:W3CDTF">2022-11-11T08:39:54Z</dcterms:created>
  <dcterms:modified xsi:type="dcterms:W3CDTF">2025-02-17T05:46:09Z</dcterms:modified>
</cp:coreProperties>
</file>