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闵教字\红文\76-84\闵教字〔2025〕77号\"/>
    </mc:Choice>
  </mc:AlternateContent>
  <bookViews>
    <workbookView xWindow="360" yWindow="90" windowWidth="1980" windowHeight="12330" firstSheet="29" activeTab="29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吴泾镇" sheetId="91" r:id="rId30"/>
    <sheet name="扩班设备" sheetId="83" state="hidden" r:id="rId31"/>
    <sheet name="塘湾小学维修" sheetId="84" state="hidden" r:id="rId32"/>
    <sheet name="党建经费" sheetId="88" state="hidden" r:id="rId33"/>
  </sheet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2" hidden="1">党建经费!$A$2:$D$5</definedName>
    <definedName name="_xlnm._FilterDatabase" localSheetId="30" hidden="1">扩班设备!$A$2:$K$15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">华漕!$A$1:$O$72</definedName>
    <definedName name="_xlnm.Print_Area" localSheetId="0">基本支出!$A$1:$N$71</definedName>
    <definedName name="_xlnm.Print_Area" localSheetId="26">晶城中学应急维修!$A$1:$K$18</definedName>
    <definedName name="_xlnm.Print_Area" localSheetId="30">扩班设备!$A$1:$K$15</definedName>
    <definedName name="_xlnm.Print_Area" localSheetId="4">马桥!$A$1:$Q$72</definedName>
    <definedName name="_xlnm.Print_Area" localSheetId="3">七宝!$A$1:$Y$72</definedName>
    <definedName name="_xlnm.Print_Area" localSheetId="12">社区教育!$A$1:$C$13</definedName>
    <definedName name="_xlnm.Print_Area" localSheetId="1">莘庄!$A$1:$K$72</definedName>
    <definedName name="_xlnm.Print_Area" localSheetId="31">塘湾小学维修!$A$1:$O$55</definedName>
    <definedName name="_xlnm.Print_Area" localSheetId="2">吴泾!$A$1:$K$72</definedName>
    <definedName name="_xlnm.Print_Area" localSheetId="18">中小学教育补充!$A$1:$J$126</definedName>
    <definedName name="_xlnm.Print_Area" localSheetId="6">颛桥!$A$1:$T$72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">华漕!$1:$3</definedName>
    <definedName name="_xlnm.Print_Titles" localSheetId="0">基本支出!$1:$2</definedName>
    <definedName name="_xlnm.Print_Titles" localSheetId="26">晶城中学应急维修!$1:$2</definedName>
    <definedName name="_xlnm.Print_Titles" localSheetId="30">扩班设备!$1:$2</definedName>
    <definedName name="_xlnm.Print_Titles" localSheetId="4">马桥!$1:$3</definedName>
    <definedName name="_xlnm.Print_Titles" localSheetId="3">七宝!$1:$3</definedName>
    <definedName name="_xlnm.Print_Titles" localSheetId="1">莘庄!$1:$3</definedName>
    <definedName name="_xlnm.Print_Titles" localSheetId="31">塘湾小学维修!$1:$3</definedName>
    <definedName name="_xlnm.Print_Titles" localSheetId="2">吴泾!$1:$3</definedName>
    <definedName name="_xlnm.Print_Titles" localSheetId="18">中小学教育补充!$1:$2</definedName>
    <definedName name="_xlnm.Print_Titles" localSheetId="6">颛桥!$1:$3</definedName>
  </definedNames>
  <calcPr calcId="162913"/>
</workbook>
</file>

<file path=xl/calcChain.xml><?xml version="1.0" encoding="utf-8"?>
<calcChain xmlns="http://schemas.openxmlformats.org/spreadsheetml/2006/main">
  <c r="J14" i="83" l="1"/>
  <c r="J13" i="83"/>
  <c r="J12" i="83"/>
  <c r="J11" i="83"/>
  <c r="J10" i="83"/>
  <c r="J9" i="83"/>
  <c r="J8" i="83"/>
  <c r="J7" i="83"/>
  <c r="J6" i="83"/>
  <c r="J5" i="83"/>
  <c r="J4" i="83"/>
  <c r="J3" i="83"/>
  <c r="J15" i="83" l="1"/>
  <c r="C4" i="91" s="1"/>
  <c r="D6" i="88" l="1"/>
  <c r="C6" i="91" s="1"/>
  <c r="D5" i="88"/>
  <c r="D4" i="88"/>
  <c r="D3" i="88"/>
  <c r="L51" i="84" l="1"/>
  <c r="L50" i="84"/>
  <c r="L49" i="84"/>
  <c r="L48" i="84"/>
  <c r="F47" i="84"/>
  <c r="F46" i="84"/>
  <c r="F45" i="84"/>
  <c r="L45" i="84" s="1"/>
  <c r="N44" i="84"/>
  <c r="F44" i="84"/>
  <c r="F41" i="84" s="1"/>
  <c r="N43" i="84"/>
  <c r="F43" i="84"/>
  <c r="L43" i="84" s="1"/>
  <c r="F38" i="84"/>
  <c r="L38" i="84" s="1"/>
  <c r="J37" i="84"/>
  <c r="F37" i="84"/>
  <c r="L37" i="84" s="1"/>
  <c r="F36" i="84"/>
  <c r="J35" i="84"/>
  <c r="F35" i="84"/>
  <c r="L35" i="84" s="1"/>
  <c r="J34" i="84"/>
  <c r="F34" i="84"/>
  <c r="L33" i="84"/>
  <c r="J33" i="84"/>
  <c r="F33" i="84"/>
  <c r="J32" i="84"/>
  <c r="F32" i="84"/>
  <c r="L32" i="84" s="1"/>
  <c r="J31" i="84"/>
  <c r="F31" i="84"/>
  <c r="L31" i="84" s="1"/>
  <c r="H26" i="84"/>
  <c r="J18" i="84"/>
  <c r="F18" i="84"/>
  <c r="L18" i="84" s="1"/>
  <c r="H17" i="84"/>
  <c r="H14" i="84"/>
  <c r="H13" i="84"/>
  <c r="H12" i="84"/>
  <c r="H11" i="84"/>
  <c r="H9" i="84"/>
  <c r="H7" i="84"/>
  <c r="J6" i="84"/>
  <c r="F6" i="84"/>
  <c r="L6" i="84" s="1"/>
  <c r="O55" i="84"/>
  <c r="C5" i="91" s="1"/>
  <c r="C7" i="91" s="1"/>
  <c r="F5" i="84" l="1"/>
  <c r="L5" i="84" s="1"/>
  <c r="L44" i="84"/>
  <c r="F39" i="84"/>
  <c r="L39" i="84" s="1"/>
  <c r="L41" i="84"/>
  <c r="F30" i="84"/>
  <c r="L30" i="84" s="1"/>
  <c r="F53" i="84" l="1"/>
  <c r="L53" i="84" l="1"/>
  <c r="F55" i="84"/>
  <c r="L55" i="84" s="1"/>
  <c r="K85" i="74"/>
  <c r="K79" i="74"/>
  <c r="H31" i="81"/>
  <c r="H25" i="81"/>
  <c r="H23" i="81"/>
  <c r="H20" i="81"/>
  <c r="H12" i="81"/>
  <c r="H8" i="81"/>
  <c r="H6" i="81"/>
  <c r="H32" i="81" s="1"/>
  <c r="J82" i="70"/>
  <c r="J81" i="70"/>
  <c r="J117" i="70"/>
  <c r="J25" i="70"/>
  <c r="J16" i="70"/>
  <c r="J80" i="70"/>
  <c r="J15" i="70"/>
  <c r="J79" i="70"/>
  <c r="J78" i="70"/>
  <c r="J24" i="70"/>
  <c r="J116" i="70"/>
  <c r="J59" i="70"/>
  <c r="J39" i="70"/>
  <c r="J23" i="70"/>
  <c r="J98" i="70"/>
  <c r="J77" i="70"/>
  <c r="J58" i="70"/>
  <c r="J115" i="70"/>
  <c r="J57" i="70"/>
  <c r="J38" i="70"/>
  <c r="J14" i="70"/>
  <c r="J76" i="70"/>
  <c r="J56" i="70"/>
  <c r="J55" i="70"/>
  <c r="J37" i="70"/>
  <c r="J8" i="70"/>
  <c r="J114" i="70"/>
  <c r="J54" i="70"/>
  <c r="J7" i="70"/>
  <c r="J53" i="70"/>
  <c r="J75" i="70"/>
  <c r="J51" i="70"/>
  <c r="J50" i="70"/>
  <c r="J113" i="70"/>
  <c r="J112" i="70"/>
  <c r="J101" i="70"/>
  <c r="J36" i="70"/>
  <c r="J6" i="70"/>
  <c r="J111" i="70"/>
  <c r="J35" i="70"/>
  <c r="J34" i="70"/>
  <c r="J110" i="70"/>
  <c r="J5" i="70"/>
  <c r="J74" i="70"/>
  <c r="J73" i="70"/>
  <c r="J4" i="70"/>
  <c r="J52" i="70"/>
  <c r="J33" i="70"/>
  <c r="L20" i="80" l="1"/>
  <c r="I20" i="80"/>
  <c r="I19" i="80"/>
  <c r="L18" i="80"/>
  <c r="I18" i="80"/>
  <c r="L17" i="80"/>
  <c r="I17" i="80"/>
  <c r="I16" i="80"/>
  <c r="L15" i="80"/>
  <c r="I15" i="80"/>
  <c r="L14" i="80"/>
  <c r="I14" i="80"/>
  <c r="L13" i="80"/>
  <c r="I13" i="80"/>
  <c r="I12" i="80"/>
  <c r="L11" i="80"/>
  <c r="I11" i="80"/>
  <c r="L10" i="80"/>
  <c r="I10" i="80"/>
  <c r="L9" i="80"/>
  <c r="I9" i="80"/>
  <c r="L8" i="80"/>
  <c r="I8" i="80"/>
  <c r="L7" i="80"/>
  <c r="I7" i="80"/>
  <c r="L6" i="80"/>
  <c r="I6" i="80"/>
  <c r="L5" i="80"/>
  <c r="I5" i="80"/>
  <c r="L21" i="80" l="1"/>
  <c r="I21" i="80"/>
  <c r="E85" i="79"/>
  <c r="G85" i="79" s="1"/>
  <c r="G84" i="79"/>
  <c r="G83" i="79"/>
  <c r="G80" i="79"/>
  <c r="G79" i="79"/>
  <c r="G78" i="79"/>
  <c r="G77" i="79"/>
  <c r="G76" i="79"/>
  <c r="G75" i="79"/>
  <c r="G72" i="79"/>
  <c r="G71" i="79"/>
  <c r="G73" i="79" s="1"/>
  <c r="G66" i="79"/>
  <c r="G67" i="79" s="1"/>
  <c r="G63" i="79"/>
  <c r="G62" i="79"/>
  <c r="G64" i="79" s="1"/>
  <c r="G59" i="79"/>
  <c r="G60" i="79" s="1"/>
  <c r="G52" i="79"/>
  <c r="G53" i="79" s="1"/>
  <c r="G49" i="79"/>
  <c r="G48" i="79"/>
  <c r="G47" i="79"/>
  <c r="G46" i="79"/>
  <c r="G45" i="79"/>
  <c r="G44" i="79"/>
  <c r="G43" i="79"/>
  <c r="G38" i="79"/>
  <c r="G37" i="79"/>
  <c r="G39" i="79" s="1"/>
  <c r="G31" i="79"/>
  <c r="G30" i="79"/>
  <c r="G32" i="79" s="1"/>
  <c r="G26" i="79"/>
  <c r="G25" i="79"/>
  <c r="G24" i="79"/>
  <c r="G23" i="79"/>
  <c r="G19" i="79"/>
  <c r="G20" i="79" s="1"/>
  <c r="G16" i="79"/>
  <c r="G17" i="79" s="1"/>
  <c r="G13" i="79"/>
  <c r="G12" i="79"/>
  <c r="G11" i="79"/>
  <c r="G10" i="79"/>
  <c r="G14" i="79" s="1"/>
  <c r="G5" i="79"/>
  <c r="G6" i="79" s="1"/>
  <c r="G81" i="79" l="1"/>
  <c r="G86" i="79"/>
  <c r="G27" i="79"/>
  <c r="G50" i="79"/>
  <c r="G87" i="79" s="1"/>
  <c r="E78" i="78"/>
  <c r="G78" i="78" s="1"/>
  <c r="G77" i="78"/>
  <c r="E76" i="78"/>
  <c r="G76" i="78" s="1"/>
  <c r="G73" i="78"/>
  <c r="G72" i="78"/>
  <c r="G71" i="78"/>
  <c r="G70" i="78"/>
  <c r="G74" i="78" s="1"/>
  <c r="G69" i="78"/>
  <c r="G66" i="78"/>
  <c r="G67" i="78" s="1"/>
  <c r="G61" i="78"/>
  <c r="G62" i="78" s="1"/>
  <c r="G58" i="78"/>
  <c r="G57" i="78"/>
  <c r="G59" i="78" s="1"/>
  <c r="G54" i="78"/>
  <c r="G55" i="78" s="1"/>
  <c r="G47" i="78"/>
  <c r="G48" i="78" s="1"/>
  <c r="G44" i="78"/>
  <c r="G43" i="78"/>
  <c r="G39" i="78"/>
  <c r="G38" i="78"/>
  <c r="G32" i="78"/>
  <c r="G31" i="78"/>
  <c r="G30" i="78"/>
  <c r="G27" i="78"/>
  <c r="G26" i="78"/>
  <c r="G25" i="78"/>
  <c r="G24" i="78"/>
  <c r="G28" i="78" s="1"/>
  <c r="G21" i="78"/>
  <c r="G20" i="78"/>
  <c r="G22" i="78" s="1"/>
  <c r="G16" i="78"/>
  <c r="G17" i="78" s="1"/>
  <c r="G12" i="78"/>
  <c r="G11" i="78"/>
  <c r="G10" i="78"/>
  <c r="G13" i="78" s="1"/>
  <c r="G6" i="78"/>
  <c r="G45" i="78" l="1"/>
  <c r="G33" i="78"/>
  <c r="G79" i="78"/>
  <c r="G80" i="78" s="1"/>
  <c r="E74" i="77" l="1"/>
  <c r="G74" i="77" s="1"/>
  <c r="G73" i="77"/>
  <c r="G72" i="77"/>
  <c r="G69" i="77"/>
  <c r="G68" i="77"/>
  <c r="G67" i="77"/>
  <c r="G66" i="77"/>
  <c r="G70" i="77" s="1"/>
  <c r="G63" i="77"/>
  <c r="G62" i="77"/>
  <c r="G64" i="77" s="1"/>
  <c r="G58" i="77"/>
  <c r="G57" i="77"/>
  <c r="G54" i="77"/>
  <c r="G53" i="77"/>
  <c r="G55" i="77" s="1"/>
  <c r="G50" i="77"/>
  <c r="G49" i="77"/>
  <c r="G51" i="77" s="1"/>
  <c r="G46" i="77"/>
  <c r="G47" i="77" s="1"/>
  <c r="G39" i="77"/>
  <c r="G40" i="77" s="1"/>
  <c r="G34" i="77"/>
  <c r="G35" i="77" s="1"/>
  <c r="G31" i="77"/>
  <c r="G32" i="77" s="1"/>
  <c r="G26" i="77"/>
  <c r="G25" i="77"/>
  <c r="G27" i="77" s="1"/>
  <c r="G22" i="77"/>
  <c r="E21" i="77"/>
  <c r="G21" i="77" s="1"/>
  <c r="G23" i="77" s="1"/>
  <c r="G18" i="77"/>
  <c r="G19" i="77" s="1"/>
  <c r="G14" i="77"/>
  <c r="G15" i="77" s="1"/>
  <c r="G10" i="77"/>
  <c r="G9" i="77"/>
  <c r="G8" i="77"/>
  <c r="G75" i="77" l="1"/>
  <c r="G11" i="77"/>
  <c r="G76" i="77"/>
  <c r="I125" i="76" l="1"/>
  <c r="K69" i="74"/>
  <c r="J584" i="76" l="1"/>
  <c r="J638" i="76"/>
  <c r="J630" i="76"/>
  <c r="J622" i="76"/>
  <c r="J592" i="76"/>
  <c r="J509" i="76"/>
  <c r="I497" i="76"/>
  <c r="J304" i="76"/>
  <c r="J183" i="76"/>
  <c r="J175" i="76"/>
  <c r="J170" i="76"/>
  <c r="J162" i="76"/>
  <c r="J138" i="76"/>
  <c r="J81" i="76"/>
  <c r="I66" i="76"/>
  <c r="J654" i="76"/>
  <c r="J615" i="76"/>
  <c r="J610" i="76"/>
  <c r="J601" i="76"/>
  <c r="J572" i="76"/>
  <c r="J560" i="76"/>
  <c r="J552" i="76"/>
  <c r="J545" i="76"/>
  <c r="J536" i="76"/>
  <c r="J524" i="76"/>
  <c r="J498" i="76"/>
  <c r="J406" i="76"/>
  <c r="J390" i="76"/>
  <c r="J383" i="76"/>
  <c r="J372" i="76"/>
  <c r="J367" i="76"/>
  <c r="J361" i="76"/>
  <c r="J355" i="76"/>
  <c r="J350" i="76"/>
  <c r="J341" i="76"/>
  <c r="J333" i="76"/>
  <c r="J327" i="76"/>
  <c r="J332" i="76" s="1"/>
  <c r="J315" i="76"/>
  <c r="J298" i="76"/>
  <c r="J291" i="76"/>
  <c r="J281" i="76"/>
  <c r="J273" i="76"/>
  <c r="J259" i="76"/>
  <c r="J254" i="76"/>
  <c r="J248" i="76"/>
  <c r="J241" i="76"/>
  <c r="J226" i="76"/>
  <c r="J215" i="76"/>
  <c r="J207" i="76"/>
  <c r="J201" i="76"/>
  <c r="J190" i="76"/>
  <c r="J154" i="76"/>
  <c r="J146" i="76"/>
  <c r="J132" i="76"/>
  <c r="J126" i="76"/>
  <c r="J109" i="76"/>
  <c r="J103" i="76"/>
  <c r="J98" i="76"/>
  <c r="J94" i="76"/>
  <c r="J75" i="76"/>
  <c r="J67" i="76"/>
  <c r="J30" i="76"/>
  <c r="J24" i="76"/>
  <c r="J16" i="76"/>
  <c r="J11" i="76"/>
  <c r="J4" i="76"/>
  <c r="I571" i="76"/>
  <c r="I544" i="76"/>
  <c r="J571" i="76" l="1"/>
  <c r="J544" i="76"/>
  <c r="J326" i="76"/>
  <c r="I662" i="76"/>
  <c r="J578" i="76"/>
  <c r="J662" i="76" s="1"/>
  <c r="J414" i="76"/>
  <c r="J497" i="76" s="1"/>
  <c r="I326" i="76"/>
  <c r="J206" i="76"/>
  <c r="I206" i="76"/>
  <c r="J66" i="76"/>
  <c r="J125" i="76"/>
  <c r="I663" i="76" l="1"/>
  <c r="J663" i="76"/>
  <c r="C26" i="75"/>
  <c r="C21" i="75"/>
  <c r="C19" i="75"/>
  <c r="C14" i="75"/>
  <c r="C11" i="75"/>
  <c r="C8" i="75"/>
  <c r="C4" i="75"/>
  <c r="C27" i="75" s="1"/>
  <c r="K88" i="74" l="1"/>
  <c r="K87" i="74"/>
  <c r="K86" i="74"/>
  <c r="K84" i="74"/>
  <c r="K83" i="74"/>
  <c r="K82" i="74"/>
  <c r="K81" i="74"/>
  <c r="K80" i="74"/>
  <c r="K78" i="74"/>
  <c r="K77" i="74"/>
  <c r="K76" i="74"/>
  <c r="K75" i="74"/>
  <c r="K74" i="74"/>
  <c r="K73" i="74"/>
  <c r="K72" i="74"/>
  <c r="K71" i="74"/>
  <c r="K70" i="74"/>
  <c r="K68" i="74"/>
  <c r="K66" i="74"/>
  <c r="K65" i="74"/>
  <c r="K64" i="74"/>
  <c r="K62" i="74"/>
  <c r="K63" i="74" s="1"/>
  <c r="K59" i="74"/>
  <c r="K58" i="74"/>
  <c r="K57" i="74"/>
  <c r="K56" i="74"/>
  <c r="K55" i="74"/>
  <c r="K54" i="74"/>
  <c r="K53" i="74"/>
  <c r="K52" i="74"/>
  <c r="K51" i="74"/>
  <c r="K50" i="74"/>
  <c r="K49" i="74"/>
  <c r="K48" i="74"/>
  <c r="K46" i="74"/>
  <c r="K45" i="74"/>
  <c r="K44" i="74"/>
  <c r="K43" i="74"/>
  <c r="K42" i="74"/>
  <c r="K41" i="74"/>
  <c r="K40" i="74"/>
  <c r="K39" i="74"/>
  <c r="K38" i="74"/>
  <c r="K37" i="74"/>
  <c r="K36" i="74"/>
  <c r="K35" i="74"/>
  <c r="K34" i="74"/>
  <c r="K33" i="74"/>
  <c r="K32" i="74"/>
  <c r="K31" i="74"/>
  <c r="K29" i="74"/>
  <c r="K28" i="74"/>
  <c r="K27" i="74"/>
  <c r="K26" i="74"/>
  <c r="K25" i="74"/>
  <c r="K24" i="74"/>
  <c r="K23" i="74"/>
  <c r="K21" i="74"/>
  <c r="K20" i="74"/>
  <c r="K19" i="74"/>
  <c r="K18" i="74"/>
  <c r="K17" i="74"/>
  <c r="K15" i="74"/>
  <c r="K14" i="74"/>
  <c r="K13" i="74"/>
  <c r="K12" i="74"/>
  <c r="K11" i="74"/>
  <c r="K8" i="74"/>
  <c r="K7" i="74"/>
  <c r="K6" i="74"/>
  <c r="K5" i="74"/>
  <c r="K4" i="74"/>
  <c r="K3" i="74"/>
  <c r="K47" i="74" l="1"/>
  <c r="K22" i="74"/>
  <c r="K89" i="74"/>
  <c r="K16" i="74"/>
  <c r="K9" i="74"/>
  <c r="K30" i="74"/>
  <c r="K67" i="74"/>
  <c r="K61" i="74"/>
  <c r="K90" i="74" l="1"/>
  <c r="K39" i="73"/>
  <c r="J39" i="73"/>
  <c r="I39" i="73"/>
  <c r="H39" i="73"/>
  <c r="G39" i="73"/>
  <c r="F39" i="73"/>
  <c r="E39" i="73"/>
  <c r="D39" i="73"/>
  <c r="H30" i="73"/>
  <c r="G30" i="73"/>
  <c r="F30" i="73"/>
  <c r="E30" i="73"/>
  <c r="D30" i="73"/>
  <c r="J29" i="73"/>
  <c r="I29" i="73"/>
  <c r="K29" i="73" s="1"/>
  <c r="I28" i="73"/>
  <c r="J24" i="73"/>
  <c r="J30" i="73" s="1"/>
  <c r="I24" i="73"/>
  <c r="I30" i="73" s="1"/>
  <c r="G23" i="73"/>
  <c r="F23" i="73"/>
  <c r="E23" i="73"/>
  <c r="D23" i="73"/>
  <c r="J21" i="73"/>
  <c r="J23" i="73" s="1"/>
  <c r="H21" i="73"/>
  <c r="H23" i="73" s="1"/>
  <c r="H20" i="73"/>
  <c r="G20" i="73"/>
  <c r="F20" i="73"/>
  <c r="E20" i="73"/>
  <c r="D20" i="73"/>
  <c r="J19" i="73"/>
  <c r="I19" i="73"/>
  <c r="K19" i="73" s="1"/>
  <c r="J18" i="73"/>
  <c r="I18" i="73"/>
  <c r="J17" i="73"/>
  <c r="K17" i="73" s="1"/>
  <c r="I17" i="73"/>
  <c r="J16" i="73"/>
  <c r="I16" i="73"/>
  <c r="K16" i="73" s="1"/>
  <c r="J15" i="73"/>
  <c r="I15" i="73"/>
  <c r="K15" i="73" s="1"/>
  <c r="J14" i="73"/>
  <c r="I14" i="73"/>
  <c r="J13" i="73"/>
  <c r="H13" i="73"/>
  <c r="G13" i="73"/>
  <c r="F13" i="73"/>
  <c r="E13" i="73"/>
  <c r="D13" i="73"/>
  <c r="I12" i="73"/>
  <c r="K12" i="73" s="1"/>
  <c r="I11" i="73"/>
  <c r="K11" i="73" s="1"/>
  <c r="I10" i="73"/>
  <c r="I13" i="73" s="1"/>
  <c r="J9" i="73"/>
  <c r="H9" i="73"/>
  <c r="G9" i="73"/>
  <c r="F9" i="73"/>
  <c r="E9" i="73"/>
  <c r="D9" i="73"/>
  <c r="I8" i="73"/>
  <c r="K8" i="73" s="1"/>
  <c r="I7" i="73"/>
  <c r="K7" i="73" s="1"/>
  <c r="I6" i="73"/>
  <c r="K6" i="73" s="1"/>
  <c r="I5" i="73"/>
  <c r="J4" i="73"/>
  <c r="H4" i="73"/>
  <c r="G4" i="73"/>
  <c r="F4" i="73"/>
  <c r="E4" i="73"/>
  <c r="E40" i="73" s="1"/>
  <c r="D4" i="73"/>
  <c r="I3" i="73"/>
  <c r="J20" i="71"/>
  <c r="J19" i="71"/>
  <c r="J18" i="71"/>
  <c r="J17" i="71"/>
  <c r="J16" i="71"/>
  <c r="J15" i="71"/>
  <c r="J14" i="71"/>
  <c r="J13" i="71"/>
  <c r="J12" i="71"/>
  <c r="J11" i="71"/>
  <c r="J10" i="71"/>
  <c r="J9" i="71"/>
  <c r="J8" i="71"/>
  <c r="J7" i="71"/>
  <c r="J6" i="71"/>
  <c r="J5" i="71"/>
  <c r="J4" i="71"/>
  <c r="J3" i="71"/>
  <c r="J14" i="72"/>
  <c r="J8" i="72"/>
  <c r="J7" i="72"/>
  <c r="J6" i="72"/>
  <c r="J5" i="72"/>
  <c r="J4" i="72"/>
  <c r="J3" i="72"/>
  <c r="K24" i="73"/>
  <c r="K30" i="73" s="1"/>
  <c r="I21" i="73"/>
  <c r="I23" i="73" s="1"/>
  <c r="K10" i="73"/>
  <c r="K13" i="73" s="1"/>
  <c r="J108" i="70"/>
  <c r="J125" i="70" s="1"/>
  <c r="J107" i="70"/>
  <c r="J100" i="70"/>
  <c r="J89" i="70"/>
  <c r="J88" i="70"/>
  <c r="J72" i="70"/>
  <c r="J71" i="70"/>
  <c r="J70" i="70"/>
  <c r="J69" i="70"/>
  <c r="J67" i="70"/>
  <c r="J66" i="70"/>
  <c r="J65" i="70"/>
  <c r="J45" i="70"/>
  <c r="J32" i="70"/>
  <c r="J31" i="70"/>
  <c r="J30" i="70"/>
  <c r="J21" i="70"/>
  <c r="J29" i="70" s="1"/>
  <c r="J13" i="70"/>
  <c r="J20" i="70" s="1"/>
  <c r="J3" i="70"/>
  <c r="J12" i="70" s="1"/>
  <c r="D59" i="65"/>
  <c r="C59" i="65"/>
  <c r="E58" i="65"/>
  <c r="E57" i="65"/>
  <c r="E56" i="65"/>
  <c r="E55" i="65"/>
  <c r="E54" i="65"/>
  <c r="D53" i="65"/>
  <c r="C53" i="65"/>
  <c r="E52" i="65"/>
  <c r="E51" i="65"/>
  <c r="E50" i="65"/>
  <c r="E53" i="65" s="1"/>
  <c r="E49" i="65"/>
  <c r="E48" i="65"/>
  <c r="E47" i="65"/>
  <c r="E46" i="65"/>
  <c r="E45" i="65"/>
  <c r="E44" i="65"/>
  <c r="D44" i="65"/>
  <c r="C44" i="65"/>
  <c r="E43" i="65"/>
  <c r="E42" i="65"/>
  <c r="E41" i="65"/>
  <c r="E40" i="65"/>
  <c r="D40" i="65"/>
  <c r="C40" i="65"/>
  <c r="E39" i="65"/>
  <c r="E38" i="65"/>
  <c r="E37" i="65"/>
  <c r="D36" i="65"/>
  <c r="C36" i="65"/>
  <c r="E35" i="65"/>
  <c r="E34" i="65"/>
  <c r="E33" i="65"/>
  <c r="E32" i="65"/>
  <c r="E36" i="65" s="1"/>
  <c r="E31" i="65"/>
  <c r="E30" i="65"/>
  <c r="D29" i="65"/>
  <c r="C29" i="65"/>
  <c r="E28" i="65"/>
  <c r="E27" i="65"/>
  <c r="E26" i="65"/>
  <c r="E25" i="65"/>
  <c r="E24" i="65"/>
  <c r="E23" i="65"/>
  <c r="E22" i="65"/>
  <c r="E21" i="65"/>
  <c r="E20" i="65"/>
  <c r="E19" i="65"/>
  <c r="E29" i="65" s="1"/>
  <c r="D18" i="65"/>
  <c r="C18" i="65"/>
  <c r="E17" i="65"/>
  <c r="E16" i="65"/>
  <c r="E15" i="65"/>
  <c r="E14" i="65"/>
  <c r="E13" i="65"/>
  <c r="E12" i="65"/>
  <c r="E11" i="65"/>
  <c r="E10" i="65"/>
  <c r="E9" i="65"/>
  <c r="E8" i="65"/>
  <c r="E18" i="65" s="1"/>
  <c r="D7" i="65"/>
  <c r="C7" i="65"/>
  <c r="E6" i="65"/>
  <c r="E7" i="65" s="1"/>
  <c r="E5" i="65"/>
  <c r="D4" i="65"/>
  <c r="C4" i="65"/>
  <c r="E3" i="65"/>
  <c r="E4" i="65" s="1"/>
  <c r="AN115" i="32"/>
  <c r="AB115" i="32"/>
  <c r="AA115" i="32"/>
  <c r="Z115" i="32"/>
  <c r="Z116" i="32" s="1"/>
  <c r="Y115" i="32"/>
  <c r="Y116" i="32" s="1"/>
  <c r="W115" i="32"/>
  <c r="V115" i="32"/>
  <c r="U115" i="32"/>
  <c r="T115" i="32"/>
  <c r="M115" i="32"/>
  <c r="L115" i="32"/>
  <c r="K115" i="32"/>
  <c r="J115" i="32"/>
  <c r="H115" i="32"/>
  <c r="G115" i="32"/>
  <c r="F115" i="32"/>
  <c r="E115" i="32"/>
  <c r="D115" i="32"/>
  <c r="AL114" i="32"/>
  <c r="AJ114" i="32"/>
  <c r="AH114" i="32"/>
  <c r="AG114" i="32"/>
  <c r="AF114" i="32"/>
  <c r="AE114" i="32"/>
  <c r="AD114" i="32"/>
  <c r="AC114" i="32"/>
  <c r="AK114" i="32" s="1"/>
  <c r="X114" i="32"/>
  <c r="R114" i="32"/>
  <c r="S114" i="32" s="1"/>
  <c r="Q114" i="32"/>
  <c r="P114" i="32"/>
  <c r="O114" i="32"/>
  <c r="N114" i="32"/>
  <c r="I114" i="32"/>
  <c r="AL113" i="32"/>
  <c r="AJ113" i="32"/>
  <c r="AD113" i="32"/>
  <c r="AC113" i="32"/>
  <c r="X113" i="32"/>
  <c r="R113" i="32"/>
  <c r="Q113" i="32"/>
  <c r="P113" i="32"/>
  <c r="O113" i="32"/>
  <c r="S113" i="32" s="1"/>
  <c r="N113" i="32"/>
  <c r="I113" i="32"/>
  <c r="AL112" i="32"/>
  <c r="AK112" i="32"/>
  <c r="AJ112" i="32"/>
  <c r="AI112" i="32"/>
  <c r="AH112" i="32"/>
  <c r="AG112" i="32"/>
  <c r="AF112" i="32"/>
  <c r="AE112" i="32"/>
  <c r="AD112" i="32"/>
  <c r="AC112" i="32"/>
  <c r="X112" i="32"/>
  <c r="R112" i="32"/>
  <c r="Q112" i="32"/>
  <c r="P112" i="32"/>
  <c r="O112" i="32"/>
  <c r="S112" i="32" s="1"/>
  <c r="N112" i="32"/>
  <c r="I112" i="32"/>
  <c r="AL111" i="32"/>
  <c r="AJ111" i="32"/>
  <c r="AH111" i="32"/>
  <c r="AG111" i="32"/>
  <c r="AF111" i="32"/>
  <c r="AE111" i="32"/>
  <c r="AD111" i="32"/>
  <c r="AC111" i="32"/>
  <c r="AK111" i="32" s="1"/>
  <c r="X111" i="32"/>
  <c r="S111" i="32"/>
  <c r="R111" i="32"/>
  <c r="Q111" i="32"/>
  <c r="P111" i="32"/>
  <c r="O111" i="32"/>
  <c r="N111" i="32"/>
  <c r="I111" i="32"/>
  <c r="AJ110" i="32"/>
  <c r="AI110" i="32"/>
  <c r="AH110" i="32"/>
  <c r="AD110" i="32"/>
  <c r="AC110" i="32"/>
  <c r="X110" i="32"/>
  <c r="R110" i="32"/>
  <c r="S110" i="32" s="1"/>
  <c r="Q110" i="32"/>
  <c r="P110" i="32"/>
  <c r="O110" i="32"/>
  <c r="N110" i="32"/>
  <c r="I110" i="32"/>
  <c r="AL109" i="32"/>
  <c r="AK109" i="32"/>
  <c r="AJ109" i="32"/>
  <c r="AI109" i="32"/>
  <c r="AH109" i="32"/>
  <c r="AG109" i="32"/>
  <c r="AF109" i="32"/>
  <c r="AE109" i="32"/>
  <c r="AD109" i="32"/>
  <c r="AC109" i="32"/>
  <c r="X109" i="32"/>
  <c r="R109" i="32"/>
  <c r="Q109" i="32"/>
  <c r="P109" i="32"/>
  <c r="O109" i="32"/>
  <c r="N109" i="32"/>
  <c r="I109" i="32"/>
  <c r="AL108" i="32"/>
  <c r="AJ108" i="32"/>
  <c r="AH108" i="32"/>
  <c r="AG108" i="32"/>
  <c r="AF108" i="32"/>
  <c r="AE108" i="32"/>
  <c r="AD108" i="32"/>
  <c r="AC108" i="32"/>
  <c r="AK108" i="32" s="1"/>
  <c r="X108" i="32"/>
  <c r="S108" i="32"/>
  <c r="R108" i="32"/>
  <c r="Q108" i="32"/>
  <c r="P108" i="32"/>
  <c r="O108" i="32"/>
  <c r="N108" i="32"/>
  <c r="I108" i="32"/>
  <c r="AJ107" i="32"/>
  <c r="AI107" i="32"/>
  <c r="AH107" i="32"/>
  <c r="AD107" i="32"/>
  <c r="AC107" i="32"/>
  <c r="X107" i="32"/>
  <c r="R107" i="32"/>
  <c r="Q107" i="32"/>
  <c r="P107" i="32"/>
  <c r="O107" i="32"/>
  <c r="S107" i="32" s="1"/>
  <c r="N107" i="32"/>
  <c r="I107" i="32"/>
  <c r="AL106" i="32"/>
  <c r="AK106" i="32"/>
  <c r="AJ106" i="32"/>
  <c r="AI106" i="32"/>
  <c r="AH106" i="32"/>
  <c r="AG106" i="32"/>
  <c r="AF106" i="32"/>
  <c r="AE106" i="32"/>
  <c r="AD106" i="32"/>
  <c r="AC106" i="32"/>
  <c r="X106" i="32"/>
  <c r="R106" i="32"/>
  <c r="Q106" i="32"/>
  <c r="P106" i="32"/>
  <c r="O106" i="32"/>
  <c r="N106" i="32"/>
  <c r="I106" i="32"/>
  <c r="AL105" i="32"/>
  <c r="AJ105" i="32"/>
  <c r="AH105" i="32"/>
  <c r="AG105" i="32"/>
  <c r="AF105" i="32"/>
  <c r="AE105" i="32"/>
  <c r="AD105" i="32"/>
  <c r="AC105" i="32"/>
  <c r="AK105" i="32" s="1"/>
  <c r="X105" i="32"/>
  <c r="S105" i="32"/>
  <c r="R105" i="32"/>
  <c r="Q105" i="32"/>
  <c r="P105" i="32"/>
  <c r="O105" i="32"/>
  <c r="N105" i="32"/>
  <c r="I105" i="32"/>
  <c r="AL104" i="32"/>
  <c r="AJ104" i="32"/>
  <c r="AI104" i="32"/>
  <c r="AH104" i="32"/>
  <c r="AD104" i="32"/>
  <c r="AC104" i="32"/>
  <c r="X104" i="32"/>
  <c r="R104" i="32"/>
  <c r="Q104" i="32"/>
  <c r="P104" i="32"/>
  <c r="O104" i="32"/>
  <c r="S104" i="32" s="1"/>
  <c r="N104" i="32"/>
  <c r="N115" i="32" s="1"/>
  <c r="I104" i="32"/>
  <c r="AL103" i="32"/>
  <c r="AK103" i="32"/>
  <c r="AJ103" i="32"/>
  <c r="AI103" i="32"/>
  <c r="AH103" i="32"/>
  <c r="AG103" i="32"/>
  <c r="AF103" i="32"/>
  <c r="AE103" i="32"/>
  <c r="AD103" i="32"/>
  <c r="AC103" i="32"/>
  <c r="X103" i="32"/>
  <c r="R103" i="32"/>
  <c r="Q103" i="32"/>
  <c r="P103" i="32"/>
  <c r="O103" i="32"/>
  <c r="N103" i="32"/>
  <c r="I103" i="32"/>
  <c r="AL102" i="32"/>
  <c r="AJ102" i="32"/>
  <c r="AH102" i="32"/>
  <c r="AG102" i="32"/>
  <c r="AF102" i="32"/>
  <c r="AE102" i="32"/>
  <c r="AD102" i="32"/>
  <c r="AC102" i="32"/>
  <c r="AK102" i="32" s="1"/>
  <c r="X102" i="32"/>
  <c r="R102" i="32"/>
  <c r="S102" i="32" s="1"/>
  <c r="Q102" i="32"/>
  <c r="P102" i="32"/>
  <c r="O102" i="32"/>
  <c r="N102" i="32"/>
  <c r="I102" i="32"/>
  <c r="AL101" i="32"/>
  <c r="AJ101" i="32"/>
  <c r="AD101" i="32"/>
  <c r="AC101" i="32"/>
  <c r="X101" i="32"/>
  <c r="S101" i="32"/>
  <c r="R101" i="32"/>
  <c r="R115" i="32" s="1"/>
  <c r="Q101" i="32"/>
  <c r="P101" i="32"/>
  <c r="O101" i="32"/>
  <c r="N101" i="32"/>
  <c r="I101" i="32"/>
  <c r="AN100" i="32"/>
  <c r="AJ100" i="32"/>
  <c r="AB100" i="32"/>
  <c r="AA100" i="32"/>
  <c r="Z100" i="32"/>
  <c r="Y100" i="32"/>
  <c r="W100" i="32"/>
  <c r="V100" i="32"/>
  <c r="U100" i="32"/>
  <c r="T100" i="32"/>
  <c r="O100" i="32"/>
  <c r="M100" i="32"/>
  <c r="L100" i="32"/>
  <c r="K100" i="32"/>
  <c r="J100" i="32"/>
  <c r="H100" i="32"/>
  <c r="G100" i="32"/>
  <c r="F100" i="32"/>
  <c r="E100" i="32"/>
  <c r="D100" i="32"/>
  <c r="AL99" i="32"/>
  <c r="AK99" i="32"/>
  <c r="AJ99" i="32"/>
  <c r="AI99" i="32"/>
  <c r="AH99" i="32"/>
  <c r="AG99" i="32"/>
  <c r="AF99" i="32"/>
  <c r="AD99" i="32"/>
  <c r="AC99" i="32"/>
  <c r="AE99" i="32" s="1"/>
  <c r="X99" i="32"/>
  <c r="R99" i="32"/>
  <c r="Q99" i="32"/>
  <c r="P99" i="32"/>
  <c r="S99" i="32" s="1"/>
  <c r="O99" i="32"/>
  <c r="N99" i="32"/>
  <c r="I99" i="32"/>
  <c r="AJ98" i="32"/>
  <c r="AH98" i="32"/>
  <c r="AF98" i="32"/>
  <c r="AD98" i="32"/>
  <c r="AC98" i="32"/>
  <c r="X98" i="32"/>
  <c r="R98" i="32"/>
  <c r="Q98" i="32"/>
  <c r="P98" i="32"/>
  <c r="O98" i="32"/>
  <c r="S98" i="32" s="1"/>
  <c r="N98" i="32"/>
  <c r="N100" i="32" s="1"/>
  <c r="I98" i="32"/>
  <c r="AL97" i="32"/>
  <c r="AK97" i="32"/>
  <c r="AJ97" i="32"/>
  <c r="AF97" i="32"/>
  <c r="AE97" i="32"/>
  <c r="AD97" i="32"/>
  <c r="AC97" i="32"/>
  <c r="X97" i="32"/>
  <c r="R97" i="32"/>
  <c r="Q97" i="32"/>
  <c r="P97" i="32"/>
  <c r="O97" i="32"/>
  <c r="N97" i="32"/>
  <c r="I97" i="32"/>
  <c r="AL96" i="32"/>
  <c r="AK96" i="32"/>
  <c r="AJ96" i="32"/>
  <c r="AI96" i="32"/>
  <c r="AH96" i="32"/>
  <c r="AG96" i="32"/>
  <c r="AF96" i="32"/>
  <c r="AF100" i="32" s="1"/>
  <c r="AD96" i="32"/>
  <c r="AD100" i="32" s="1"/>
  <c r="AC96" i="32"/>
  <c r="AE96" i="32" s="1"/>
  <c r="X96" i="32"/>
  <c r="R96" i="32"/>
  <c r="R100" i="32" s="1"/>
  <c r="Q96" i="32"/>
  <c r="P96" i="32"/>
  <c r="O96" i="32"/>
  <c r="N96" i="32"/>
  <c r="I96" i="32"/>
  <c r="I100" i="32" s="1"/>
  <c r="AN95" i="32"/>
  <c r="AB95" i="32"/>
  <c r="AA95" i="32"/>
  <c r="Z95" i="32"/>
  <c r="Y95" i="32"/>
  <c r="X95" i="32"/>
  <c r="W95" i="32"/>
  <c r="V95" i="32"/>
  <c r="U95" i="32"/>
  <c r="T95" i="32"/>
  <c r="M95" i="32"/>
  <c r="L95" i="32"/>
  <c r="K95" i="32"/>
  <c r="J95" i="32"/>
  <c r="I95" i="32"/>
  <c r="H95" i="32"/>
  <c r="G95" i="32"/>
  <c r="F95" i="32"/>
  <c r="E95" i="32"/>
  <c r="D95" i="32"/>
  <c r="AL94" i="32"/>
  <c r="AK94" i="32"/>
  <c r="AJ94" i="32"/>
  <c r="AI94" i="32"/>
  <c r="AH94" i="32"/>
  <c r="AG94" i="32"/>
  <c r="AF94" i="32"/>
  <c r="AE94" i="32"/>
  <c r="AD94" i="32"/>
  <c r="AC94" i="32"/>
  <c r="X94" i="32"/>
  <c r="R94" i="32"/>
  <c r="Q94" i="32"/>
  <c r="P94" i="32"/>
  <c r="O94" i="32"/>
  <c r="N94" i="32"/>
  <c r="I94" i="32"/>
  <c r="AL93" i="32"/>
  <c r="AJ93" i="32"/>
  <c r="AH93" i="32"/>
  <c r="AG93" i="32"/>
  <c r="AF93" i="32"/>
  <c r="AE93" i="32"/>
  <c r="AD93" i="32"/>
  <c r="AC93" i="32"/>
  <c r="AK93" i="32" s="1"/>
  <c r="X93" i="32"/>
  <c r="S93" i="32"/>
  <c r="R93" i="32"/>
  <c r="Q93" i="32"/>
  <c r="P93" i="32"/>
  <c r="O93" i="32"/>
  <c r="N93" i="32"/>
  <c r="I93" i="32"/>
  <c r="AJ92" i="32"/>
  <c r="AD92" i="32"/>
  <c r="AC92" i="32"/>
  <c r="X92" i="32"/>
  <c r="R92" i="32"/>
  <c r="Q92" i="32"/>
  <c r="P92" i="32"/>
  <c r="S92" i="32" s="1"/>
  <c r="O92" i="32"/>
  <c r="N92" i="32"/>
  <c r="I92" i="32"/>
  <c r="AL91" i="32"/>
  <c r="AK91" i="32"/>
  <c r="AJ91" i="32"/>
  <c r="AJ95" i="32" s="1"/>
  <c r="AI91" i="32"/>
  <c r="AH91" i="32"/>
  <c r="AG91" i="32"/>
  <c r="AF91" i="32"/>
  <c r="AE91" i="32"/>
  <c r="AD91" i="32"/>
  <c r="AC91" i="32"/>
  <c r="X91" i="32"/>
  <c r="R91" i="32"/>
  <c r="R95" i="32" s="1"/>
  <c r="Q91" i="32"/>
  <c r="Q95" i="32" s="1"/>
  <c r="P91" i="32"/>
  <c r="O91" i="32"/>
  <c r="N91" i="32"/>
  <c r="N95" i="32" s="1"/>
  <c r="I91" i="32"/>
  <c r="AN90" i="32"/>
  <c r="AB90" i="32"/>
  <c r="AA90" i="32"/>
  <c r="Z90" i="32"/>
  <c r="Y90" i="32"/>
  <c r="W90" i="32"/>
  <c r="V90" i="32"/>
  <c r="U90" i="32"/>
  <c r="T90" i="32"/>
  <c r="M90" i="32"/>
  <c r="L90" i="32"/>
  <c r="K90" i="32"/>
  <c r="J90" i="32"/>
  <c r="H90" i="32"/>
  <c r="G90" i="32"/>
  <c r="F90" i="32"/>
  <c r="E90" i="32"/>
  <c r="D90" i="32"/>
  <c r="AJ89" i="32"/>
  <c r="AH89" i="32"/>
  <c r="AG89" i="32"/>
  <c r="AF89" i="32"/>
  <c r="AD89" i="32"/>
  <c r="AC89" i="32"/>
  <c r="X89" i="32"/>
  <c r="R89" i="32"/>
  <c r="Q89" i="32"/>
  <c r="P89" i="32"/>
  <c r="O89" i="32"/>
  <c r="S89" i="32" s="1"/>
  <c r="N89" i="32"/>
  <c r="I89" i="32"/>
  <c r="AL88" i="32"/>
  <c r="AK88" i="32"/>
  <c r="AJ88" i="32"/>
  <c r="AH88" i="32"/>
  <c r="AF88" i="32"/>
  <c r="AD88" i="32"/>
  <c r="AC88" i="32"/>
  <c r="X88" i="32"/>
  <c r="R88" i="32"/>
  <c r="Q88" i="32"/>
  <c r="P88" i="32"/>
  <c r="O88" i="32"/>
  <c r="N88" i="32"/>
  <c r="I88" i="32"/>
  <c r="AO87" i="32"/>
  <c r="AL87" i="32"/>
  <c r="AK87" i="32"/>
  <c r="AJ87" i="32"/>
  <c r="AI87" i="32"/>
  <c r="AH87" i="32"/>
  <c r="AG87" i="32"/>
  <c r="AF87" i="32"/>
  <c r="AD87" i="32"/>
  <c r="AC87" i="32"/>
  <c r="AE87" i="32" s="1"/>
  <c r="AM87" i="32" s="1"/>
  <c r="X87" i="32"/>
  <c r="S87" i="32"/>
  <c r="R87" i="32"/>
  <c r="Q87" i="32"/>
  <c r="P87" i="32"/>
  <c r="O87" i="32"/>
  <c r="N87" i="32"/>
  <c r="I87" i="32"/>
  <c r="AJ86" i="32"/>
  <c r="AI86" i="32"/>
  <c r="AH86" i="32"/>
  <c r="AG86" i="32"/>
  <c r="AF86" i="32"/>
  <c r="AD86" i="32"/>
  <c r="AC86" i="32"/>
  <c r="X86" i="32"/>
  <c r="R86" i="32"/>
  <c r="Q86" i="32"/>
  <c r="P86" i="32"/>
  <c r="O86" i="32"/>
  <c r="S86" i="32" s="1"/>
  <c r="N86" i="32"/>
  <c r="I86" i="32"/>
  <c r="AK85" i="32"/>
  <c r="AJ85" i="32"/>
  <c r="AD85" i="32"/>
  <c r="AC85" i="32"/>
  <c r="AL85" i="32" s="1"/>
  <c r="X85" i="32"/>
  <c r="R85" i="32"/>
  <c r="Q85" i="32"/>
  <c r="P85" i="32"/>
  <c r="S85" i="32" s="1"/>
  <c r="O85" i="32"/>
  <c r="N85" i="32"/>
  <c r="I85" i="32"/>
  <c r="AO84" i="32"/>
  <c r="AL84" i="32"/>
  <c r="AK84" i="32"/>
  <c r="AJ84" i="32"/>
  <c r="AI84" i="32"/>
  <c r="AH84" i="32"/>
  <c r="AG84" i="32"/>
  <c r="AF84" i="32"/>
  <c r="AD84" i="32"/>
  <c r="AC84" i="32"/>
  <c r="AE84" i="32" s="1"/>
  <c r="AM84" i="32" s="1"/>
  <c r="X84" i="32"/>
  <c r="S84" i="32"/>
  <c r="R84" i="32"/>
  <c r="Q84" i="32"/>
  <c r="P84" i="32"/>
  <c r="O84" i="32"/>
  <c r="N84" i="32"/>
  <c r="I84" i="32"/>
  <c r="AJ83" i="32"/>
  <c r="AI83" i="32"/>
  <c r="AH83" i="32"/>
  <c r="AG83" i="32"/>
  <c r="AF83" i="32"/>
  <c r="AD83" i="32"/>
  <c r="AC83" i="32"/>
  <c r="X83" i="32"/>
  <c r="R83" i="32"/>
  <c r="Q83" i="32"/>
  <c r="P83" i="32"/>
  <c r="O83" i="32"/>
  <c r="N83" i="32"/>
  <c r="I83" i="32"/>
  <c r="AL82" i="32"/>
  <c r="AJ82" i="32"/>
  <c r="AH82" i="32"/>
  <c r="AD82" i="32"/>
  <c r="AC82" i="32"/>
  <c r="X82" i="32"/>
  <c r="R82" i="32"/>
  <c r="Q82" i="32"/>
  <c r="P82" i="32"/>
  <c r="O82" i="32"/>
  <c r="N82" i="32"/>
  <c r="I82" i="32"/>
  <c r="AL81" i="32"/>
  <c r="AK81" i="32"/>
  <c r="AJ81" i="32"/>
  <c r="AI81" i="32"/>
  <c r="AH81" i="32"/>
  <c r="AG81" i="32"/>
  <c r="AF81" i="32"/>
  <c r="AD81" i="32"/>
  <c r="AC81" i="32"/>
  <c r="AE81" i="32" s="1"/>
  <c r="X81" i="32"/>
  <c r="R81" i="32"/>
  <c r="Q81" i="32"/>
  <c r="P81" i="32"/>
  <c r="S81" i="32" s="1"/>
  <c r="O81" i="32"/>
  <c r="N81" i="32"/>
  <c r="I81" i="32"/>
  <c r="AJ80" i="32"/>
  <c r="AI80" i="32"/>
  <c r="AH80" i="32"/>
  <c r="AD80" i="32"/>
  <c r="AC80" i="32"/>
  <c r="X80" i="32"/>
  <c r="R80" i="32"/>
  <c r="Q80" i="32"/>
  <c r="P80" i="32"/>
  <c r="O80" i="32"/>
  <c r="S80" i="32" s="1"/>
  <c r="N80" i="32"/>
  <c r="I80" i="32"/>
  <c r="AJ79" i="32"/>
  <c r="AD79" i="32"/>
  <c r="AC79" i="32"/>
  <c r="X79" i="32"/>
  <c r="R79" i="32"/>
  <c r="Q79" i="32"/>
  <c r="P79" i="32"/>
  <c r="S79" i="32" s="1"/>
  <c r="O79" i="32"/>
  <c r="N79" i="32"/>
  <c r="I79" i="32"/>
  <c r="AL78" i="32"/>
  <c r="AK78" i="32"/>
  <c r="AJ78" i="32"/>
  <c r="AI78" i="32"/>
  <c r="AH78" i="32"/>
  <c r="AG78" i="32"/>
  <c r="AF78" i="32"/>
  <c r="AM78" i="32" s="1"/>
  <c r="AO78" i="32" s="1"/>
  <c r="AD78" i="32"/>
  <c r="AC78" i="32"/>
  <c r="AE78" i="32" s="1"/>
  <c r="X78" i="32"/>
  <c r="R78" i="32"/>
  <c r="Q78" i="32"/>
  <c r="P78" i="32"/>
  <c r="O78" i="32"/>
  <c r="N78" i="32"/>
  <c r="I78" i="32"/>
  <c r="AJ77" i="32"/>
  <c r="AI77" i="32"/>
  <c r="AD77" i="32"/>
  <c r="AC77" i="32"/>
  <c r="X77" i="32"/>
  <c r="R77" i="32"/>
  <c r="Q77" i="32"/>
  <c r="P77" i="32"/>
  <c r="O77" i="32"/>
  <c r="N77" i="32"/>
  <c r="I77" i="32"/>
  <c r="AJ76" i="32"/>
  <c r="AE76" i="32"/>
  <c r="AD76" i="32"/>
  <c r="AC76" i="32"/>
  <c r="X76" i="32"/>
  <c r="R76" i="32"/>
  <c r="Q76" i="32"/>
  <c r="P76" i="32"/>
  <c r="O76" i="32"/>
  <c r="N76" i="32"/>
  <c r="I76" i="32"/>
  <c r="AL75" i="32"/>
  <c r="AK75" i="32"/>
  <c r="AJ75" i="32"/>
  <c r="AI75" i="32"/>
  <c r="AH75" i="32"/>
  <c r="AG75" i="32"/>
  <c r="AF75" i="32"/>
  <c r="AM75" i="32" s="1"/>
  <c r="AO75" i="32" s="1"/>
  <c r="AD75" i="32"/>
  <c r="AC75" i="32"/>
  <c r="AE75" i="32" s="1"/>
  <c r="X75" i="32"/>
  <c r="R75" i="32"/>
  <c r="Q75" i="32"/>
  <c r="P75" i="32"/>
  <c r="S75" i="32" s="1"/>
  <c r="O75" i="32"/>
  <c r="N75" i="32"/>
  <c r="I75" i="32"/>
  <c r="AJ74" i="32"/>
  <c r="AD74" i="32"/>
  <c r="AC74" i="32"/>
  <c r="X74" i="32"/>
  <c r="R74" i="32"/>
  <c r="Q74" i="32"/>
  <c r="P74" i="32"/>
  <c r="O74" i="32"/>
  <c r="S74" i="32" s="1"/>
  <c r="N74" i="32"/>
  <c r="I74" i="32"/>
  <c r="AJ73" i="32"/>
  <c r="AD73" i="32"/>
  <c r="AC73" i="32"/>
  <c r="X73" i="32"/>
  <c r="R73" i="32"/>
  <c r="Q73" i="32"/>
  <c r="P73" i="32"/>
  <c r="O73" i="32"/>
  <c r="N73" i="32"/>
  <c r="I73" i="32"/>
  <c r="AM72" i="32"/>
  <c r="AO72" i="32" s="1"/>
  <c r="AL72" i="32"/>
  <c r="AK72" i="32"/>
  <c r="AJ72" i="32"/>
  <c r="AI72" i="32"/>
  <c r="AH72" i="32"/>
  <c r="AG72" i="32"/>
  <c r="AF72" i="32"/>
  <c r="AD72" i="32"/>
  <c r="AC72" i="32"/>
  <c r="AE72" i="32" s="1"/>
  <c r="X72" i="32"/>
  <c r="R72" i="32"/>
  <c r="R90" i="32" s="1"/>
  <c r="Q72" i="32"/>
  <c r="Q90" i="32" s="1"/>
  <c r="P72" i="32"/>
  <c r="O72" i="32"/>
  <c r="N72" i="32"/>
  <c r="I72" i="32"/>
  <c r="I90" i="32" s="1"/>
  <c r="AJ71" i="32"/>
  <c r="AD71" i="32"/>
  <c r="AC71" i="32"/>
  <c r="X71" i="32"/>
  <c r="R71" i="32"/>
  <c r="Q71" i="32"/>
  <c r="P71" i="32"/>
  <c r="O71" i="32"/>
  <c r="N71" i="32"/>
  <c r="I71" i="32"/>
  <c r="AN70" i="32"/>
  <c r="AB70" i="32"/>
  <c r="AA70" i="32"/>
  <c r="Z70" i="32"/>
  <c r="Y70" i="32"/>
  <c r="W70" i="32"/>
  <c r="V70" i="32"/>
  <c r="U70" i="32"/>
  <c r="T70" i="32"/>
  <c r="M70" i="32"/>
  <c r="L70" i="32"/>
  <c r="K70" i="32"/>
  <c r="J70" i="32"/>
  <c r="H70" i="32"/>
  <c r="G70" i="32"/>
  <c r="F70" i="32"/>
  <c r="E70" i="32"/>
  <c r="D70" i="32"/>
  <c r="AJ69" i="32"/>
  <c r="AH69" i="32"/>
  <c r="AG69" i="32"/>
  <c r="AF69" i="32"/>
  <c r="AE69" i="32"/>
  <c r="AD69" i="32"/>
  <c r="AC69" i="32"/>
  <c r="X69" i="32"/>
  <c r="S69" i="32"/>
  <c r="R69" i="32"/>
  <c r="Q69" i="32"/>
  <c r="P69" i="32"/>
  <c r="O69" i="32"/>
  <c r="N69" i="32"/>
  <c r="I69" i="32"/>
  <c r="AL68" i="32"/>
  <c r="AK68" i="32"/>
  <c r="AJ68" i="32"/>
  <c r="AI68" i="32"/>
  <c r="AD68" i="32"/>
  <c r="AC68" i="32"/>
  <c r="X68" i="32"/>
  <c r="R68" i="32"/>
  <c r="Q68" i="32"/>
  <c r="P68" i="32"/>
  <c r="O68" i="32"/>
  <c r="N68" i="32"/>
  <c r="I68" i="32"/>
  <c r="AL67" i="32"/>
  <c r="AK67" i="32"/>
  <c r="AJ67" i="32"/>
  <c r="AI67" i="32"/>
  <c r="AH67" i="32"/>
  <c r="AG67" i="32"/>
  <c r="AF67" i="32"/>
  <c r="AE67" i="32"/>
  <c r="AD67" i="32"/>
  <c r="AC67" i="32"/>
  <c r="X67" i="32"/>
  <c r="R67" i="32"/>
  <c r="Q67" i="32"/>
  <c r="P67" i="32"/>
  <c r="O67" i="32"/>
  <c r="N67" i="32"/>
  <c r="I67" i="32"/>
  <c r="AL66" i="32"/>
  <c r="AJ66" i="32"/>
  <c r="AI66" i="32"/>
  <c r="AH66" i="32"/>
  <c r="AG66" i="32"/>
  <c r="AF66" i="32"/>
  <c r="AD66" i="32"/>
  <c r="AC66" i="32"/>
  <c r="AK66" i="32" s="1"/>
  <c r="X66" i="32"/>
  <c r="R66" i="32"/>
  <c r="Q66" i="32"/>
  <c r="P66" i="32"/>
  <c r="O66" i="32"/>
  <c r="S66" i="32" s="1"/>
  <c r="N66" i="32"/>
  <c r="I66" i="32"/>
  <c r="AJ65" i="32"/>
  <c r="AE65" i="32"/>
  <c r="AD65" i="32"/>
  <c r="AC65" i="32"/>
  <c r="X65" i="32"/>
  <c r="R65" i="32"/>
  <c r="S65" i="32" s="1"/>
  <c r="Q65" i="32"/>
  <c r="P65" i="32"/>
  <c r="O65" i="32"/>
  <c r="N65" i="32"/>
  <c r="I65" i="32"/>
  <c r="AL64" i="32"/>
  <c r="AK64" i="32"/>
  <c r="AJ64" i="32"/>
  <c r="AI64" i="32"/>
  <c r="AH64" i="32"/>
  <c r="AG64" i="32"/>
  <c r="AF64" i="32"/>
  <c r="AE64" i="32"/>
  <c r="AD64" i="32"/>
  <c r="AC64" i="32"/>
  <c r="X64" i="32"/>
  <c r="R64" i="32"/>
  <c r="Q64" i="32"/>
  <c r="P64" i="32"/>
  <c r="S64" i="32" s="1"/>
  <c r="O64" i="32"/>
  <c r="N64" i="32"/>
  <c r="I64" i="32"/>
  <c r="AJ63" i="32"/>
  <c r="AH63" i="32"/>
  <c r="AD63" i="32"/>
  <c r="AC63" i="32"/>
  <c r="X63" i="32"/>
  <c r="R63" i="32"/>
  <c r="Q63" i="32"/>
  <c r="P63" i="32"/>
  <c r="O63" i="32"/>
  <c r="S63" i="32" s="1"/>
  <c r="N63" i="32"/>
  <c r="I63" i="32"/>
  <c r="AJ62" i="32"/>
  <c r="AH62" i="32"/>
  <c r="AD62" i="32"/>
  <c r="AC62" i="32"/>
  <c r="X62" i="32"/>
  <c r="R62" i="32"/>
  <c r="S62" i="32" s="1"/>
  <c r="Q62" i="32"/>
  <c r="P62" i="32"/>
  <c r="O62" i="32"/>
  <c r="N62" i="32"/>
  <c r="I62" i="32"/>
  <c r="AL61" i="32"/>
  <c r="AK61" i="32"/>
  <c r="AJ61" i="32"/>
  <c r="AI61" i="32"/>
  <c r="AH61" i="32"/>
  <c r="AG61" i="32"/>
  <c r="AF61" i="32"/>
  <c r="AE61" i="32"/>
  <c r="AD61" i="32"/>
  <c r="AC61" i="32"/>
  <c r="X61" i="32"/>
  <c r="R61" i="32"/>
  <c r="Q61" i="32"/>
  <c r="P61" i="32"/>
  <c r="O61" i="32"/>
  <c r="N61" i="32"/>
  <c r="I61" i="32"/>
  <c r="AL60" i="32"/>
  <c r="AJ60" i="32"/>
  <c r="AH60" i="32"/>
  <c r="AD60" i="32"/>
  <c r="AC60" i="32"/>
  <c r="X60" i="32"/>
  <c r="S60" i="32"/>
  <c r="R60" i="32"/>
  <c r="Q60" i="32"/>
  <c r="P60" i="32"/>
  <c r="O60" i="32"/>
  <c r="N60" i="32"/>
  <c r="I60" i="32"/>
  <c r="AL59" i="32"/>
  <c r="AK59" i="32"/>
  <c r="AJ59" i="32"/>
  <c r="AI59" i="32"/>
  <c r="AH59" i="32"/>
  <c r="AE59" i="32"/>
  <c r="AD59" i="32"/>
  <c r="AC59" i="32"/>
  <c r="X59" i="32"/>
  <c r="R59" i="32"/>
  <c r="Q59" i="32"/>
  <c r="P59" i="32"/>
  <c r="O59" i="32"/>
  <c r="N59" i="32"/>
  <c r="I59" i="32"/>
  <c r="AL58" i="32"/>
  <c r="AK58" i="32"/>
  <c r="AJ58" i="32"/>
  <c r="AI58" i="32"/>
  <c r="AH58" i="32"/>
  <c r="AG58" i="32"/>
  <c r="AF58" i="32"/>
  <c r="AE58" i="32"/>
  <c r="AD58" i="32"/>
  <c r="AC58" i="32"/>
  <c r="X58" i="32"/>
  <c r="R58" i="32"/>
  <c r="Q58" i="32"/>
  <c r="S58" i="32" s="1"/>
  <c r="P58" i="32"/>
  <c r="O58" i="32"/>
  <c r="N58" i="32"/>
  <c r="I58" i="32"/>
  <c r="AL57" i="32"/>
  <c r="AJ57" i="32"/>
  <c r="AI57" i="32"/>
  <c r="AH57" i="32"/>
  <c r="AG57" i="32"/>
  <c r="AF57" i="32"/>
  <c r="AD57" i="32"/>
  <c r="AC57" i="32"/>
  <c r="AK57" i="32" s="1"/>
  <c r="X57" i="32"/>
  <c r="S57" i="32"/>
  <c r="R57" i="32"/>
  <c r="Q57" i="32"/>
  <c r="P57" i="32"/>
  <c r="O57" i="32"/>
  <c r="N57" i="32"/>
  <c r="I57" i="32"/>
  <c r="AJ56" i="32"/>
  <c r="AD56" i="32"/>
  <c r="AC56" i="32"/>
  <c r="X56" i="32"/>
  <c r="S56" i="32"/>
  <c r="R56" i="32"/>
  <c r="Q56" i="32"/>
  <c r="P56" i="32"/>
  <c r="O56" i="32"/>
  <c r="N56" i="32"/>
  <c r="I56" i="32"/>
  <c r="AL55" i="32"/>
  <c r="AK55" i="32"/>
  <c r="AJ55" i="32"/>
  <c r="AI55" i="32"/>
  <c r="AH55" i="32"/>
  <c r="AG55" i="32"/>
  <c r="AM55" i="32" s="1"/>
  <c r="AO55" i="32" s="1"/>
  <c r="AF55" i="32"/>
  <c r="AE55" i="32"/>
  <c r="AD55" i="32"/>
  <c r="AC55" i="32"/>
  <c r="X55" i="32"/>
  <c r="R55" i="32"/>
  <c r="Q55" i="32"/>
  <c r="P55" i="32"/>
  <c r="O55" i="32"/>
  <c r="N55" i="32"/>
  <c r="I55" i="32"/>
  <c r="AJ54" i="32"/>
  <c r="AD54" i="32"/>
  <c r="AC54" i="32"/>
  <c r="X54" i="32"/>
  <c r="R54" i="32"/>
  <c r="Q54" i="32"/>
  <c r="P54" i="32"/>
  <c r="O54" i="32"/>
  <c r="S54" i="32" s="1"/>
  <c r="N54" i="32"/>
  <c r="I54" i="32"/>
  <c r="AJ53" i="32"/>
  <c r="AD53" i="32"/>
  <c r="AC53" i="32"/>
  <c r="X53" i="32"/>
  <c r="R53" i="32"/>
  <c r="S53" i="32" s="1"/>
  <c r="Q53" i="32"/>
  <c r="P53" i="32"/>
  <c r="O53" i="32"/>
  <c r="N53" i="32"/>
  <c r="I53" i="32"/>
  <c r="AL52" i="32"/>
  <c r="AK52" i="32"/>
  <c r="AJ52" i="32"/>
  <c r="AI52" i="32"/>
  <c r="AH52" i="32"/>
  <c r="AG52" i="32"/>
  <c r="AF52" i="32"/>
  <c r="AE52" i="32"/>
  <c r="AD52" i="32"/>
  <c r="AC52" i="32"/>
  <c r="X52" i="32"/>
  <c r="R52" i="32"/>
  <c r="Q52" i="32"/>
  <c r="P52" i="32"/>
  <c r="P70" i="32" s="1"/>
  <c r="O52" i="32"/>
  <c r="N52" i="32"/>
  <c r="I52" i="32"/>
  <c r="AN51" i="32"/>
  <c r="AB51" i="32"/>
  <c r="AA51" i="32"/>
  <c r="Z51" i="32"/>
  <c r="Y51" i="32"/>
  <c r="W51" i="32"/>
  <c r="V51" i="32"/>
  <c r="U51" i="32"/>
  <c r="T51" i="32"/>
  <c r="O51" i="32"/>
  <c r="M51" i="32"/>
  <c r="L51" i="32"/>
  <c r="K51" i="32"/>
  <c r="J51" i="32"/>
  <c r="H51" i="32"/>
  <c r="G51" i="32"/>
  <c r="F51" i="32"/>
  <c r="E51" i="32"/>
  <c r="D51" i="32"/>
  <c r="AJ50" i="32"/>
  <c r="AI50" i="32"/>
  <c r="AH50" i="32"/>
  <c r="AD50" i="32"/>
  <c r="AC50" i="32"/>
  <c r="X50" i="32"/>
  <c r="R50" i="32"/>
  <c r="Q50" i="32"/>
  <c r="P50" i="32"/>
  <c r="O50" i="32"/>
  <c r="N50" i="32"/>
  <c r="I50" i="32"/>
  <c r="AK49" i="32"/>
  <c r="AJ49" i="32"/>
  <c r="AG49" i="32"/>
  <c r="AF49" i="32"/>
  <c r="AE49" i="32"/>
  <c r="AD49" i="32"/>
  <c r="AC49" i="32"/>
  <c r="X49" i="32"/>
  <c r="S49" i="32"/>
  <c r="R49" i="32"/>
  <c r="Q49" i="32"/>
  <c r="P49" i="32"/>
  <c r="O49" i="32"/>
  <c r="N49" i="32"/>
  <c r="I49" i="32"/>
  <c r="AL48" i="32"/>
  <c r="AJ48" i="32"/>
  <c r="AD48" i="32"/>
  <c r="AC48" i="32"/>
  <c r="X48" i="32"/>
  <c r="R48" i="32"/>
  <c r="Q48" i="32"/>
  <c r="P48" i="32"/>
  <c r="O48" i="32"/>
  <c r="S48" i="32" s="1"/>
  <c r="N48" i="32"/>
  <c r="I48" i="32"/>
  <c r="AJ47" i="32"/>
  <c r="AH47" i="32"/>
  <c r="AF47" i="32"/>
  <c r="AD47" i="32"/>
  <c r="AC47" i="32"/>
  <c r="X47" i="32"/>
  <c r="R47" i="32"/>
  <c r="Q47" i="32"/>
  <c r="P47" i="32"/>
  <c r="O47" i="32"/>
  <c r="S47" i="32" s="1"/>
  <c r="N47" i="32"/>
  <c r="I47" i="32"/>
  <c r="AJ46" i="32"/>
  <c r="AH46" i="32"/>
  <c r="AD46" i="32"/>
  <c r="AC46" i="32"/>
  <c r="X46" i="32"/>
  <c r="S46" i="32"/>
  <c r="R46" i="32"/>
  <c r="Q46" i="32"/>
  <c r="P46" i="32"/>
  <c r="O46" i="32"/>
  <c r="N46" i="32"/>
  <c r="I46" i="32"/>
  <c r="AL45" i="32"/>
  <c r="AK45" i="32"/>
  <c r="AJ45" i="32"/>
  <c r="AI45" i="32"/>
  <c r="AH45" i="32"/>
  <c r="AG45" i="32"/>
  <c r="AD45" i="32"/>
  <c r="AC45" i="32"/>
  <c r="X45" i="32"/>
  <c r="R45" i="32"/>
  <c r="Q45" i="32"/>
  <c r="P45" i="32"/>
  <c r="O45" i="32"/>
  <c r="N45" i="32"/>
  <c r="I45" i="32"/>
  <c r="AJ44" i="32"/>
  <c r="AH44" i="32"/>
  <c r="AD44" i="32"/>
  <c r="AC44" i="32"/>
  <c r="X44" i="32"/>
  <c r="R44" i="32"/>
  <c r="Q44" i="32"/>
  <c r="P44" i="32"/>
  <c r="O44" i="32"/>
  <c r="N44" i="32"/>
  <c r="I44" i="32"/>
  <c r="AL43" i="32"/>
  <c r="AK43" i="32"/>
  <c r="AJ43" i="32"/>
  <c r="AH43" i="32"/>
  <c r="AG43" i="32"/>
  <c r="AF43" i="32"/>
  <c r="AE43" i="32"/>
  <c r="AD43" i="32"/>
  <c r="AC43" i="32"/>
  <c r="AI43" i="32" s="1"/>
  <c r="X43" i="32"/>
  <c r="R43" i="32"/>
  <c r="Q43" i="32"/>
  <c r="P43" i="32"/>
  <c r="O43" i="32"/>
  <c r="N43" i="32"/>
  <c r="I43" i="32"/>
  <c r="AL42" i="32"/>
  <c r="AJ42" i="32"/>
  <c r="AH42" i="32"/>
  <c r="AG42" i="32"/>
  <c r="AF42" i="32"/>
  <c r="AD42" i="32"/>
  <c r="AC42" i="32"/>
  <c r="X42" i="32"/>
  <c r="R42" i="32"/>
  <c r="Q42" i="32"/>
  <c r="S42" i="32" s="1"/>
  <c r="P42" i="32"/>
  <c r="O42" i="32"/>
  <c r="N42" i="32"/>
  <c r="I42" i="32"/>
  <c r="AL41" i="32"/>
  <c r="AK41" i="32"/>
  <c r="AJ41" i="32"/>
  <c r="AI41" i="32"/>
  <c r="AH41" i="32"/>
  <c r="AG41" i="32"/>
  <c r="AF41" i="32"/>
  <c r="AD41" i="32"/>
  <c r="AC41" i="32"/>
  <c r="AE41" i="32" s="1"/>
  <c r="X41" i="32"/>
  <c r="S41" i="32"/>
  <c r="R41" i="32"/>
  <c r="Q41" i="32"/>
  <c r="P41" i="32"/>
  <c r="O41" i="32"/>
  <c r="N41" i="32"/>
  <c r="I41" i="32"/>
  <c r="AJ40" i="32"/>
  <c r="AD40" i="32"/>
  <c r="AC40" i="32"/>
  <c r="AC51" i="32" s="1"/>
  <c r="X40" i="32"/>
  <c r="R40" i="32"/>
  <c r="Q40" i="32"/>
  <c r="P40" i="32"/>
  <c r="O40" i="32"/>
  <c r="S40" i="32" s="1"/>
  <c r="N40" i="32"/>
  <c r="I40" i="32"/>
  <c r="AK39" i="32"/>
  <c r="AJ39" i="32"/>
  <c r="AF39" i="32"/>
  <c r="AE39" i="32"/>
  <c r="AD39" i="32"/>
  <c r="AC39" i="32"/>
  <c r="X39" i="32"/>
  <c r="R39" i="32"/>
  <c r="Q39" i="32"/>
  <c r="P39" i="32"/>
  <c r="S39" i="32" s="1"/>
  <c r="O39" i="32"/>
  <c r="N39" i="32"/>
  <c r="I39" i="32"/>
  <c r="AM38" i="32"/>
  <c r="AO38" i="32" s="1"/>
  <c r="AL38" i="32"/>
  <c r="AK38" i="32"/>
  <c r="AJ38" i="32"/>
  <c r="AI38" i="32"/>
  <c r="AH38" i="32"/>
  <c r="AG38" i="32"/>
  <c r="AF38" i="32"/>
  <c r="AD38" i="32"/>
  <c r="AC38" i="32"/>
  <c r="AE38" i="32" s="1"/>
  <c r="X38" i="32"/>
  <c r="X51" i="32" s="1"/>
  <c r="R38" i="32"/>
  <c r="Q38" i="32"/>
  <c r="P38" i="32"/>
  <c r="O38" i="32"/>
  <c r="N38" i="32"/>
  <c r="I38" i="32"/>
  <c r="AJ37" i="32"/>
  <c r="AI37" i="32"/>
  <c r="AH37" i="32"/>
  <c r="AG37" i="32"/>
  <c r="AF37" i="32"/>
  <c r="AE37" i="32"/>
  <c r="AD37" i="32"/>
  <c r="AC37" i="32"/>
  <c r="X37" i="32"/>
  <c r="R37" i="32"/>
  <c r="Q37" i="32"/>
  <c r="P37" i="32"/>
  <c r="O37" i="32"/>
  <c r="S37" i="32" s="1"/>
  <c r="N37" i="32"/>
  <c r="I37" i="32"/>
  <c r="AK36" i="32"/>
  <c r="AJ36" i="32"/>
  <c r="AD36" i="32"/>
  <c r="AC36" i="32"/>
  <c r="X36" i="32"/>
  <c r="S36" i="32"/>
  <c r="R36" i="32"/>
  <c r="Q36" i="32"/>
  <c r="P36" i="32"/>
  <c r="O36" i="32"/>
  <c r="N36" i="32"/>
  <c r="I36" i="32"/>
  <c r="AN35" i="32"/>
  <c r="AB35" i="32"/>
  <c r="AA35" i="32"/>
  <c r="Z35" i="32"/>
  <c r="Y35" i="32"/>
  <c r="W35" i="32"/>
  <c r="V35" i="32"/>
  <c r="U35" i="32"/>
  <c r="T35" i="32"/>
  <c r="M35" i="32"/>
  <c r="L35" i="32"/>
  <c r="K35" i="32"/>
  <c r="J35" i="32"/>
  <c r="H35" i="32"/>
  <c r="G35" i="32"/>
  <c r="F35" i="32"/>
  <c r="E35" i="32"/>
  <c r="D35" i="32"/>
  <c r="AL34" i="32"/>
  <c r="AJ34" i="32"/>
  <c r="AH34" i="32"/>
  <c r="AD34" i="32"/>
  <c r="AC34" i="32"/>
  <c r="X34" i="32"/>
  <c r="S34" i="32"/>
  <c r="R34" i="32"/>
  <c r="Q34" i="32"/>
  <c r="P34" i="32"/>
  <c r="O34" i="32"/>
  <c r="N34" i="32"/>
  <c r="I34" i="32"/>
  <c r="AL33" i="32"/>
  <c r="AK33" i="32"/>
  <c r="AJ33" i="32"/>
  <c r="AI33" i="32"/>
  <c r="AH33" i="32"/>
  <c r="AG33" i="32"/>
  <c r="AF33" i="32"/>
  <c r="AE33" i="32"/>
  <c r="AD33" i="32"/>
  <c r="AC33" i="32"/>
  <c r="X33" i="32"/>
  <c r="R33" i="32"/>
  <c r="Q33" i="32"/>
  <c r="P33" i="32"/>
  <c r="O33" i="32"/>
  <c r="S33" i="32" s="1"/>
  <c r="N33" i="32"/>
  <c r="I33" i="32"/>
  <c r="AL32" i="32"/>
  <c r="AJ32" i="32"/>
  <c r="AH32" i="32"/>
  <c r="AG32" i="32"/>
  <c r="AD32" i="32"/>
  <c r="AC32" i="32"/>
  <c r="X32" i="32"/>
  <c r="R32" i="32"/>
  <c r="S32" i="32" s="1"/>
  <c r="Q32" i="32"/>
  <c r="P32" i="32"/>
  <c r="O32" i="32"/>
  <c r="N32" i="32"/>
  <c r="I32" i="32"/>
  <c r="AJ31" i="32"/>
  <c r="AH31" i="32"/>
  <c r="AD31" i="32"/>
  <c r="AC31" i="32"/>
  <c r="X31" i="32"/>
  <c r="S31" i="32"/>
  <c r="R31" i="32"/>
  <c r="Q31" i="32"/>
  <c r="P31" i="32"/>
  <c r="O31" i="32"/>
  <c r="N31" i="32"/>
  <c r="I31" i="32"/>
  <c r="AL30" i="32"/>
  <c r="AK30" i="32"/>
  <c r="AJ30" i="32"/>
  <c r="AI30" i="32"/>
  <c r="AH30" i="32"/>
  <c r="AG30" i="32"/>
  <c r="AF30" i="32"/>
  <c r="AE30" i="32"/>
  <c r="AD30" i="32"/>
  <c r="AC30" i="32"/>
  <c r="X30" i="32"/>
  <c r="R30" i="32"/>
  <c r="Q30" i="32"/>
  <c r="P30" i="32"/>
  <c r="O30" i="32"/>
  <c r="N30" i="32"/>
  <c r="I30" i="32"/>
  <c r="AJ29" i="32"/>
  <c r="AH29" i="32"/>
  <c r="AD29" i="32"/>
  <c r="AC29" i="32"/>
  <c r="X29" i="32"/>
  <c r="S29" i="32"/>
  <c r="R29" i="32"/>
  <c r="Q29" i="32"/>
  <c r="P29" i="32"/>
  <c r="O29" i="32"/>
  <c r="N29" i="32"/>
  <c r="I29" i="32"/>
  <c r="AJ28" i="32"/>
  <c r="AI28" i="32"/>
  <c r="AH28" i="32"/>
  <c r="AD28" i="32"/>
  <c r="AC28" i="32"/>
  <c r="X28" i="32"/>
  <c r="R28" i="32"/>
  <c r="Q28" i="32"/>
  <c r="P28" i="32"/>
  <c r="O28" i="32"/>
  <c r="S28" i="32" s="1"/>
  <c r="N28" i="32"/>
  <c r="I28" i="32"/>
  <c r="AL27" i="32"/>
  <c r="AK27" i="32"/>
  <c r="AJ27" i="32"/>
  <c r="AJ35" i="32" s="1"/>
  <c r="AI27" i="32"/>
  <c r="AH27" i="32"/>
  <c r="AG27" i="32"/>
  <c r="AF27" i="32"/>
  <c r="AE27" i="32"/>
  <c r="AD27" i="32"/>
  <c r="AC27" i="32"/>
  <c r="X27" i="32"/>
  <c r="R27" i="32"/>
  <c r="Q27" i="32"/>
  <c r="P27" i="32"/>
  <c r="P35" i="32" s="1"/>
  <c r="O27" i="32"/>
  <c r="N27" i="32"/>
  <c r="I27" i="32"/>
  <c r="AJ26" i="32"/>
  <c r="AH26" i="32"/>
  <c r="AF26" i="32"/>
  <c r="AD26" i="32"/>
  <c r="AC26" i="32"/>
  <c r="X26" i="32"/>
  <c r="S26" i="32"/>
  <c r="R26" i="32"/>
  <c r="Q26" i="32"/>
  <c r="P26" i="32"/>
  <c r="O26" i="32"/>
  <c r="N26" i="32"/>
  <c r="I26" i="32"/>
  <c r="AL25" i="32"/>
  <c r="AK25" i="32"/>
  <c r="AJ25" i="32"/>
  <c r="AI25" i="32"/>
  <c r="AH25" i="32"/>
  <c r="AD25" i="32"/>
  <c r="AC25" i="32"/>
  <c r="X25" i="32"/>
  <c r="S25" i="32"/>
  <c r="R25" i="32"/>
  <c r="Q25" i="32"/>
  <c r="P25" i="32"/>
  <c r="O25" i="32"/>
  <c r="N25" i="32"/>
  <c r="I25" i="32"/>
  <c r="AL24" i="32"/>
  <c r="AK24" i="32"/>
  <c r="AJ24" i="32"/>
  <c r="AI24" i="32"/>
  <c r="AH24" i="32"/>
  <c r="AG24" i="32"/>
  <c r="AF24" i="32"/>
  <c r="AE24" i="32"/>
  <c r="AD24" i="32"/>
  <c r="AC24" i="32"/>
  <c r="X24" i="32"/>
  <c r="R24" i="32"/>
  <c r="Q24" i="32"/>
  <c r="Q35" i="32" s="1"/>
  <c r="P24" i="32"/>
  <c r="O24" i="32"/>
  <c r="N24" i="32"/>
  <c r="I24" i="32"/>
  <c r="AN23" i="32"/>
  <c r="AB23" i="32"/>
  <c r="AA23" i="32"/>
  <c r="Z23" i="32"/>
  <c r="Y23" i="32"/>
  <c r="W23" i="32"/>
  <c r="W116" i="32" s="1"/>
  <c r="V23" i="32"/>
  <c r="U23" i="32"/>
  <c r="T23" i="32"/>
  <c r="M23" i="32"/>
  <c r="L23" i="32"/>
  <c r="K23" i="32"/>
  <c r="J23" i="32"/>
  <c r="H23" i="32"/>
  <c r="G23" i="32"/>
  <c r="F23" i="32"/>
  <c r="E23" i="32"/>
  <c r="D23" i="32"/>
  <c r="AJ22" i="32"/>
  <c r="AD22" i="32"/>
  <c r="AC22" i="32"/>
  <c r="X22" i="32"/>
  <c r="R22" i="32"/>
  <c r="Q22" i="32"/>
  <c r="P22" i="32"/>
  <c r="O22" i="32"/>
  <c r="S22" i="32" s="1"/>
  <c r="N22" i="32"/>
  <c r="I22" i="32"/>
  <c r="AJ21" i="32"/>
  <c r="AH21" i="32"/>
  <c r="AF21" i="32"/>
  <c r="AE21" i="32"/>
  <c r="AD21" i="32"/>
  <c r="AC21" i="32"/>
  <c r="X21" i="32"/>
  <c r="R21" i="32"/>
  <c r="Q21" i="32"/>
  <c r="P21" i="32"/>
  <c r="S21" i="32" s="1"/>
  <c r="O21" i="32"/>
  <c r="N21" i="32"/>
  <c r="I21" i="32"/>
  <c r="AL20" i="32"/>
  <c r="AK20" i="32"/>
  <c r="AM20" i="32" s="1"/>
  <c r="AO20" i="32" s="1"/>
  <c r="AJ20" i="32"/>
  <c r="AI20" i="32"/>
  <c r="AH20" i="32"/>
  <c r="AG20" i="32"/>
  <c r="AF20" i="32"/>
  <c r="AD20" i="32"/>
  <c r="AC20" i="32"/>
  <c r="AE20" i="32" s="1"/>
  <c r="X20" i="32"/>
  <c r="R20" i="32"/>
  <c r="Q20" i="32"/>
  <c r="P20" i="32"/>
  <c r="S20" i="32" s="1"/>
  <c r="O20" i="32"/>
  <c r="O23" i="32" s="1"/>
  <c r="N20" i="32"/>
  <c r="I20" i="32"/>
  <c r="AJ19" i="32"/>
  <c r="AH19" i="32"/>
  <c r="AE19" i="32"/>
  <c r="AD19" i="32"/>
  <c r="AC19" i="32"/>
  <c r="X19" i="32"/>
  <c r="R19" i="32"/>
  <c r="Q19" i="32"/>
  <c r="P19" i="32"/>
  <c r="O19" i="32"/>
  <c r="S19" i="32" s="1"/>
  <c r="N19" i="32"/>
  <c r="I19" i="32"/>
  <c r="AK18" i="32"/>
  <c r="AJ18" i="32"/>
  <c r="AF18" i="32"/>
  <c r="AE18" i="32"/>
  <c r="AD18" i="32"/>
  <c r="AC18" i="32"/>
  <c r="X18" i="32"/>
  <c r="R18" i="32"/>
  <c r="Q18" i="32"/>
  <c r="P18" i="32"/>
  <c r="S18" i="32" s="1"/>
  <c r="O18" i="32"/>
  <c r="N18" i="32"/>
  <c r="I18" i="32"/>
  <c r="AM17" i="32"/>
  <c r="AO17" i="32" s="1"/>
  <c r="AL17" i="32"/>
  <c r="AK17" i="32"/>
  <c r="AJ17" i="32"/>
  <c r="AI17" i="32"/>
  <c r="AH17" i="32"/>
  <c r="AG17" i="32"/>
  <c r="AF17" i="32"/>
  <c r="AD17" i="32"/>
  <c r="AC17" i="32"/>
  <c r="AE17" i="32" s="1"/>
  <c r="X17" i="32"/>
  <c r="R17" i="32"/>
  <c r="Q17" i="32"/>
  <c r="P17" i="32"/>
  <c r="O17" i="32"/>
  <c r="N17" i="32"/>
  <c r="I17" i="32"/>
  <c r="I23" i="32" s="1"/>
  <c r="AJ16" i="32"/>
  <c r="AI16" i="32"/>
  <c r="AH16" i="32"/>
  <c r="AG16" i="32"/>
  <c r="AF16" i="32"/>
  <c r="AE16" i="32"/>
  <c r="AD16" i="32"/>
  <c r="AC16" i="32"/>
  <c r="X16" i="32"/>
  <c r="R16" i="32"/>
  <c r="Q16" i="32"/>
  <c r="P16" i="32"/>
  <c r="O16" i="32"/>
  <c r="S16" i="32" s="1"/>
  <c r="N16" i="32"/>
  <c r="I16" i="32"/>
  <c r="AL15" i="32"/>
  <c r="AJ15" i="32"/>
  <c r="AE15" i="32"/>
  <c r="AD15" i="32"/>
  <c r="AC15" i="32"/>
  <c r="X15" i="32"/>
  <c r="S15" i="32"/>
  <c r="R15" i="32"/>
  <c r="Q15" i="32"/>
  <c r="P15" i="32"/>
  <c r="O15" i="32"/>
  <c r="N15" i="32"/>
  <c r="I15" i="32"/>
  <c r="AN14" i="32"/>
  <c r="AB14" i="32"/>
  <c r="AA14" i="32"/>
  <c r="Z14" i="32"/>
  <c r="Y14" i="32"/>
  <c r="W14" i="32"/>
  <c r="V14" i="32"/>
  <c r="U14" i="32"/>
  <c r="T14" i="32"/>
  <c r="M14" i="32"/>
  <c r="L14" i="32"/>
  <c r="K14" i="32"/>
  <c r="J14" i="32"/>
  <c r="H14" i="32"/>
  <c r="G14" i="32"/>
  <c r="F14" i="32"/>
  <c r="E14" i="32"/>
  <c r="D14" i="32"/>
  <c r="AJ13" i="32"/>
  <c r="AI13" i="32"/>
  <c r="AD13" i="32"/>
  <c r="AC13" i="32"/>
  <c r="X13" i="32"/>
  <c r="S13" i="32"/>
  <c r="R13" i="32"/>
  <c r="Q13" i="32"/>
  <c r="Q14" i="32" s="1"/>
  <c r="P13" i="32"/>
  <c r="O13" i="32"/>
  <c r="N13" i="32"/>
  <c r="I13" i="32"/>
  <c r="AL12" i="32"/>
  <c r="AK12" i="32"/>
  <c r="AJ12" i="32"/>
  <c r="AI12" i="32"/>
  <c r="AH12" i="32"/>
  <c r="AG12" i="32"/>
  <c r="AF12" i="32"/>
  <c r="AE12" i="32"/>
  <c r="AD12" i="32"/>
  <c r="AC12" i="32"/>
  <c r="X12" i="32"/>
  <c r="R12" i="32"/>
  <c r="Q12" i="32"/>
  <c r="P12" i="32"/>
  <c r="O12" i="32"/>
  <c r="S12" i="32" s="1"/>
  <c r="N12" i="32"/>
  <c r="I12" i="32"/>
  <c r="AL11" i="32"/>
  <c r="AJ11" i="32"/>
  <c r="AH11" i="32"/>
  <c r="AF11" i="32"/>
  <c r="AD11" i="32"/>
  <c r="AC11" i="32"/>
  <c r="X11" i="32"/>
  <c r="S11" i="32"/>
  <c r="R11" i="32"/>
  <c r="Q11" i="32"/>
  <c r="P11" i="32"/>
  <c r="O11" i="32"/>
  <c r="N11" i="32"/>
  <c r="I11" i="32"/>
  <c r="AL10" i="32"/>
  <c r="AK10" i="32"/>
  <c r="AJ10" i="32"/>
  <c r="AI10" i="32"/>
  <c r="AH10" i="32"/>
  <c r="AE10" i="32"/>
  <c r="AD10" i="32"/>
  <c r="AC10" i="32"/>
  <c r="X10" i="32"/>
  <c r="R10" i="32"/>
  <c r="Q10" i="32"/>
  <c r="P10" i="32"/>
  <c r="O10" i="32"/>
  <c r="N10" i="32"/>
  <c r="I10" i="32"/>
  <c r="AL9" i="32"/>
  <c r="AK9" i="32"/>
  <c r="AJ9" i="32"/>
  <c r="AI9" i="32"/>
  <c r="AH9" i="32"/>
  <c r="AG9" i="32"/>
  <c r="AF9" i="32"/>
  <c r="AE9" i="32"/>
  <c r="AD9" i="32"/>
  <c r="AC9" i="32"/>
  <c r="X9" i="32"/>
  <c r="R9" i="32"/>
  <c r="S9" i="32" s="1"/>
  <c r="Q9" i="32"/>
  <c r="P9" i="32"/>
  <c r="O9" i="32"/>
  <c r="N9" i="32"/>
  <c r="I9" i="32"/>
  <c r="AL8" i="32"/>
  <c r="AJ8" i="32"/>
  <c r="AI8" i="32"/>
  <c r="AH8" i="32"/>
  <c r="AG8" i="32"/>
  <c r="AD8" i="32"/>
  <c r="AC8" i="32"/>
  <c r="AK8" i="32" s="1"/>
  <c r="X8" i="32"/>
  <c r="R8" i="32"/>
  <c r="Q8" i="32"/>
  <c r="P8" i="32"/>
  <c r="O8" i="32"/>
  <c r="N8" i="32"/>
  <c r="I8" i="32"/>
  <c r="AJ7" i="32"/>
  <c r="AJ14" i="32" s="1"/>
  <c r="AE7" i="32"/>
  <c r="AD7" i="32"/>
  <c r="AC7" i="32"/>
  <c r="X7" i="32"/>
  <c r="X14" i="32" s="1"/>
  <c r="S7" i="32"/>
  <c r="R7" i="32"/>
  <c r="Q7" i="32"/>
  <c r="P7" i="32"/>
  <c r="O7" i="32"/>
  <c r="N7" i="32"/>
  <c r="I7" i="32"/>
  <c r="AL6" i="32"/>
  <c r="AK6" i="32"/>
  <c r="AJ6" i="32"/>
  <c r="AI6" i="32"/>
  <c r="AH6" i="32"/>
  <c r="AM6" i="32" s="1"/>
  <c r="AO6" i="32" s="1"/>
  <c r="AG6" i="32"/>
  <c r="AF6" i="32"/>
  <c r="AE6" i="32"/>
  <c r="AD6" i="32"/>
  <c r="AC6" i="32"/>
  <c r="X6" i="32"/>
  <c r="R6" i="32"/>
  <c r="Q6" i="32"/>
  <c r="P6" i="32"/>
  <c r="O6" i="32"/>
  <c r="S6" i="32" s="1"/>
  <c r="N6" i="32"/>
  <c r="I6" i="32"/>
  <c r="AJ5" i="32"/>
  <c r="AH5" i="32"/>
  <c r="AG5" i="32"/>
  <c r="AF5" i="32"/>
  <c r="AE5" i="32"/>
  <c r="AD5" i="32"/>
  <c r="AC5" i="32"/>
  <c r="X5" i="32"/>
  <c r="R5" i="32"/>
  <c r="Q5" i="32"/>
  <c r="P5" i="32"/>
  <c r="O5" i="32"/>
  <c r="S5" i="32" s="1"/>
  <c r="N5" i="32"/>
  <c r="I5" i="32"/>
  <c r="AL4" i="32"/>
  <c r="AK4" i="32"/>
  <c r="AJ4" i="32"/>
  <c r="AE4" i="32"/>
  <c r="AD4" i="32"/>
  <c r="AC4" i="32"/>
  <c r="X4" i="32"/>
  <c r="S4" i="32"/>
  <c r="R4" i="32"/>
  <c r="Q4" i="32"/>
  <c r="P4" i="32"/>
  <c r="O4" i="32"/>
  <c r="O14" i="32" s="1"/>
  <c r="N4" i="32"/>
  <c r="I4" i="32"/>
  <c r="E182" i="33"/>
  <c r="D182" i="33"/>
  <c r="G181" i="33"/>
  <c r="G180" i="33"/>
  <c r="G179" i="33"/>
  <c r="G178" i="33"/>
  <c r="G177" i="33"/>
  <c r="G176" i="33"/>
  <c r="G175" i="33"/>
  <c r="G174" i="33"/>
  <c r="E173" i="33"/>
  <c r="D173" i="33"/>
  <c r="G172" i="33"/>
  <c r="G171" i="33"/>
  <c r="G170" i="33"/>
  <c r="G169" i="33"/>
  <c r="G168" i="33"/>
  <c r="G167" i="33"/>
  <c r="G166" i="33"/>
  <c r="G165" i="33"/>
  <c r="G164" i="33"/>
  <c r="G163" i="33"/>
  <c r="G162" i="33"/>
  <c r="G161" i="33"/>
  <c r="G160" i="33"/>
  <c r="G159" i="33"/>
  <c r="G158" i="33"/>
  <c r="G157" i="33"/>
  <c r="G156" i="33"/>
  <c r="G155" i="33"/>
  <c r="G154" i="33"/>
  <c r="G153" i="33"/>
  <c r="G152" i="33"/>
  <c r="G151" i="33"/>
  <c r="G150" i="33"/>
  <c r="G149" i="33"/>
  <c r="G148" i="33"/>
  <c r="G147" i="33"/>
  <c r="G146" i="33"/>
  <c r="G145" i="33"/>
  <c r="G144" i="33"/>
  <c r="G143" i="33"/>
  <c r="G173" i="33" s="1"/>
  <c r="E142" i="33"/>
  <c r="D142" i="33"/>
  <c r="G141" i="33"/>
  <c r="G140" i="33"/>
  <c r="G139" i="33"/>
  <c r="G138" i="33"/>
  <c r="G137" i="33"/>
  <c r="G136" i="33"/>
  <c r="G135" i="33"/>
  <c r="G134" i="33"/>
  <c r="G133" i="33"/>
  <c r="G132" i="33"/>
  <c r="G131" i="33"/>
  <c r="G130" i="33"/>
  <c r="G129" i="33"/>
  <c r="G128" i="33"/>
  <c r="G127" i="33"/>
  <c r="G126" i="33"/>
  <c r="G125" i="33"/>
  <c r="G124" i="33"/>
  <c r="G123" i="33"/>
  <c r="G122" i="33"/>
  <c r="G121" i="33"/>
  <c r="G120" i="33"/>
  <c r="G119" i="33"/>
  <c r="G118" i="33"/>
  <c r="G117" i="33"/>
  <c r="G116" i="33"/>
  <c r="G115" i="33"/>
  <c r="G114" i="33"/>
  <c r="G113" i="33"/>
  <c r="E112" i="33"/>
  <c r="D112" i="33"/>
  <c r="G111" i="33"/>
  <c r="G110" i="33"/>
  <c r="G109" i="33"/>
  <c r="G108" i="33"/>
  <c r="G107" i="33"/>
  <c r="G106" i="33"/>
  <c r="G105" i="33"/>
  <c r="G104" i="33"/>
  <c r="G103" i="33"/>
  <c r="G102" i="33"/>
  <c r="G101" i="33"/>
  <c r="G100" i="33"/>
  <c r="G99" i="33"/>
  <c r="G98" i="33"/>
  <c r="G97" i="33"/>
  <c r="G96" i="33"/>
  <c r="G95" i="33"/>
  <c r="G94" i="33"/>
  <c r="G93" i="33"/>
  <c r="G92" i="33"/>
  <c r="G91" i="33"/>
  <c r="G90" i="33"/>
  <c r="G89" i="33"/>
  <c r="G88" i="33"/>
  <c r="E87" i="33"/>
  <c r="D87" i="33"/>
  <c r="G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E73" i="33"/>
  <c r="D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E41" i="33"/>
  <c r="D41" i="33"/>
  <c r="G40" i="33"/>
  <c r="G39" i="33"/>
  <c r="G38" i="33"/>
  <c r="G37" i="33"/>
  <c r="G36" i="33"/>
  <c r="G35" i="33"/>
  <c r="G34" i="33"/>
  <c r="E33" i="33"/>
  <c r="D33" i="33"/>
  <c r="G32" i="33"/>
  <c r="G31" i="33"/>
  <c r="G30" i="33"/>
  <c r="G29" i="33"/>
  <c r="G28" i="33"/>
  <c r="G27" i="33"/>
  <c r="G26" i="33"/>
  <c r="G25" i="33"/>
  <c r="G24" i="33"/>
  <c r="G23" i="33"/>
  <c r="G33" i="33" s="1"/>
  <c r="G22" i="33"/>
  <c r="G21" i="33"/>
  <c r="G20" i="33"/>
  <c r="G19" i="33"/>
  <c r="G18" i="33"/>
  <c r="E17" i="33"/>
  <c r="D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4" i="33"/>
  <c r="G3" i="33"/>
  <c r="B13" i="43"/>
  <c r="C12" i="43"/>
  <c r="C11" i="43"/>
  <c r="C10" i="43"/>
  <c r="C9" i="43"/>
  <c r="C8" i="43"/>
  <c r="C7" i="43"/>
  <c r="C6" i="43"/>
  <c r="C5" i="43"/>
  <c r="C4" i="43"/>
  <c r="C3" i="43"/>
  <c r="D122" i="31"/>
  <c r="D121" i="31"/>
  <c r="E120" i="31"/>
  <c r="E119" i="31"/>
  <c r="E118" i="31"/>
  <c r="E117" i="31"/>
  <c r="E116" i="31"/>
  <c r="E115" i="31"/>
  <c r="E114" i="31"/>
  <c r="E113" i="31"/>
  <c r="E112" i="31"/>
  <c r="E111" i="31"/>
  <c r="E121" i="31" s="1"/>
  <c r="D110" i="31"/>
  <c r="E109" i="31"/>
  <c r="E108" i="31"/>
  <c r="E107" i="31"/>
  <c r="E106" i="31"/>
  <c r="E105" i="31"/>
  <c r="E104" i="31"/>
  <c r="E103" i="31"/>
  <c r="E102" i="31"/>
  <c r="E101" i="31"/>
  <c r="E100" i="31"/>
  <c r="E99" i="31"/>
  <c r="E110" i="31" s="1"/>
  <c r="E98" i="31"/>
  <c r="E97" i="31"/>
  <c r="E96" i="31"/>
  <c r="E95" i="31"/>
  <c r="D94" i="31"/>
  <c r="E93" i="31"/>
  <c r="E92" i="31"/>
  <c r="E91" i="31"/>
  <c r="E90" i="31"/>
  <c r="E89" i="31"/>
  <c r="E88" i="31"/>
  <c r="E94" i="31" s="1"/>
  <c r="E87" i="31"/>
  <c r="E86" i="31"/>
  <c r="D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D72" i="31"/>
  <c r="E71" i="31"/>
  <c r="E70" i="31"/>
  <c r="E69" i="31"/>
  <c r="E68" i="31"/>
  <c r="E67" i="31"/>
  <c r="E66" i="31"/>
  <c r="E65" i="31"/>
  <c r="E64" i="31"/>
  <c r="E63" i="31"/>
  <c r="E62" i="31"/>
  <c r="E61" i="31"/>
  <c r="E72" i="31" s="1"/>
  <c r="E60" i="31"/>
  <c r="E59" i="31"/>
  <c r="E58" i="31"/>
  <c r="E57" i="31"/>
  <c r="E56" i="31"/>
  <c r="D55" i="31"/>
  <c r="E54" i="31"/>
  <c r="E53" i="31"/>
  <c r="E52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55" i="31" s="1"/>
  <c r="D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D14" i="31"/>
  <c r="E13" i="31"/>
  <c r="E12" i="31"/>
  <c r="E11" i="31"/>
  <c r="E10" i="31"/>
  <c r="E9" i="31"/>
  <c r="D8" i="31"/>
  <c r="E7" i="31"/>
  <c r="E6" i="31"/>
  <c r="E5" i="31"/>
  <c r="E4" i="31"/>
  <c r="E3" i="31"/>
  <c r="J49" i="67"/>
  <c r="J47" i="67"/>
  <c r="J35" i="67"/>
  <c r="J32" i="67"/>
  <c r="J27" i="67"/>
  <c r="J13" i="67"/>
  <c r="J10" i="67"/>
  <c r="J7" i="67"/>
  <c r="J4" i="67"/>
  <c r="J50" i="67" s="1"/>
  <c r="C7" i="68"/>
  <c r="D6" i="68"/>
  <c r="C6" i="68"/>
  <c r="D4" i="68"/>
  <c r="D7" i="68" s="1"/>
  <c r="C4" i="68"/>
  <c r="L125" i="64"/>
  <c r="K125" i="64"/>
  <c r="J125" i="64"/>
  <c r="H125" i="64"/>
  <c r="G125" i="64"/>
  <c r="F125" i="64"/>
  <c r="P124" i="64"/>
  <c r="O124" i="64"/>
  <c r="N124" i="64"/>
  <c r="M124" i="64"/>
  <c r="M125" i="64" s="1"/>
  <c r="I124" i="64"/>
  <c r="Q124" i="64" s="1"/>
  <c r="P123" i="64"/>
  <c r="O123" i="64"/>
  <c r="N123" i="64"/>
  <c r="M123" i="64"/>
  <c r="I123" i="64"/>
  <c r="Q123" i="64" s="1"/>
  <c r="P122" i="64"/>
  <c r="O122" i="64"/>
  <c r="N122" i="64"/>
  <c r="M122" i="64"/>
  <c r="I122" i="64"/>
  <c r="Q122" i="64" s="1"/>
  <c r="P121" i="64"/>
  <c r="O121" i="64"/>
  <c r="N121" i="64"/>
  <c r="M121" i="64"/>
  <c r="I121" i="64"/>
  <c r="P120" i="64"/>
  <c r="O120" i="64"/>
  <c r="N120" i="64"/>
  <c r="M120" i="64"/>
  <c r="I120" i="64"/>
  <c r="Q120" i="64" s="1"/>
  <c r="P119" i="64"/>
  <c r="O119" i="64"/>
  <c r="N119" i="64"/>
  <c r="M119" i="64"/>
  <c r="I119" i="64"/>
  <c r="P118" i="64"/>
  <c r="O118" i="64"/>
  <c r="N118" i="64"/>
  <c r="M118" i="64"/>
  <c r="I118" i="64"/>
  <c r="P117" i="64"/>
  <c r="O117" i="64"/>
  <c r="N117" i="64"/>
  <c r="M117" i="64"/>
  <c r="I117" i="64"/>
  <c r="Q117" i="64" s="1"/>
  <c r="P116" i="64"/>
  <c r="O116" i="64"/>
  <c r="N116" i="64"/>
  <c r="M116" i="64"/>
  <c r="I116" i="64"/>
  <c r="Q116" i="64" s="1"/>
  <c r="P115" i="64"/>
  <c r="O115" i="64"/>
  <c r="N115" i="64"/>
  <c r="M115" i="64"/>
  <c r="I115" i="64"/>
  <c r="P114" i="64"/>
  <c r="O114" i="64"/>
  <c r="N114" i="64"/>
  <c r="M114" i="64"/>
  <c r="I114" i="64"/>
  <c r="L113" i="64"/>
  <c r="K113" i="64"/>
  <c r="J113" i="64"/>
  <c r="H113" i="64"/>
  <c r="F113" i="64"/>
  <c r="P112" i="64"/>
  <c r="O112" i="64"/>
  <c r="N112" i="64"/>
  <c r="M112" i="64"/>
  <c r="I112" i="64"/>
  <c r="Q112" i="64" s="1"/>
  <c r="Q111" i="64"/>
  <c r="P111" i="64"/>
  <c r="O111" i="64"/>
  <c r="N111" i="64"/>
  <c r="M111" i="64"/>
  <c r="I111" i="64"/>
  <c r="P110" i="64"/>
  <c r="O110" i="64"/>
  <c r="N110" i="64"/>
  <c r="M110" i="64"/>
  <c r="I110" i="64"/>
  <c r="Q109" i="64"/>
  <c r="P109" i="64"/>
  <c r="O109" i="64"/>
  <c r="N109" i="64"/>
  <c r="M109" i="64"/>
  <c r="I109" i="64"/>
  <c r="P108" i="64"/>
  <c r="O108" i="64"/>
  <c r="N108" i="64"/>
  <c r="M108" i="64"/>
  <c r="I108" i="64"/>
  <c r="Q107" i="64"/>
  <c r="P107" i="64"/>
  <c r="O107" i="64"/>
  <c r="N107" i="64"/>
  <c r="M107" i="64"/>
  <c r="I107" i="64"/>
  <c r="P106" i="64"/>
  <c r="O106" i="64"/>
  <c r="N106" i="64"/>
  <c r="M106" i="64"/>
  <c r="I106" i="64"/>
  <c r="Q106" i="64" s="1"/>
  <c r="P105" i="64"/>
  <c r="N105" i="64"/>
  <c r="M105" i="64"/>
  <c r="Q105" i="64" s="1"/>
  <c r="I105" i="64"/>
  <c r="G105" i="64"/>
  <c r="O105" i="64" s="1"/>
  <c r="P104" i="64"/>
  <c r="O104" i="64"/>
  <c r="N104" i="64"/>
  <c r="M104" i="64"/>
  <c r="I104" i="64"/>
  <c r="Q104" i="64" s="1"/>
  <c r="P103" i="64"/>
  <c r="N103" i="64"/>
  <c r="M103" i="64"/>
  <c r="I103" i="64"/>
  <c r="Q103" i="64" s="1"/>
  <c r="G103" i="64"/>
  <c r="P102" i="64"/>
  <c r="O102" i="64"/>
  <c r="N102" i="64"/>
  <c r="M102" i="64"/>
  <c r="Q102" i="64" s="1"/>
  <c r="I102" i="64"/>
  <c r="P101" i="64"/>
  <c r="O101" i="64"/>
  <c r="N101" i="64"/>
  <c r="M101" i="64"/>
  <c r="I101" i="64"/>
  <c r="Q101" i="64" s="1"/>
  <c r="Q100" i="64"/>
  <c r="P100" i="64"/>
  <c r="O100" i="64"/>
  <c r="N100" i="64"/>
  <c r="M100" i="64"/>
  <c r="I100" i="64"/>
  <c r="P99" i="64"/>
  <c r="O99" i="64"/>
  <c r="N99" i="64"/>
  <c r="N113" i="64" s="1"/>
  <c r="M99" i="64"/>
  <c r="I99" i="64"/>
  <c r="Q99" i="64" s="1"/>
  <c r="Q98" i="64"/>
  <c r="P98" i="64"/>
  <c r="O98" i="64"/>
  <c r="N98" i="64"/>
  <c r="M98" i="64"/>
  <c r="I98" i="64"/>
  <c r="L97" i="64"/>
  <c r="K97" i="64"/>
  <c r="J97" i="64"/>
  <c r="H97" i="64"/>
  <c r="G97" i="64"/>
  <c r="P96" i="64"/>
  <c r="O96" i="64"/>
  <c r="N96" i="64"/>
  <c r="M96" i="64"/>
  <c r="I96" i="64"/>
  <c r="Q96" i="64" s="1"/>
  <c r="Q95" i="64"/>
  <c r="P95" i="64"/>
  <c r="O95" i="64"/>
  <c r="N95" i="64"/>
  <c r="M95" i="64"/>
  <c r="I95" i="64"/>
  <c r="P94" i="64"/>
  <c r="O94" i="64"/>
  <c r="N94" i="64"/>
  <c r="M94" i="64"/>
  <c r="I94" i="64"/>
  <c r="Q94" i="64" s="1"/>
  <c r="Q93" i="64"/>
  <c r="P93" i="64"/>
  <c r="O93" i="64"/>
  <c r="N93" i="64"/>
  <c r="N97" i="64" s="1"/>
  <c r="M93" i="64"/>
  <c r="I93" i="64"/>
  <c r="P92" i="64"/>
  <c r="O92" i="64"/>
  <c r="N92" i="64"/>
  <c r="M92" i="64"/>
  <c r="I92" i="64"/>
  <c r="Q92" i="64" s="1"/>
  <c r="P91" i="64"/>
  <c r="O91" i="64"/>
  <c r="N91" i="64"/>
  <c r="M91" i="64"/>
  <c r="Q91" i="64" s="1"/>
  <c r="I91" i="64"/>
  <c r="P90" i="64"/>
  <c r="O90" i="64"/>
  <c r="N90" i="64"/>
  <c r="M90" i="64"/>
  <c r="I90" i="64"/>
  <c r="Q90" i="64" s="1"/>
  <c r="F90" i="64"/>
  <c r="F97" i="64" s="1"/>
  <c r="Q89" i="64"/>
  <c r="P89" i="64"/>
  <c r="O89" i="64"/>
  <c r="N89" i="64"/>
  <c r="M89" i="64"/>
  <c r="I89" i="64"/>
  <c r="P88" i="64"/>
  <c r="P97" i="64" s="1"/>
  <c r="O88" i="64"/>
  <c r="N88" i="64"/>
  <c r="M88" i="64"/>
  <c r="I88" i="64"/>
  <c r="Q88" i="64" s="1"/>
  <c r="L87" i="64"/>
  <c r="K87" i="64"/>
  <c r="J87" i="64"/>
  <c r="H87" i="64"/>
  <c r="G87" i="64"/>
  <c r="F87" i="64"/>
  <c r="Q86" i="64"/>
  <c r="P86" i="64"/>
  <c r="O86" i="64"/>
  <c r="N86" i="64"/>
  <c r="M86" i="64"/>
  <c r="I86" i="64"/>
  <c r="P85" i="64"/>
  <c r="O85" i="64"/>
  <c r="N85" i="64"/>
  <c r="M85" i="64"/>
  <c r="I85" i="64"/>
  <c r="Q85" i="64" s="1"/>
  <c r="Q84" i="64"/>
  <c r="P84" i="64"/>
  <c r="O84" i="64"/>
  <c r="N84" i="64"/>
  <c r="M84" i="64"/>
  <c r="I84" i="64"/>
  <c r="P83" i="64"/>
  <c r="O83" i="64"/>
  <c r="N83" i="64"/>
  <c r="M83" i="64"/>
  <c r="I83" i="64"/>
  <c r="Q83" i="64" s="1"/>
  <c r="Q82" i="64"/>
  <c r="P82" i="64"/>
  <c r="O82" i="64"/>
  <c r="N82" i="64"/>
  <c r="M82" i="64"/>
  <c r="I82" i="64"/>
  <c r="P81" i="64"/>
  <c r="O81" i="64"/>
  <c r="N81" i="64"/>
  <c r="M81" i="64"/>
  <c r="I81" i="64"/>
  <c r="Q81" i="64" s="1"/>
  <c r="Q80" i="64"/>
  <c r="P80" i="64"/>
  <c r="O80" i="64"/>
  <c r="N80" i="64"/>
  <c r="M80" i="64"/>
  <c r="I80" i="64"/>
  <c r="P79" i="64"/>
  <c r="O79" i="64"/>
  <c r="N79" i="64"/>
  <c r="M79" i="64"/>
  <c r="I79" i="64"/>
  <c r="Q78" i="64"/>
  <c r="P78" i="64"/>
  <c r="O78" i="64"/>
  <c r="N78" i="64"/>
  <c r="M78" i="64"/>
  <c r="I78" i="64"/>
  <c r="P77" i="64"/>
  <c r="O77" i="64"/>
  <c r="N77" i="64"/>
  <c r="M77" i="64"/>
  <c r="I77" i="64"/>
  <c r="Q77" i="64" s="1"/>
  <c r="Q76" i="64"/>
  <c r="P76" i="64"/>
  <c r="O76" i="64"/>
  <c r="N76" i="64"/>
  <c r="N87" i="64" s="1"/>
  <c r="M76" i="64"/>
  <c r="I76" i="64"/>
  <c r="P75" i="64"/>
  <c r="O75" i="64"/>
  <c r="N75" i="64"/>
  <c r="M75" i="64"/>
  <c r="I75" i="64"/>
  <c r="Q75" i="64" s="1"/>
  <c r="L74" i="64"/>
  <c r="K74" i="64"/>
  <c r="J74" i="64"/>
  <c r="H74" i="64"/>
  <c r="G74" i="64"/>
  <c r="F74" i="64"/>
  <c r="Q73" i="64"/>
  <c r="P73" i="64"/>
  <c r="O73" i="64"/>
  <c r="N73" i="64"/>
  <c r="M73" i="64"/>
  <c r="I73" i="64"/>
  <c r="P72" i="64"/>
  <c r="O72" i="64"/>
  <c r="N72" i="64"/>
  <c r="M72" i="64"/>
  <c r="I72" i="64"/>
  <c r="Q72" i="64" s="1"/>
  <c r="Q71" i="64"/>
  <c r="P71" i="64"/>
  <c r="O71" i="64"/>
  <c r="N71" i="64"/>
  <c r="M71" i="64"/>
  <c r="I71" i="64"/>
  <c r="P70" i="64"/>
  <c r="O70" i="64"/>
  <c r="N70" i="64"/>
  <c r="M70" i="64"/>
  <c r="I70" i="64"/>
  <c r="Q69" i="64"/>
  <c r="P69" i="64"/>
  <c r="O69" i="64"/>
  <c r="N69" i="64"/>
  <c r="M69" i="64"/>
  <c r="I69" i="64"/>
  <c r="P68" i="64"/>
  <c r="O68" i="64"/>
  <c r="N68" i="64"/>
  <c r="M68" i="64"/>
  <c r="I68" i="64"/>
  <c r="Q67" i="64"/>
  <c r="P67" i="64"/>
  <c r="O67" i="64"/>
  <c r="N67" i="64"/>
  <c r="M67" i="64"/>
  <c r="I67" i="64"/>
  <c r="P66" i="64"/>
  <c r="O66" i="64"/>
  <c r="O74" i="64" s="1"/>
  <c r="N66" i="64"/>
  <c r="M66" i="64"/>
  <c r="I66" i="64"/>
  <c r="Q66" i="64" s="1"/>
  <c r="Q65" i="64"/>
  <c r="P65" i="64"/>
  <c r="O65" i="64"/>
  <c r="N65" i="64"/>
  <c r="N74" i="64" s="1"/>
  <c r="M65" i="64"/>
  <c r="I65" i="64"/>
  <c r="P64" i="64"/>
  <c r="O64" i="64"/>
  <c r="N64" i="64"/>
  <c r="M64" i="64"/>
  <c r="I64" i="64"/>
  <c r="Q63" i="64"/>
  <c r="P63" i="64"/>
  <c r="O63" i="64"/>
  <c r="N63" i="64"/>
  <c r="M63" i="64"/>
  <c r="I63" i="64"/>
  <c r="P62" i="64"/>
  <c r="O62" i="64"/>
  <c r="N62" i="64"/>
  <c r="M62" i="64"/>
  <c r="I62" i="64"/>
  <c r="Q61" i="64"/>
  <c r="P61" i="64"/>
  <c r="O61" i="64"/>
  <c r="N61" i="64"/>
  <c r="M61" i="64"/>
  <c r="I61" i="64"/>
  <c r="P60" i="64"/>
  <c r="O60" i="64"/>
  <c r="N60" i="64"/>
  <c r="M60" i="64"/>
  <c r="I60" i="64"/>
  <c r="Q60" i="64" s="1"/>
  <c r="Q59" i="64"/>
  <c r="P59" i="64"/>
  <c r="O59" i="64"/>
  <c r="N59" i="64"/>
  <c r="M59" i="64"/>
  <c r="I59" i="64"/>
  <c r="P58" i="64"/>
  <c r="P74" i="64" s="1"/>
  <c r="O58" i="64"/>
  <c r="N58" i="64"/>
  <c r="M58" i="64"/>
  <c r="I58" i="64"/>
  <c r="L57" i="64"/>
  <c r="K57" i="64"/>
  <c r="J57" i="64"/>
  <c r="J126" i="64" s="1"/>
  <c r="H57" i="64"/>
  <c r="G57" i="64"/>
  <c r="F57" i="64"/>
  <c r="Q56" i="64"/>
  <c r="P56" i="64"/>
  <c r="O56" i="64"/>
  <c r="N56" i="64"/>
  <c r="M56" i="64"/>
  <c r="I56" i="64"/>
  <c r="P55" i="64"/>
  <c r="O55" i="64"/>
  <c r="N55" i="64"/>
  <c r="M55" i="64"/>
  <c r="I55" i="64"/>
  <c r="Q55" i="64" s="1"/>
  <c r="Q54" i="64"/>
  <c r="P54" i="64"/>
  <c r="O54" i="64"/>
  <c r="N54" i="64"/>
  <c r="M54" i="64"/>
  <c r="I54" i="64"/>
  <c r="P53" i="64"/>
  <c r="O53" i="64"/>
  <c r="N53" i="64"/>
  <c r="M53" i="64"/>
  <c r="I53" i="64"/>
  <c r="Q53" i="64" s="1"/>
  <c r="Q52" i="64"/>
  <c r="P52" i="64"/>
  <c r="O52" i="64"/>
  <c r="N52" i="64"/>
  <c r="M52" i="64"/>
  <c r="I52" i="64"/>
  <c r="P51" i="64"/>
  <c r="O51" i="64"/>
  <c r="N51" i="64"/>
  <c r="M51" i="64"/>
  <c r="I51" i="64"/>
  <c r="Q50" i="64"/>
  <c r="P50" i="64"/>
  <c r="O50" i="64"/>
  <c r="N50" i="64"/>
  <c r="M50" i="64"/>
  <c r="I50" i="64"/>
  <c r="P49" i="64"/>
  <c r="O49" i="64"/>
  <c r="N49" i="64"/>
  <c r="M49" i="64"/>
  <c r="I49" i="64"/>
  <c r="Q49" i="64" s="1"/>
  <c r="Q48" i="64"/>
  <c r="P48" i="64"/>
  <c r="O48" i="64"/>
  <c r="N48" i="64"/>
  <c r="M48" i="64"/>
  <c r="I48" i="64"/>
  <c r="P47" i="64"/>
  <c r="O47" i="64"/>
  <c r="N47" i="64"/>
  <c r="M47" i="64"/>
  <c r="I47" i="64"/>
  <c r="Q46" i="64"/>
  <c r="P46" i="64"/>
  <c r="O46" i="64"/>
  <c r="N46" i="64"/>
  <c r="M46" i="64"/>
  <c r="I46" i="64"/>
  <c r="P45" i="64"/>
  <c r="O45" i="64"/>
  <c r="N45" i="64"/>
  <c r="M45" i="64"/>
  <c r="I45" i="64"/>
  <c r="Q44" i="64"/>
  <c r="P44" i="64"/>
  <c r="O44" i="64"/>
  <c r="N44" i="64"/>
  <c r="M44" i="64"/>
  <c r="I44" i="64"/>
  <c r="P43" i="64"/>
  <c r="O43" i="64"/>
  <c r="N43" i="64"/>
  <c r="M43" i="64"/>
  <c r="I43" i="64"/>
  <c r="Q43" i="64" s="1"/>
  <c r="Q42" i="64"/>
  <c r="P42" i="64"/>
  <c r="O42" i="64"/>
  <c r="N42" i="64"/>
  <c r="M42" i="64"/>
  <c r="I42" i="64"/>
  <c r="P41" i="64"/>
  <c r="O41" i="64"/>
  <c r="N41" i="64"/>
  <c r="M41" i="64"/>
  <c r="I41" i="64"/>
  <c r="Q40" i="64"/>
  <c r="P40" i="64"/>
  <c r="O40" i="64"/>
  <c r="N40" i="64"/>
  <c r="M40" i="64"/>
  <c r="I40" i="64"/>
  <c r="P39" i="64"/>
  <c r="P57" i="64" s="1"/>
  <c r="O39" i="64"/>
  <c r="N39" i="64"/>
  <c r="M39" i="64"/>
  <c r="I39" i="64"/>
  <c r="Q38" i="64"/>
  <c r="P38" i="64"/>
  <c r="O38" i="64"/>
  <c r="N38" i="64"/>
  <c r="M38" i="64"/>
  <c r="I38" i="64"/>
  <c r="L37" i="64"/>
  <c r="K37" i="64"/>
  <c r="J37" i="64"/>
  <c r="H37" i="64"/>
  <c r="G37" i="64"/>
  <c r="F37" i="64"/>
  <c r="P36" i="64"/>
  <c r="O36" i="64"/>
  <c r="N36" i="64"/>
  <c r="M36" i="64"/>
  <c r="I36" i="64"/>
  <c r="Q36" i="64" s="1"/>
  <c r="Q35" i="64"/>
  <c r="P35" i="64"/>
  <c r="O35" i="64"/>
  <c r="N35" i="64"/>
  <c r="M35" i="64"/>
  <c r="I35" i="64"/>
  <c r="P34" i="64"/>
  <c r="O34" i="64"/>
  <c r="N34" i="64"/>
  <c r="M34" i="64"/>
  <c r="I34" i="64"/>
  <c r="Q34" i="64" s="1"/>
  <c r="Q33" i="64"/>
  <c r="P33" i="64"/>
  <c r="O33" i="64"/>
  <c r="N33" i="64"/>
  <c r="M33" i="64"/>
  <c r="I33" i="64"/>
  <c r="P32" i="64"/>
  <c r="O32" i="64"/>
  <c r="N32" i="64"/>
  <c r="M32" i="64"/>
  <c r="I32" i="64"/>
  <c r="Q31" i="64"/>
  <c r="P31" i="64"/>
  <c r="O31" i="64"/>
  <c r="N31" i="64"/>
  <c r="M31" i="64"/>
  <c r="I31" i="64"/>
  <c r="P30" i="64"/>
  <c r="O30" i="64"/>
  <c r="N30" i="64"/>
  <c r="M30" i="64"/>
  <c r="I30" i="64"/>
  <c r="Q29" i="64"/>
  <c r="P29" i="64"/>
  <c r="O29" i="64"/>
  <c r="N29" i="64"/>
  <c r="M29" i="64"/>
  <c r="I29" i="64"/>
  <c r="P28" i="64"/>
  <c r="O28" i="64"/>
  <c r="N28" i="64"/>
  <c r="M28" i="64"/>
  <c r="I28" i="64"/>
  <c r="Q28" i="64" s="1"/>
  <c r="Q27" i="64"/>
  <c r="P27" i="64"/>
  <c r="O27" i="64"/>
  <c r="N27" i="64"/>
  <c r="M27" i="64"/>
  <c r="I27" i="64"/>
  <c r="P26" i="64"/>
  <c r="O26" i="64"/>
  <c r="N26" i="64"/>
  <c r="M26" i="64"/>
  <c r="I26" i="64"/>
  <c r="Q25" i="64"/>
  <c r="P25" i="64"/>
  <c r="O25" i="64"/>
  <c r="N25" i="64"/>
  <c r="M25" i="64"/>
  <c r="I25" i="64"/>
  <c r="P24" i="64"/>
  <c r="O24" i="64"/>
  <c r="N24" i="64"/>
  <c r="M24" i="64"/>
  <c r="I24" i="64"/>
  <c r="Q23" i="64"/>
  <c r="P23" i="64"/>
  <c r="O23" i="64"/>
  <c r="N23" i="64"/>
  <c r="M23" i="64"/>
  <c r="I23" i="64"/>
  <c r="P22" i="64"/>
  <c r="O22" i="64"/>
  <c r="N22" i="64"/>
  <c r="M22" i="64"/>
  <c r="I22" i="64"/>
  <c r="Q22" i="64" s="1"/>
  <c r="Q21" i="64"/>
  <c r="P21" i="64"/>
  <c r="O21" i="64"/>
  <c r="N21" i="64"/>
  <c r="M21" i="64"/>
  <c r="I21" i="64"/>
  <c r="P20" i="64"/>
  <c r="O20" i="64"/>
  <c r="N20" i="64"/>
  <c r="M20" i="64"/>
  <c r="I20" i="64"/>
  <c r="Q19" i="64"/>
  <c r="P19" i="64"/>
  <c r="O19" i="64"/>
  <c r="N19" i="64"/>
  <c r="M19" i="64"/>
  <c r="I19" i="64"/>
  <c r="P18" i="64"/>
  <c r="O18" i="64"/>
  <c r="O37" i="64" s="1"/>
  <c r="N18" i="64"/>
  <c r="M18" i="64"/>
  <c r="M37" i="64" s="1"/>
  <c r="I18" i="64"/>
  <c r="Q17" i="64"/>
  <c r="P17" i="64"/>
  <c r="O17" i="64"/>
  <c r="N17" i="64"/>
  <c r="M17" i="64"/>
  <c r="I17" i="64"/>
  <c r="M16" i="64"/>
  <c r="L16" i="64"/>
  <c r="K16" i="64"/>
  <c r="J16" i="64"/>
  <c r="H16" i="64"/>
  <c r="G16" i="64"/>
  <c r="F16" i="64"/>
  <c r="P15" i="64"/>
  <c r="O15" i="64"/>
  <c r="N15" i="64"/>
  <c r="M15" i="64"/>
  <c r="I15" i="64"/>
  <c r="Q15" i="64" s="1"/>
  <c r="Q14" i="64"/>
  <c r="P14" i="64"/>
  <c r="O14" i="64"/>
  <c r="N14" i="64"/>
  <c r="M14" i="64"/>
  <c r="I14" i="64"/>
  <c r="P13" i="64"/>
  <c r="O13" i="64"/>
  <c r="N13" i="64"/>
  <c r="M13" i="64"/>
  <c r="I13" i="64"/>
  <c r="Q12" i="64"/>
  <c r="P12" i="64"/>
  <c r="O12" i="64"/>
  <c r="N12" i="64"/>
  <c r="M12" i="64"/>
  <c r="I12" i="64"/>
  <c r="P11" i="64"/>
  <c r="O11" i="64"/>
  <c r="N11" i="64"/>
  <c r="M11" i="64"/>
  <c r="I11" i="64"/>
  <c r="Q10" i="64"/>
  <c r="P10" i="64"/>
  <c r="O10" i="64"/>
  <c r="N10" i="64"/>
  <c r="N16" i="64" s="1"/>
  <c r="M10" i="64"/>
  <c r="I10" i="64"/>
  <c r="L9" i="64"/>
  <c r="K9" i="64"/>
  <c r="J9" i="64"/>
  <c r="I9" i="64"/>
  <c r="H9" i="64"/>
  <c r="H126" i="64" s="1"/>
  <c r="G9" i="64"/>
  <c r="F9" i="64"/>
  <c r="P8" i="64"/>
  <c r="O8" i="64"/>
  <c r="N8" i="64"/>
  <c r="M8" i="64"/>
  <c r="I8" i="64"/>
  <c r="Q7" i="64"/>
  <c r="P7" i="64"/>
  <c r="O7" i="64"/>
  <c r="N7" i="64"/>
  <c r="M7" i="64"/>
  <c r="I7" i="64"/>
  <c r="P6" i="64"/>
  <c r="O6" i="64"/>
  <c r="N6" i="64"/>
  <c r="M6" i="64"/>
  <c r="I6" i="64"/>
  <c r="Q5" i="64"/>
  <c r="P5" i="64"/>
  <c r="O5" i="64"/>
  <c r="N5" i="64"/>
  <c r="M5" i="64"/>
  <c r="I5" i="64"/>
  <c r="P4" i="64"/>
  <c r="O4" i="64"/>
  <c r="N4" i="64"/>
  <c r="M4" i="64"/>
  <c r="M9" i="64" s="1"/>
  <c r="I4" i="64"/>
  <c r="Q4" i="64" s="1"/>
  <c r="O74" i="56"/>
  <c r="N74" i="56"/>
  <c r="M74" i="56"/>
  <c r="L74" i="56"/>
  <c r="K74" i="56"/>
  <c r="J74" i="56"/>
  <c r="I74" i="56"/>
  <c r="H74" i="56"/>
  <c r="G74" i="56"/>
  <c r="F74" i="56"/>
  <c r="E74" i="56"/>
  <c r="P72" i="56"/>
  <c r="P71" i="56"/>
  <c r="P70" i="56"/>
  <c r="P69" i="56"/>
  <c r="P68" i="56"/>
  <c r="P67" i="56"/>
  <c r="P66" i="56"/>
  <c r="O65" i="56"/>
  <c r="N65" i="56"/>
  <c r="M65" i="56"/>
  <c r="L65" i="56"/>
  <c r="K65" i="56"/>
  <c r="J65" i="56"/>
  <c r="I65" i="56"/>
  <c r="H65" i="56"/>
  <c r="G65" i="56"/>
  <c r="F65" i="56"/>
  <c r="E65" i="56"/>
  <c r="P64" i="56"/>
  <c r="P63" i="56"/>
  <c r="P62" i="56"/>
  <c r="P61" i="56"/>
  <c r="P60" i="56"/>
  <c r="O60" i="56"/>
  <c r="N60" i="56"/>
  <c r="M60" i="56"/>
  <c r="M12" i="56" s="1"/>
  <c r="M11" i="56" s="1"/>
  <c r="M9" i="56" s="1"/>
  <c r="L60" i="56"/>
  <c r="L12" i="56" s="1"/>
  <c r="L11" i="56" s="1"/>
  <c r="L9" i="56" s="1"/>
  <c r="K60" i="56"/>
  <c r="J60" i="56"/>
  <c r="I60" i="56"/>
  <c r="H60" i="56"/>
  <c r="G60" i="56"/>
  <c r="G19" i="56" s="1"/>
  <c r="G16" i="56" s="1"/>
  <c r="F60" i="56"/>
  <c r="E60" i="56"/>
  <c r="E47" i="56" s="1"/>
  <c r="P59" i="56"/>
  <c r="P58" i="56"/>
  <c r="O57" i="56"/>
  <c r="N57" i="56"/>
  <c r="M57" i="56"/>
  <c r="L57" i="56"/>
  <c r="K57" i="56"/>
  <c r="J57" i="56"/>
  <c r="I57" i="56"/>
  <c r="H57" i="56"/>
  <c r="G57" i="56"/>
  <c r="F57" i="56"/>
  <c r="E57" i="56"/>
  <c r="P57" i="56" s="1"/>
  <c r="M56" i="63" s="1"/>
  <c r="P56" i="56"/>
  <c r="O55" i="56"/>
  <c r="N55" i="56"/>
  <c r="M55" i="56"/>
  <c r="L55" i="56"/>
  <c r="K55" i="56"/>
  <c r="J55" i="56"/>
  <c r="I55" i="56"/>
  <c r="H55" i="56"/>
  <c r="G55" i="56"/>
  <c r="F55" i="56"/>
  <c r="E55" i="56"/>
  <c r="O54" i="56"/>
  <c r="N54" i="56"/>
  <c r="M54" i="56"/>
  <c r="L54" i="56"/>
  <c r="K54" i="56"/>
  <c r="K53" i="56" s="1"/>
  <c r="J54" i="56"/>
  <c r="I54" i="56"/>
  <c r="H54" i="56"/>
  <c r="H53" i="56" s="1"/>
  <c r="G54" i="56"/>
  <c r="G53" i="56" s="1"/>
  <c r="F54" i="56"/>
  <c r="F53" i="56" s="1"/>
  <c r="E54" i="56"/>
  <c r="O53" i="56"/>
  <c r="N53" i="56"/>
  <c r="M53" i="56"/>
  <c r="L53" i="56"/>
  <c r="J53" i="56"/>
  <c r="I53" i="56"/>
  <c r="I52" i="56"/>
  <c r="O51" i="56"/>
  <c r="N51" i="56"/>
  <c r="M51" i="56"/>
  <c r="L51" i="56"/>
  <c r="K51" i="56"/>
  <c r="J51" i="56"/>
  <c r="H51" i="56"/>
  <c r="G51" i="56"/>
  <c r="F51" i="56"/>
  <c r="E51" i="56"/>
  <c r="O50" i="56"/>
  <c r="N50" i="56"/>
  <c r="M50" i="56"/>
  <c r="L50" i="56"/>
  <c r="L49" i="56" s="1"/>
  <c r="K50" i="56"/>
  <c r="J50" i="56"/>
  <c r="I50" i="56"/>
  <c r="I49" i="56" s="1"/>
  <c r="H50" i="56"/>
  <c r="G50" i="56"/>
  <c r="F50" i="56"/>
  <c r="F49" i="56" s="1"/>
  <c r="E50" i="56"/>
  <c r="O49" i="56"/>
  <c r="N49" i="56"/>
  <c r="M49" i="56"/>
  <c r="K49" i="56"/>
  <c r="J49" i="56"/>
  <c r="H49" i="56"/>
  <c r="G49" i="56"/>
  <c r="O48" i="56"/>
  <c r="N48" i="56"/>
  <c r="M48" i="56"/>
  <c r="L48" i="56"/>
  <c r="K48" i="56"/>
  <c r="J48" i="56"/>
  <c r="I48" i="56"/>
  <c r="I46" i="56" s="1"/>
  <c r="H48" i="56"/>
  <c r="G48" i="56"/>
  <c r="F48" i="56"/>
  <c r="E48" i="56"/>
  <c r="M47" i="56"/>
  <c r="M46" i="56" s="1"/>
  <c r="L47" i="56"/>
  <c r="K47" i="56"/>
  <c r="J47" i="56"/>
  <c r="J46" i="56" s="1"/>
  <c r="I47" i="56"/>
  <c r="G47" i="56"/>
  <c r="G46" i="56" s="1"/>
  <c r="F47" i="56"/>
  <c r="L46" i="56"/>
  <c r="K46" i="56"/>
  <c r="O45" i="56"/>
  <c r="N45" i="56"/>
  <c r="M45" i="56"/>
  <c r="M44" i="56" s="1"/>
  <c r="L45" i="56"/>
  <c r="L44" i="56" s="1"/>
  <c r="K45" i="56"/>
  <c r="J45" i="56"/>
  <c r="I45" i="56"/>
  <c r="H45" i="56"/>
  <c r="H44" i="56" s="1"/>
  <c r="G45" i="56"/>
  <c r="F45" i="56"/>
  <c r="F44" i="56" s="1"/>
  <c r="E45" i="56"/>
  <c r="O44" i="56"/>
  <c r="N44" i="56"/>
  <c r="K44" i="56"/>
  <c r="J44" i="56"/>
  <c r="I44" i="56"/>
  <c r="G44" i="56"/>
  <c r="E44" i="56"/>
  <c r="O43" i="56"/>
  <c r="N43" i="56"/>
  <c r="M43" i="56"/>
  <c r="M42" i="56" s="1"/>
  <c r="L43" i="56"/>
  <c r="L42" i="56" s="1"/>
  <c r="K43" i="56"/>
  <c r="J43" i="56"/>
  <c r="I43" i="56"/>
  <c r="I42" i="56" s="1"/>
  <c r="H43" i="56"/>
  <c r="H42" i="56" s="1"/>
  <c r="G43" i="56"/>
  <c r="F43" i="56"/>
  <c r="E43" i="56"/>
  <c r="O42" i="56"/>
  <c r="N42" i="56"/>
  <c r="K42" i="56"/>
  <c r="J42" i="56"/>
  <c r="G42" i="56"/>
  <c r="F42" i="56"/>
  <c r="E42" i="56"/>
  <c r="M41" i="56"/>
  <c r="L41" i="56"/>
  <c r="K41" i="56"/>
  <c r="J41" i="56"/>
  <c r="J40" i="56" s="1"/>
  <c r="I41" i="56"/>
  <c r="I40" i="56" s="1"/>
  <c r="H41" i="56"/>
  <c r="H40" i="56" s="1"/>
  <c r="G41" i="56"/>
  <c r="G40" i="56" s="1"/>
  <c r="G37" i="56" s="1"/>
  <c r="F41" i="56"/>
  <c r="F40" i="56" s="1"/>
  <c r="M40" i="56"/>
  <c r="L40" i="56"/>
  <c r="K40" i="56"/>
  <c r="P39" i="56"/>
  <c r="P38" i="56"/>
  <c r="K37" i="56"/>
  <c r="P36" i="56"/>
  <c r="O35" i="56"/>
  <c r="O32" i="56" s="1"/>
  <c r="N35" i="56"/>
  <c r="M35" i="56"/>
  <c r="M32" i="56" s="1"/>
  <c r="L35" i="56"/>
  <c r="K35" i="56"/>
  <c r="J35" i="56"/>
  <c r="I35" i="56"/>
  <c r="H35" i="56"/>
  <c r="G35" i="56"/>
  <c r="F35" i="56"/>
  <c r="F32" i="56" s="1"/>
  <c r="E35" i="56"/>
  <c r="P34" i="56"/>
  <c r="P74" i="56" s="1"/>
  <c r="O33" i="56"/>
  <c r="N33" i="56"/>
  <c r="N32" i="56" s="1"/>
  <c r="M33" i="56"/>
  <c r="L33" i="56"/>
  <c r="K33" i="56"/>
  <c r="K32" i="56" s="1"/>
  <c r="J33" i="56"/>
  <c r="I33" i="56"/>
  <c r="I32" i="56" s="1"/>
  <c r="H33" i="56"/>
  <c r="G33" i="56"/>
  <c r="F33" i="56"/>
  <c r="E33" i="56"/>
  <c r="E32" i="56" s="1"/>
  <c r="L32" i="56"/>
  <c r="J32" i="56"/>
  <c r="G32" i="56"/>
  <c r="P31" i="56"/>
  <c r="P30" i="56"/>
  <c r="O29" i="56"/>
  <c r="N29" i="56"/>
  <c r="M29" i="56"/>
  <c r="L29" i="56"/>
  <c r="K29" i="56"/>
  <c r="P29" i="56" s="1"/>
  <c r="J29" i="56"/>
  <c r="I29" i="56"/>
  <c r="H29" i="56"/>
  <c r="G29" i="56"/>
  <c r="F29" i="56"/>
  <c r="E29" i="56"/>
  <c r="O28" i="56"/>
  <c r="N28" i="56"/>
  <c r="M28" i="56"/>
  <c r="L28" i="56"/>
  <c r="K28" i="56"/>
  <c r="P28" i="56" s="1"/>
  <c r="M27" i="63" s="1"/>
  <c r="J28" i="56"/>
  <c r="I28" i="56"/>
  <c r="H28" i="56"/>
  <c r="G28" i="56"/>
  <c r="F28" i="56"/>
  <c r="E28" i="56"/>
  <c r="O27" i="56"/>
  <c r="N27" i="56"/>
  <c r="M27" i="56"/>
  <c r="L27" i="56"/>
  <c r="K27" i="56"/>
  <c r="P27" i="56" s="1"/>
  <c r="J27" i="56"/>
  <c r="I27" i="56"/>
  <c r="H27" i="56"/>
  <c r="G27" i="56"/>
  <c r="F27" i="56"/>
  <c r="E27" i="56"/>
  <c r="O26" i="56"/>
  <c r="N26" i="56"/>
  <c r="M26" i="56"/>
  <c r="L26" i="56"/>
  <c r="K26" i="56"/>
  <c r="P26" i="56" s="1"/>
  <c r="J26" i="56"/>
  <c r="I26" i="56"/>
  <c r="H26" i="56"/>
  <c r="G26" i="56"/>
  <c r="F26" i="56"/>
  <c r="E26" i="56"/>
  <c r="O25" i="56"/>
  <c r="N25" i="56"/>
  <c r="M25" i="56"/>
  <c r="L25" i="56"/>
  <c r="K25" i="56"/>
  <c r="P25" i="56" s="1"/>
  <c r="J25" i="56"/>
  <c r="I25" i="56"/>
  <c r="H25" i="56"/>
  <c r="G25" i="56"/>
  <c r="F25" i="56"/>
  <c r="E25" i="56"/>
  <c r="O24" i="56"/>
  <c r="N24" i="56"/>
  <c r="M24" i="56"/>
  <c r="L24" i="56"/>
  <c r="K24" i="56"/>
  <c r="P24" i="56" s="1"/>
  <c r="J24" i="56"/>
  <c r="I24" i="56"/>
  <c r="H24" i="56"/>
  <c r="G24" i="56"/>
  <c r="F24" i="56"/>
  <c r="E24" i="56"/>
  <c r="O23" i="56"/>
  <c r="N23" i="56"/>
  <c r="M23" i="56"/>
  <c r="L23" i="56"/>
  <c r="K23" i="56"/>
  <c r="P23" i="56" s="1"/>
  <c r="M22" i="63" s="1"/>
  <c r="J23" i="56"/>
  <c r="I23" i="56"/>
  <c r="H23" i="56"/>
  <c r="G23" i="56"/>
  <c r="F23" i="56"/>
  <c r="E23" i="56"/>
  <c r="O22" i="56"/>
  <c r="N22" i="56"/>
  <c r="M22" i="56"/>
  <c r="L22" i="56"/>
  <c r="K22" i="56"/>
  <c r="P22" i="56" s="1"/>
  <c r="M21" i="63" s="1"/>
  <c r="J22" i="56"/>
  <c r="I22" i="56"/>
  <c r="H22" i="56"/>
  <c r="G22" i="56"/>
  <c r="F22" i="56"/>
  <c r="E22" i="56"/>
  <c r="O21" i="56"/>
  <c r="N21" i="56"/>
  <c r="M21" i="56"/>
  <c r="L21" i="56"/>
  <c r="K21" i="56"/>
  <c r="P21" i="56" s="1"/>
  <c r="J21" i="56"/>
  <c r="I21" i="56"/>
  <c r="H21" i="56"/>
  <c r="G21" i="56"/>
  <c r="F21" i="56"/>
  <c r="E21" i="56"/>
  <c r="P20" i="56"/>
  <c r="M19" i="56"/>
  <c r="M16" i="56" s="1"/>
  <c r="L19" i="56"/>
  <c r="L16" i="56" s="1"/>
  <c r="K19" i="56"/>
  <c r="J19" i="56"/>
  <c r="I19" i="56"/>
  <c r="F19" i="56"/>
  <c r="E19" i="56"/>
  <c r="E16" i="56" s="1"/>
  <c r="P18" i="56"/>
  <c r="M17" i="63" s="1"/>
  <c r="P17" i="56"/>
  <c r="K16" i="56"/>
  <c r="J16" i="56"/>
  <c r="I16" i="56"/>
  <c r="F16" i="56"/>
  <c r="O15" i="56"/>
  <c r="P15" i="56" s="1"/>
  <c r="N15" i="56"/>
  <c r="M15" i="56"/>
  <c r="L15" i="56"/>
  <c r="K15" i="56"/>
  <c r="J15" i="56"/>
  <c r="I15" i="56"/>
  <c r="H15" i="56"/>
  <c r="G15" i="56"/>
  <c r="F15" i="56"/>
  <c r="E15" i="56"/>
  <c r="O14" i="56"/>
  <c r="P14" i="56" s="1"/>
  <c r="N14" i="56"/>
  <c r="M14" i="56"/>
  <c r="L14" i="56"/>
  <c r="K14" i="56"/>
  <c r="J14" i="56"/>
  <c r="I14" i="56"/>
  <c r="H14" i="56"/>
  <c r="G14" i="56"/>
  <c r="F14" i="56"/>
  <c r="E14" i="56"/>
  <c r="N13" i="56"/>
  <c r="M13" i="56"/>
  <c r="L13" i="56"/>
  <c r="K13" i="56"/>
  <c r="J13" i="56"/>
  <c r="I13" i="56"/>
  <c r="H13" i="56"/>
  <c r="G13" i="56"/>
  <c r="F13" i="56"/>
  <c r="E13" i="56"/>
  <c r="O12" i="56"/>
  <c r="O11" i="56" s="1"/>
  <c r="O9" i="56" s="1"/>
  <c r="K12" i="56"/>
  <c r="J12" i="56"/>
  <c r="I12" i="56"/>
  <c r="F12" i="56"/>
  <c r="E12" i="56"/>
  <c r="K11" i="56"/>
  <c r="J11" i="56"/>
  <c r="J9" i="56" s="1"/>
  <c r="J5" i="56" s="1"/>
  <c r="I11" i="56"/>
  <c r="I9" i="56" s="1"/>
  <c r="F11" i="56"/>
  <c r="F9" i="56" s="1"/>
  <c r="P10" i="56"/>
  <c r="K9" i="56"/>
  <c r="P8" i="56"/>
  <c r="P7" i="56"/>
  <c r="O6" i="56"/>
  <c r="N6" i="56"/>
  <c r="M6" i="56"/>
  <c r="L6" i="56"/>
  <c r="K6" i="56"/>
  <c r="J6" i="56"/>
  <c r="I6" i="56"/>
  <c r="H6" i="56"/>
  <c r="G6" i="56"/>
  <c r="F6" i="56"/>
  <c r="E6" i="56"/>
  <c r="M5" i="56"/>
  <c r="L5" i="56"/>
  <c r="L73" i="56" s="1"/>
  <c r="Q74" i="57"/>
  <c r="M74" i="57"/>
  <c r="L74" i="57"/>
  <c r="J74" i="57"/>
  <c r="I74" i="57"/>
  <c r="L72" i="57"/>
  <c r="K72" i="57"/>
  <c r="T72" i="57" s="1"/>
  <c r="S71" i="57"/>
  <c r="L71" i="57"/>
  <c r="K71" i="57"/>
  <c r="T70" i="57"/>
  <c r="T69" i="57"/>
  <c r="T68" i="57"/>
  <c r="T67" i="57"/>
  <c r="T66" i="57"/>
  <c r="S65" i="57"/>
  <c r="R65" i="57"/>
  <c r="Q65" i="57"/>
  <c r="P65" i="57"/>
  <c r="O65" i="57"/>
  <c r="N65" i="57"/>
  <c r="M65" i="57"/>
  <c r="L65" i="57"/>
  <c r="K65" i="57"/>
  <c r="J65" i="57"/>
  <c r="I65" i="57"/>
  <c r="H65" i="57"/>
  <c r="G65" i="57"/>
  <c r="F65" i="57"/>
  <c r="E65" i="57"/>
  <c r="T64" i="57"/>
  <c r="T63" i="57"/>
  <c r="L62" i="63" s="1"/>
  <c r="T62" i="57"/>
  <c r="T61" i="57"/>
  <c r="S60" i="57"/>
  <c r="R60" i="57"/>
  <c r="R12" i="57" s="1"/>
  <c r="P60" i="57"/>
  <c r="O60" i="57"/>
  <c r="N60" i="57"/>
  <c r="M60" i="57"/>
  <c r="M19" i="57" s="1"/>
  <c r="M16" i="57" s="1"/>
  <c r="L60" i="57"/>
  <c r="K60" i="57"/>
  <c r="J60" i="57"/>
  <c r="I60" i="57"/>
  <c r="H60" i="57"/>
  <c r="G60" i="57"/>
  <c r="F60" i="57"/>
  <c r="F12" i="57" s="1"/>
  <c r="E60" i="57"/>
  <c r="E47" i="57" s="1"/>
  <c r="T59" i="57"/>
  <c r="T58" i="57"/>
  <c r="S57" i="57"/>
  <c r="R57" i="57"/>
  <c r="Q57" i="57"/>
  <c r="P57" i="57"/>
  <c r="O57" i="57"/>
  <c r="N57" i="57"/>
  <c r="M57" i="57"/>
  <c r="L57" i="57"/>
  <c r="K57" i="57"/>
  <c r="J57" i="57"/>
  <c r="I57" i="57"/>
  <c r="H57" i="57"/>
  <c r="G57" i="57"/>
  <c r="F57" i="57"/>
  <c r="E57" i="57"/>
  <c r="T56" i="57"/>
  <c r="S55" i="57"/>
  <c r="R55" i="57"/>
  <c r="Q55" i="57"/>
  <c r="P55" i="57"/>
  <c r="O55" i="57"/>
  <c r="N55" i="57"/>
  <c r="M55" i="57"/>
  <c r="L55" i="57"/>
  <c r="K55" i="57"/>
  <c r="J55" i="57"/>
  <c r="I55" i="57"/>
  <c r="H55" i="57"/>
  <c r="G55" i="57"/>
  <c r="F55" i="57"/>
  <c r="E55" i="57"/>
  <c r="S54" i="57"/>
  <c r="R54" i="57"/>
  <c r="R53" i="57" s="1"/>
  <c r="Q54" i="57"/>
  <c r="Q53" i="57" s="1"/>
  <c r="P54" i="57"/>
  <c r="O54" i="57"/>
  <c r="N54" i="57"/>
  <c r="M54" i="57"/>
  <c r="L54" i="57"/>
  <c r="K54" i="57"/>
  <c r="J54" i="57"/>
  <c r="J53" i="57" s="1"/>
  <c r="I54" i="57"/>
  <c r="I53" i="57" s="1"/>
  <c r="H54" i="57"/>
  <c r="H53" i="57" s="1"/>
  <c r="G54" i="57"/>
  <c r="F54" i="57"/>
  <c r="E54" i="57"/>
  <c r="E53" i="57" s="1"/>
  <c r="S53" i="57"/>
  <c r="P53" i="57"/>
  <c r="O53" i="57"/>
  <c r="N53" i="57"/>
  <c r="M53" i="57"/>
  <c r="L53" i="57"/>
  <c r="K53" i="57"/>
  <c r="G53" i="57"/>
  <c r="F53" i="57"/>
  <c r="L52" i="57"/>
  <c r="L51" i="57" s="1"/>
  <c r="H52" i="57"/>
  <c r="T52" i="57" s="1"/>
  <c r="S51" i="57"/>
  <c r="R51" i="57"/>
  <c r="Q51" i="57"/>
  <c r="P51" i="57"/>
  <c r="O51" i="57"/>
  <c r="N51" i="57"/>
  <c r="M51" i="57"/>
  <c r="K51" i="57"/>
  <c r="J51" i="57"/>
  <c r="I51" i="57"/>
  <c r="H51" i="57"/>
  <c r="G51" i="57"/>
  <c r="F51" i="57"/>
  <c r="T51" i="57" s="1"/>
  <c r="E51" i="57"/>
  <c r="R50" i="57"/>
  <c r="R49" i="57" s="1"/>
  <c r="Q50" i="57"/>
  <c r="Q49" i="57" s="1"/>
  <c r="P50" i="57"/>
  <c r="O50" i="57"/>
  <c r="O49" i="57" s="1"/>
  <c r="N50" i="57"/>
  <c r="N49" i="57" s="1"/>
  <c r="I50" i="57"/>
  <c r="F50" i="57"/>
  <c r="E50" i="57"/>
  <c r="E49" i="57" s="1"/>
  <c r="P49" i="57"/>
  <c r="I49" i="57"/>
  <c r="G49" i="57"/>
  <c r="F49" i="57"/>
  <c r="S48" i="57"/>
  <c r="R48" i="57"/>
  <c r="Q48" i="57"/>
  <c r="P48" i="57"/>
  <c r="O48" i="57"/>
  <c r="N48" i="57"/>
  <c r="M48" i="57"/>
  <c r="L48" i="57"/>
  <c r="K48" i="57"/>
  <c r="J48" i="57"/>
  <c r="I48" i="57"/>
  <c r="I46" i="57" s="1"/>
  <c r="I37" i="57" s="1"/>
  <c r="H48" i="57"/>
  <c r="G48" i="57"/>
  <c r="F48" i="57"/>
  <c r="E48" i="57"/>
  <c r="Q47" i="57"/>
  <c r="Q46" i="57" s="1"/>
  <c r="O47" i="57"/>
  <c r="N47" i="57"/>
  <c r="N46" i="57" s="1"/>
  <c r="M47" i="57"/>
  <c r="M46" i="57" s="1"/>
  <c r="L47" i="57"/>
  <c r="L46" i="57" s="1"/>
  <c r="K47" i="57"/>
  <c r="K46" i="57" s="1"/>
  <c r="I47" i="57"/>
  <c r="H47" i="57"/>
  <c r="H46" i="57" s="1"/>
  <c r="F47" i="57"/>
  <c r="F46" i="57" s="1"/>
  <c r="O46" i="57"/>
  <c r="O37" i="57" s="1"/>
  <c r="S45" i="57"/>
  <c r="S44" i="57" s="1"/>
  <c r="R45" i="57"/>
  <c r="R44" i="57" s="1"/>
  <c r="Q45" i="57"/>
  <c r="Q44" i="57" s="1"/>
  <c r="P45" i="57"/>
  <c r="P44" i="57" s="1"/>
  <c r="O45" i="57"/>
  <c r="N45" i="57"/>
  <c r="M45" i="57"/>
  <c r="M44" i="57" s="1"/>
  <c r="L45" i="57"/>
  <c r="J45" i="57"/>
  <c r="I45" i="57"/>
  <c r="H45" i="57"/>
  <c r="H44" i="57" s="1"/>
  <c r="G45" i="57"/>
  <c r="G44" i="57" s="1"/>
  <c r="F45" i="57"/>
  <c r="F44" i="57" s="1"/>
  <c r="E45" i="57"/>
  <c r="O44" i="57"/>
  <c r="N44" i="57"/>
  <c r="L44" i="57"/>
  <c r="J44" i="57"/>
  <c r="I44" i="57"/>
  <c r="E44" i="57"/>
  <c r="S43" i="57"/>
  <c r="S42" i="57" s="1"/>
  <c r="R43" i="57"/>
  <c r="Q43" i="57"/>
  <c r="Q42" i="57" s="1"/>
  <c r="P43" i="57"/>
  <c r="P42" i="57" s="1"/>
  <c r="O43" i="57"/>
  <c r="O42" i="57" s="1"/>
  <c r="N43" i="57"/>
  <c r="M43" i="57"/>
  <c r="K43" i="57"/>
  <c r="J43" i="57"/>
  <c r="I43" i="57"/>
  <c r="H43" i="57"/>
  <c r="G43" i="57"/>
  <c r="G42" i="57" s="1"/>
  <c r="F43" i="57"/>
  <c r="E43" i="57"/>
  <c r="E42" i="57" s="1"/>
  <c r="R42" i="57"/>
  <c r="N42" i="57"/>
  <c r="M42" i="57"/>
  <c r="K42" i="57"/>
  <c r="J42" i="57"/>
  <c r="I42" i="57"/>
  <c r="H42" i="57"/>
  <c r="F42" i="57"/>
  <c r="Q41" i="57"/>
  <c r="Q40" i="57" s="1"/>
  <c r="Q37" i="57" s="1"/>
  <c r="O41" i="57"/>
  <c r="N41" i="57"/>
  <c r="M41" i="57"/>
  <c r="L41" i="57"/>
  <c r="L40" i="57" s="1"/>
  <c r="K41" i="57"/>
  <c r="K40" i="57" s="1"/>
  <c r="I41" i="57"/>
  <c r="F41" i="57"/>
  <c r="F40" i="57" s="1"/>
  <c r="O40" i="57"/>
  <c r="N40" i="57"/>
  <c r="N37" i="57" s="1"/>
  <c r="M40" i="57"/>
  <c r="I40" i="57"/>
  <c r="R39" i="57"/>
  <c r="P39" i="57"/>
  <c r="T39" i="57" s="1"/>
  <c r="O39" i="57"/>
  <c r="J39" i="57"/>
  <c r="I39" i="57"/>
  <c r="H39" i="57"/>
  <c r="T38" i="57"/>
  <c r="M37" i="57"/>
  <c r="S36" i="57"/>
  <c r="Q36" i="57"/>
  <c r="Q35" i="57" s="1"/>
  <c r="O36" i="57"/>
  <c r="O35" i="57" s="1"/>
  <c r="N36" i="57"/>
  <c r="N35" i="57" s="1"/>
  <c r="M36" i="57"/>
  <c r="L36" i="57"/>
  <c r="K36" i="57"/>
  <c r="K35" i="57" s="1"/>
  <c r="J36" i="57"/>
  <c r="I36" i="57"/>
  <c r="H36" i="57"/>
  <c r="H35" i="57" s="1"/>
  <c r="G36" i="57"/>
  <c r="G35" i="57" s="1"/>
  <c r="F36" i="57"/>
  <c r="E36" i="57"/>
  <c r="E35" i="57" s="1"/>
  <c r="S35" i="57"/>
  <c r="R35" i="57"/>
  <c r="P35" i="57"/>
  <c r="M35" i="57"/>
  <c r="L35" i="57"/>
  <c r="J35" i="57"/>
  <c r="J32" i="57" s="1"/>
  <c r="I35" i="57"/>
  <c r="F35" i="57"/>
  <c r="S34" i="57"/>
  <c r="S74" i="57" s="1"/>
  <c r="R34" i="57"/>
  <c r="R74" i="57" s="1"/>
  <c r="P34" i="57"/>
  <c r="P74" i="57" s="1"/>
  <c r="O34" i="57"/>
  <c r="N34" i="57"/>
  <c r="M34" i="57"/>
  <c r="L34" i="57"/>
  <c r="L33" i="57" s="1"/>
  <c r="K34" i="57"/>
  <c r="I34" i="57"/>
  <c r="H34" i="57"/>
  <c r="G34" i="57"/>
  <c r="G74" i="57" s="1"/>
  <c r="F34" i="57"/>
  <c r="E34" i="57"/>
  <c r="E74" i="57" s="1"/>
  <c r="S33" i="57"/>
  <c r="S32" i="57" s="1"/>
  <c r="R33" i="57"/>
  <c r="Q33" i="57"/>
  <c r="Q32" i="57" s="1"/>
  <c r="P33" i="57"/>
  <c r="P32" i="57" s="1"/>
  <c r="M33" i="57"/>
  <c r="M32" i="57" s="1"/>
  <c r="J33" i="57"/>
  <c r="I33" i="57"/>
  <c r="G33" i="57"/>
  <c r="E33" i="57"/>
  <c r="I32" i="57"/>
  <c r="E32" i="57"/>
  <c r="T31" i="57"/>
  <c r="S30" i="57"/>
  <c r="R30" i="57"/>
  <c r="R15" i="57" s="1"/>
  <c r="Q30" i="57"/>
  <c r="O30" i="57"/>
  <c r="N30" i="57"/>
  <c r="M30" i="57"/>
  <c r="M50" i="57" s="1"/>
  <c r="M49" i="57" s="1"/>
  <c r="L30" i="57"/>
  <c r="K30" i="57"/>
  <c r="J30" i="57"/>
  <c r="J29" i="57" s="1"/>
  <c r="J28" i="57" s="1"/>
  <c r="I30" i="57"/>
  <c r="I22" i="57" s="1"/>
  <c r="H30" i="57"/>
  <c r="H14" i="57" s="1"/>
  <c r="G30" i="57"/>
  <c r="G50" i="57" s="1"/>
  <c r="F30" i="57"/>
  <c r="F15" i="57" s="1"/>
  <c r="E30" i="57"/>
  <c r="E14" i="57" s="1"/>
  <c r="S29" i="57"/>
  <c r="S28" i="57" s="1"/>
  <c r="Q29" i="57"/>
  <c r="P29" i="57"/>
  <c r="O29" i="57"/>
  <c r="O28" i="57" s="1"/>
  <c r="N29" i="57"/>
  <c r="N28" i="57" s="1"/>
  <c r="M29" i="57"/>
  <c r="M28" i="57" s="1"/>
  <c r="I29" i="57"/>
  <c r="I28" i="57" s="1"/>
  <c r="G29" i="57"/>
  <c r="F29" i="57"/>
  <c r="F28" i="57" s="1"/>
  <c r="E29" i="57"/>
  <c r="Q28" i="57"/>
  <c r="P28" i="57"/>
  <c r="G28" i="57"/>
  <c r="R27" i="57"/>
  <c r="Q27" i="57"/>
  <c r="P27" i="57"/>
  <c r="O27" i="57"/>
  <c r="O26" i="57" s="1"/>
  <c r="N27" i="57"/>
  <c r="N26" i="57" s="1"/>
  <c r="M27" i="57"/>
  <c r="M26" i="57" s="1"/>
  <c r="G27" i="57"/>
  <c r="F27" i="57"/>
  <c r="F26" i="57" s="1"/>
  <c r="E27" i="57"/>
  <c r="R26" i="57"/>
  <c r="Q26" i="57"/>
  <c r="P26" i="57"/>
  <c r="G26" i="57"/>
  <c r="E26" i="57"/>
  <c r="S25" i="57"/>
  <c r="R25" i="57"/>
  <c r="Q25" i="57"/>
  <c r="P25" i="57"/>
  <c r="P23" i="57" s="1"/>
  <c r="P21" i="57" s="1"/>
  <c r="N25" i="57"/>
  <c r="I25" i="57"/>
  <c r="H25" i="57"/>
  <c r="G25" i="57"/>
  <c r="G23" i="57" s="1"/>
  <c r="F25" i="57"/>
  <c r="E25" i="57"/>
  <c r="Q24" i="57"/>
  <c r="Q23" i="57" s="1"/>
  <c r="P24" i="57"/>
  <c r="O24" i="57"/>
  <c r="N24" i="57"/>
  <c r="M24" i="57"/>
  <c r="K24" i="57"/>
  <c r="J24" i="57"/>
  <c r="I24" i="57"/>
  <c r="I23" i="57" s="1"/>
  <c r="G24" i="57"/>
  <c r="F24" i="57"/>
  <c r="E24" i="57"/>
  <c r="N23" i="57"/>
  <c r="F23" i="57"/>
  <c r="S22" i="57"/>
  <c r="R22" i="57"/>
  <c r="Q22" i="57"/>
  <c r="Q21" i="57" s="1"/>
  <c r="P22" i="57"/>
  <c r="N22" i="57"/>
  <c r="M22" i="57"/>
  <c r="G22" i="57"/>
  <c r="F22" i="57"/>
  <c r="E22" i="57"/>
  <c r="F21" i="57"/>
  <c r="R20" i="57"/>
  <c r="O20" i="57"/>
  <c r="I20" i="57"/>
  <c r="F20" i="57"/>
  <c r="S19" i="57"/>
  <c r="S16" i="57" s="1"/>
  <c r="R19" i="57"/>
  <c r="Q19" i="57"/>
  <c r="Q16" i="57" s="1"/>
  <c r="P19" i="57"/>
  <c r="P16" i="57" s="1"/>
  <c r="O19" i="57"/>
  <c r="O16" i="57" s="1"/>
  <c r="N19" i="57"/>
  <c r="N16" i="57" s="1"/>
  <c r="K19" i="57"/>
  <c r="K16" i="57" s="1"/>
  <c r="I19" i="57"/>
  <c r="F19" i="57"/>
  <c r="E19" i="57"/>
  <c r="T18" i="57"/>
  <c r="T17" i="57"/>
  <c r="I16" i="57"/>
  <c r="F16" i="57"/>
  <c r="S15" i="57"/>
  <c r="S13" i="57" s="1"/>
  <c r="Q15" i="57"/>
  <c r="P15" i="57"/>
  <c r="O15" i="57"/>
  <c r="N15" i="57"/>
  <c r="M15" i="57"/>
  <c r="K15" i="57"/>
  <c r="J15" i="57"/>
  <c r="I15" i="57"/>
  <c r="G15" i="57"/>
  <c r="E15" i="57"/>
  <c r="S14" i="57"/>
  <c r="Q14" i="57"/>
  <c r="P14" i="57"/>
  <c r="O14" i="57"/>
  <c r="O13" i="57" s="1"/>
  <c r="N14" i="57"/>
  <c r="N13" i="57" s="1"/>
  <c r="M14" i="57"/>
  <c r="M13" i="57" s="1"/>
  <c r="G14" i="57"/>
  <c r="F14" i="57"/>
  <c r="Q13" i="57"/>
  <c r="P13" i="57"/>
  <c r="G13" i="57"/>
  <c r="F13" i="57"/>
  <c r="E13" i="57"/>
  <c r="S12" i="57"/>
  <c r="S11" i="57" s="1"/>
  <c r="S9" i="57" s="1"/>
  <c r="Q12" i="57"/>
  <c r="Q11" i="57" s="1"/>
  <c r="Q9" i="57" s="1"/>
  <c r="O12" i="57"/>
  <c r="O11" i="57" s="1"/>
  <c r="N12" i="57"/>
  <c r="N11" i="57" s="1"/>
  <c r="M12" i="57"/>
  <c r="K12" i="57"/>
  <c r="I12" i="57"/>
  <c r="E12" i="57"/>
  <c r="E11" i="57" s="1"/>
  <c r="E9" i="57" s="1"/>
  <c r="R11" i="57"/>
  <c r="M11" i="57"/>
  <c r="K11" i="57"/>
  <c r="I11" i="57"/>
  <c r="F11" i="57"/>
  <c r="S10" i="57"/>
  <c r="R10" i="57"/>
  <c r="Q10" i="57"/>
  <c r="P10" i="57"/>
  <c r="O10" i="57"/>
  <c r="O9" i="57" s="1"/>
  <c r="N10" i="57"/>
  <c r="M10" i="57"/>
  <c r="L10" i="57"/>
  <c r="K10" i="57"/>
  <c r="K9" i="57" s="1"/>
  <c r="J10" i="57"/>
  <c r="I10" i="57"/>
  <c r="H10" i="57"/>
  <c r="G10" i="57"/>
  <c r="F10" i="57"/>
  <c r="F9" i="57" s="1"/>
  <c r="E10" i="57"/>
  <c r="N9" i="57"/>
  <c r="S8" i="57"/>
  <c r="R8" i="57"/>
  <c r="Q8" i="57"/>
  <c r="Q6" i="57" s="1"/>
  <c r="P8" i="57"/>
  <c r="O8" i="57"/>
  <c r="O6" i="57" s="1"/>
  <c r="N8" i="57"/>
  <c r="M8" i="57"/>
  <c r="L8" i="57"/>
  <c r="K8" i="57"/>
  <c r="J8" i="57"/>
  <c r="I8" i="57"/>
  <c r="H8" i="57"/>
  <c r="H6" i="57" s="1"/>
  <c r="G8" i="57"/>
  <c r="F8" i="57"/>
  <c r="E8" i="57"/>
  <c r="E6" i="57" s="1"/>
  <c r="S7" i="57"/>
  <c r="S6" i="57" s="1"/>
  <c r="R7" i="57"/>
  <c r="R6" i="57" s="1"/>
  <c r="Q7" i="57"/>
  <c r="P7" i="57"/>
  <c r="O7" i="57"/>
  <c r="N7" i="57"/>
  <c r="M7" i="57"/>
  <c r="L7" i="57"/>
  <c r="K7" i="57"/>
  <c r="K6" i="57" s="1"/>
  <c r="J7" i="57"/>
  <c r="I7" i="57"/>
  <c r="I6" i="57" s="1"/>
  <c r="H7" i="57"/>
  <c r="G7" i="57"/>
  <c r="G6" i="57" s="1"/>
  <c r="F7" i="57"/>
  <c r="F6" i="57" s="1"/>
  <c r="F5" i="57" s="1"/>
  <c r="E7" i="57"/>
  <c r="P6" i="57"/>
  <c r="N6" i="57"/>
  <c r="M6" i="57"/>
  <c r="L6" i="57"/>
  <c r="J6" i="57"/>
  <c r="N72" i="58"/>
  <c r="N71" i="58"/>
  <c r="N70" i="58"/>
  <c r="N69" i="58"/>
  <c r="N68" i="58"/>
  <c r="N67" i="58"/>
  <c r="N66" i="58"/>
  <c r="M65" i="58"/>
  <c r="L65" i="58"/>
  <c r="K65" i="58"/>
  <c r="J65" i="58"/>
  <c r="I65" i="58"/>
  <c r="H65" i="58"/>
  <c r="G65" i="58"/>
  <c r="N65" i="58" s="1"/>
  <c r="F65" i="58"/>
  <c r="E65" i="58"/>
  <c r="N64" i="58"/>
  <c r="N63" i="58"/>
  <c r="N62" i="58"/>
  <c r="N61" i="58"/>
  <c r="M60" i="58"/>
  <c r="M19" i="58" s="1"/>
  <c r="M16" i="58" s="1"/>
  <c r="L60" i="58"/>
  <c r="K60" i="58"/>
  <c r="J60" i="58"/>
  <c r="I60" i="58"/>
  <c r="I12" i="58" s="1"/>
  <c r="I11" i="58" s="1"/>
  <c r="I9" i="58" s="1"/>
  <c r="H60" i="58"/>
  <c r="G60" i="58"/>
  <c r="F60" i="58"/>
  <c r="F47" i="58" s="1"/>
  <c r="E60" i="58"/>
  <c r="N59" i="58"/>
  <c r="N58" i="58"/>
  <c r="M57" i="58"/>
  <c r="L57" i="58"/>
  <c r="K57" i="58"/>
  <c r="J57" i="58"/>
  <c r="I57" i="58"/>
  <c r="H57" i="58"/>
  <c r="G57" i="58"/>
  <c r="F57" i="58"/>
  <c r="E57" i="58"/>
  <c r="N57" i="58" s="1"/>
  <c r="K56" i="63" s="1"/>
  <c r="N56" i="58"/>
  <c r="M55" i="58"/>
  <c r="L55" i="58"/>
  <c r="K55" i="58"/>
  <c r="J55" i="58"/>
  <c r="I55" i="58"/>
  <c r="H55" i="58"/>
  <c r="G55" i="58"/>
  <c r="F55" i="58"/>
  <c r="E55" i="58"/>
  <c r="M54" i="58"/>
  <c r="M53" i="58" s="1"/>
  <c r="L54" i="58"/>
  <c r="K54" i="58"/>
  <c r="K53" i="58" s="1"/>
  <c r="J54" i="58"/>
  <c r="J53" i="58" s="1"/>
  <c r="I54" i="58"/>
  <c r="H54" i="58"/>
  <c r="G54" i="58"/>
  <c r="G53" i="58" s="1"/>
  <c r="F54" i="58"/>
  <c r="E54" i="58"/>
  <c r="L53" i="58"/>
  <c r="I53" i="58"/>
  <c r="H53" i="58"/>
  <c r="E53" i="58"/>
  <c r="N52" i="58"/>
  <c r="K51" i="63" s="1"/>
  <c r="L52" i="58"/>
  <c r="M51" i="58"/>
  <c r="L51" i="58"/>
  <c r="K51" i="58"/>
  <c r="J51" i="58"/>
  <c r="I51" i="58"/>
  <c r="H51" i="58"/>
  <c r="G51" i="58"/>
  <c r="F51" i="58"/>
  <c r="E51" i="58"/>
  <c r="M50" i="58"/>
  <c r="L50" i="58"/>
  <c r="K50" i="58"/>
  <c r="K49" i="58" s="1"/>
  <c r="J50" i="58"/>
  <c r="J49" i="58" s="1"/>
  <c r="I50" i="58"/>
  <c r="I49" i="58" s="1"/>
  <c r="H50" i="58"/>
  <c r="H49" i="58" s="1"/>
  <c r="G50" i="58"/>
  <c r="F50" i="58"/>
  <c r="E50" i="58"/>
  <c r="M49" i="58"/>
  <c r="L49" i="58"/>
  <c r="G49" i="58"/>
  <c r="F49" i="58"/>
  <c r="E49" i="58"/>
  <c r="N49" i="58" s="1"/>
  <c r="M48" i="58"/>
  <c r="L48" i="58"/>
  <c r="K48" i="58"/>
  <c r="J48" i="58"/>
  <c r="I48" i="58"/>
  <c r="H48" i="58"/>
  <c r="G48" i="58"/>
  <c r="F48" i="58"/>
  <c r="E48" i="58"/>
  <c r="N48" i="58" s="1"/>
  <c r="K47" i="63" s="1"/>
  <c r="M47" i="58"/>
  <c r="M46" i="58" s="1"/>
  <c r="K47" i="58"/>
  <c r="K46" i="58" s="1"/>
  <c r="H47" i="58"/>
  <c r="H46" i="58" s="1"/>
  <c r="G47" i="58"/>
  <c r="G46" i="58"/>
  <c r="F46" i="58"/>
  <c r="M45" i="58"/>
  <c r="M44" i="58" s="1"/>
  <c r="L45" i="58"/>
  <c r="L44" i="58" s="1"/>
  <c r="K45" i="58"/>
  <c r="K44" i="58" s="1"/>
  <c r="J45" i="58"/>
  <c r="I45" i="58"/>
  <c r="H45" i="58"/>
  <c r="G45" i="58"/>
  <c r="F45" i="58"/>
  <c r="E45" i="58"/>
  <c r="J44" i="58"/>
  <c r="I44" i="58"/>
  <c r="H44" i="58"/>
  <c r="G44" i="58"/>
  <c r="F44" i="58"/>
  <c r="M43" i="58"/>
  <c r="M42" i="58" s="1"/>
  <c r="L43" i="58"/>
  <c r="L42" i="58" s="1"/>
  <c r="K43" i="58"/>
  <c r="J43" i="58"/>
  <c r="I43" i="58"/>
  <c r="I42" i="58" s="1"/>
  <c r="H43" i="58"/>
  <c r="H42" i="58" s="1"/>
  <c r="G43" i="58"/>
  <c r="G42" i="58" s="1"/>
  <c r="F43" i="58"/>
  <c r="F42" i="58" s="1"/>
  <c r="E43" i="58"/>
  <c r="K42" i="58"/>
  <c r="J42" i="58"/>
  <c r="M41" i="58"/>
  <c r="M40" i="58" s="1"/>
  <c r="K41" i="58"/>
  <c r="K40" i="58" s="1"/>
  <c r="K37" i="58" s="1"/>
  <c r="H41" i="58"/>
  <c r="H40" i="58" s="1"/>
  <c r="G41" i="58"/>
  <c r="G40" i="58"/>
  <c r="N39" i="58"/>
  <c r="N38" i="58"/>
  <c r="E36" i="58"/>
  <c r="E35" i="58" s="1"/>
  <c r="M35" i="58"/>
  <c r="L35" i="58"/>
  <c r="K35" i="58"/>
  <c r="J35" i="58"/>
  <c r="I35" i="58"/>
  <c r="H35" i="58"/>
  <c r="G35" i="58"/>
  <c r="G32" i="58" s="1"/>
  <c r="F35" i="58"/>
  <c r="E34" i="58"/>
  <c r="E33" i="58" s="1"/>
  <c r="M33" i="58"/>
  <c r="L33" i="58"/>
  <c r="K33" i="58"/>
  <c r="J33" i="58"/>
  <c r="J32" i="58" s="1"/>
  <c r="I33" i="58"/>
  <c r="H33" i="58"/>
  <c r="G33" i="58"/>
  <c r="F33" i="58"/>
  <c r="F32" i="58" s="1"/>
  <c r="L32" i="58"/>
  <c r="H32" i="58"/>
  <c r="N31" i="58"/>
  <c r="E30" i="58"/>
  <c r="E22" i="58" s="1"/>
  <c r="M29" i="58"/>
  <c r="M28" i="58" s="1"/>
  <c r="L29" i="58"/>
  <c r="L28" i="58" s="1"/>
  <c r="K29" i="58"/>
  <c r="J29" i="58"/>
  <c r="J28" i="58" s="1"/>
  <c r="I29" i="58"/>
  <c r="H29" i="58"/>
  <c r="G29" i="58"/>
  <c r="F29" i="58"/>
  <c r="F28" i="58" s="1"/>
  <c r="E29" i="58"/>
  <c r="K28" i="58"/>
  <c r="I28" i="58"/>
  <c r="H28" i="58"/>
  <c r="G28" i="58"/>
  <c r="M27" i="58"/>
  <c r="M26" i="58" s="1"/>
  <c r="L27" i="58"/>
  <c r="K27" i="58"/>
  <c r="J27" i="58"/>
  <c r="J26" i="58" s="1"/>
  <c r="I27" i="58"/>
  <c r="I26" i="58" s="1"/>
  <c r="H27" i="58"/>
  <c r="H26" i="58" s="1"/>
  <c r="G27" i="58"/>
  <c r="G26" i="58" s="1"/>
  <c r="F27" i="58"/>
  <c r="F26" i="58" s="1"/>
  <c r="E27" i="58"/>
  <c r="E26" i="58" s="1"/>
  <c r="L26" i="58"/>
  <c r="K26" i="58"/>
  <c r="M25" i="58"/>
  <c r="M23" i="58" s="1"/>
  <c r="M21" i="58" s="1"/>
  <c r="L25" i="58"/>
  <c r="K25" i="58"/>
  <c r="J25" i="58"/>
  <c r="I25" i="58"/>
  <c r="H25" i="58"/>
  <c r="G25" i="58"/>
  <c r="F25" i="58"/>
  <c r="E25" i="58"/>
  <c r="M24" i="58"/>
  <c r="L24" i="58"/>
  <c r="L23" i="58" s="1"/>
  <c r="K24" i="58"/>
  <c r="K23" i="58" s="1"/>
  <c r="J24" i="58"/>
  <c r="I24" i="58"/>
  <c r="H24" i="58"/>
  <c r="G24" i="58"/>
  <c r="F24" i="58"/>
  <c r="E24" i="58"/>
  <c r="H23" i="58"/>
  <c r="H21" i="58" s="1"/>
  <c r="F23" i="58"/>
  <c r="E23" i="58"/>
  <c r="M22" i="58"/>
  <c r="L22" i="58"/>
  <c r="K22" i="58"/>
  <c r="J22" i="58"/>
  <c r="I22" i="58"/>
  <c r="H22" i="58"/>
  <c r="G22" i="58"/>
  <c r="F22" i="58"/>
  <c r="F21" i="58"/>
  <c r="K20" i="58"/>
  <c r="G20" i="58"/>
  <c r="K19" i="58"/>
  <c r="K16" i="58" s="1"/>
  <c r="I19" i="58"/>
  <c r="I16" i="58" s="1"/>
  <c r="H19" i="58"/>
  <c r="H16" i="58" s="1"/>
  <c r="G19" i="58"/>
  <c r="G16" i="58" s="1"/>
  <c r="F19" i="58"/>
  <c r="F16" i="58" s="1"/>
  <c r="N18" i="58"/>
  <c r="N17" i="58"/>
  <c r="M15" i="58"/>
  <c r="M13" i="58" s="1"/>
  <c r="L15" i="58"/>
  <c r="K15" i="58"/>
  <c r="J15" i="58"/>
  <c r="I15" i="58"/>
  <c r="H15" i="58"/>
  <c r="G15" i="58"/>
  <c r="F15" i="58"/>
  <c r="E15" i="58"/>
  <c r="M14" i="58"/>
  <c r="L14" i="58"/>
  <c r="L13" i="58" s="1"/>
  <c r="K14" i="58"/>
  <c r="K13" i="58" s="1"/>
  <c r="J14" i="58"/>
  <c r="I14" i="58"/>
  <c r="H14" i="58"/>
  <c r="H13" i="58" s="1"/>
  <c r="G14" i="58"/>
  <c r="G13" i="58" s="1"/>
  <c r="F14" i="58"/>
  <c r="E14" i="58"/>
  <c r="J13" i="58"/>
  <c r="E13" i="58"/>
  <c r="M12" i="58"/>
  <c r="M11" i="58" s="1"/>
  <c r="L12" i="58"/>
  <c r="L11" i="58" s="1"/>
  <c r="L9" i="58" s="1"/>
  <c r="K12" i="58"/>
  <c r="K11" i="58" s="1"/>
  <c r="K9" i="58" s="1"/>
  <c r="H12" i="58"/>
  <c r="G12" i="58"/>
  <c r="G11" i="58" s="1"/>
  <c r="G9" i="58" s="1"/>
  <c r="F12" i="58"/>
  <c r="H11" i="58"/>
  <c r="F11" i="58"/>
  <c r="N10" i="58"/>
  <c r="E10" i="58"/>
  <c r="M9" i="58"/>
  <c r="H9" i="58"/>
  <c r="F9" i="58"/>
  <c r="N8" i="58"/>
  <c r="E8" i="58"/>
  <c r="E7" i="58"/>
  <c r="M6" i="58"/>
  <c r="L6" i="58"/>
  <c r="K6" i="58"/>
  <c r="J6" i="58"/>
  <c r="I6" i="58"/>
  <c r="H6" i="58"/>
  <c r="G6" i="58"/>
  <c r="F6" i="58"/>
  <c r="P74" i="59"/>
  <c r="O74" i="59"/>
  <c r="N74" i="59"/>
  <c r="M74" i="59"/>
  <c r="L74" i="59"/>
  <c r="K74" i="59"/>
  <c r="J74" i="59"/>
  <c r="I74" i="59"/>
  <c r="H74" i="59"/>
  <c r="G74" i="59"/>
  <c r="F74" i="59"/>
  <c r="E74" i="59"/>
  <c r="Q72" i="59"/>
  <c r="Q71" i="59"/>
  <c r="Q70" i="59"/>
  <c r="Q69" i="59"/>
  <c r="Q68" i="59"/>
  <c r="Q67" i="59"/>
  <c r="Q66" i="59"/>
  <c r="P65" i="59"/>
  <c r="O65" i="59"/>
  <c r="N65" i="59"/>
  <c r="M65" i="59"/>
  <c r="L65" i="59"/>
  <c r="K65" i="59"/>
  <c r="J65" i="59"/>
  <c r="I65" i="59"/>
  <c r="H65" i="59"/>
  <c r="G65" i="59"/>
  <c r="F65" i="59"/>
  <c r="E65" i="59"/>
  <c r="Q64" i="59"/>
  <c r="Q63" i="59"/>
  <c r="Q62" i="59"/>
  <c r="Q61" i="59"/>
  <c r="P60" i="59"/>
  <c r="P41" i="59" s="1"/>
  <c r="P40" i="59" s="1"/>
  <c r="O60" i="59"/>
  <c r="N60" i="59"/>
  <c r="M60" i="59"/>
  <c r="M19" i="59" s="1"/>
  <c r="M16" i="59" s="1"/>
  <c r="L60" i="59"/>
  <c r="L19" i="59" s="1"/>
  <c r="L16" i="59" s="1"/>
  <c r="K60" i="59"/>
  <c r="J60" i="59"/>
  <c r="J47" i="59" s="1"/>
  <c r="I60" i="59"/>
  <c r="I41" i="59" s="1"/>
  <c r="I40" i="59" s="1"/>
  <c r="H60" i="59"/>
  <c r="G60" i="59"/>
  <c r="F60" i="59"/>
  <c r="E60" i="59"/>
  <c r="Q59" i="59"/>
  <c r="Q58" i="59"/>
  <c r="P57" i="59"/>
  <c r="O57" i="59"/>
  <c r="N57" i="59"/>
  <c r="M57" i="59"/>
  <c r="L57" i="59"/>
  <c r="K57" i="59"/>
  <c r="J57" i="59"/>
  <c r="I57" i="59"/>
  <c r="H57" i="59"/>
  <c r="G57" i="59"/>
  <c r="F57" i="59"/>
  <c r="E57" i="59"/>
  <c r="Q56" i="59"/>
  <c r="P55" i="59"/>
  <c r="O55" i="59"/>
  <c r="N55" i="59"/>
  <c r="M55" i="59"/>
  <c r="L55" i="59"/>
  <c r="K55" i="59"/>
  <c r="J55" i="59"/>
  <c r="I55" i="59"/>
  <c r="H55" i="59"/>
  <c r="G55" i="59"/>
  <c r="F55" i="59"/>
  <c r="E55" i="59"/>
  <c r="Q55" i="59" s="1"/>
  <c r="P54" i="59"/>
  <c r="O54" i="59"/>
  <c r="O53" i="59" s="1"/>
  <c r="N54" i="59"/>
  <c r="M54" i="59"/>
  <c r="L54" i="59"/>
  <c r="L53" i="59" s="1"/>
  <c r="K54" i="59"/>
  <c r="J54" i="59"/>
  <c r="I54" i="59"/>
  <c r="H54" i="59"/>
  <c r="G54" i="59"/>
  <c r="G53" i="59" s="1"/>
  <c r="F54" i="59"/>
  <c r="F53" i="59" s="1"/>
  <c r="E54" i="59"/>
  <c r="P53" i="59"/>
  <c r="N53" i="59"/>
  <c r="M53" i="59"/>
  <c r="K53" i="59"/>
  <c r="J53" i="59"/>
  <c r="I53" i="59"/>
  <c r="H53" i="59"/>
  <c r="E53" i="59"/>
  <c r="Q52" i="59"/>
  <c r="F52" i="59"/>
  <c r="P51" i="59"/>
  <c r="O51" i="59"/>
  <c r="N51" i="59"/>
  <c r="M51" i="59"/>
  <c r="L51" i="59"/>
  <c r="K51" i="59"/>
  <c r="J51" i="59"/>
  <c r="I51" i="59"/>
  <c r="H51" i="59"/>
  <c r="G51" i="59"/>
  <c r="F51" i="59"/>
  <c r="E51" i="59"/>
  <c r="M50" i="59"/>
  <c r="M49" i="59" s="1"/>
  <c r="L50" i="59"/>
  <c r="L49" i="59" s="1"/>
  <c r="K50" i="59"/>
  <c r="J50" i="59"/>
  <c r="J49" i="59" s="1"/>
  <c r="I50" i="59"/>
  <c r="H50" i="59"/>
  <c r="H49" i="59" s="1"/>
  <c r="G50" i="59"/>
  <c r="F50" i="59"/>
  <c r="E50" i="59"/>
  <c r="E49" i="59" s="1"/>
  <c r="K49" i="59"/>
  <c r="I49" i="59"/>
  <c r="G49" i="59"/>
  <c r="F49" i="59"/>
  <c r="P48" i="59"/>
  <c r="O48" i="59"/>
  <c r="N48" i="59"/>
  <c r="M48" i="59"/>
  <c r="L48" i="59"/>
  <c r="K48" i="59"/>
  <c r="J48" i="59"/>
  <c r="I48" i="59"/>
  <c r="H48" i="59"/>
  <c r="G48" i="59"/>
  <c r="F48" i="59"/>
  <c r="E48" i="59"/>
  <c r="Q48" i="59" s="1"/>
  <c r="J47" i="63" s="1"/>
  <c r="P47" i="59"/>
  <c r="N47" i="59"/>
  <c r="M47" i="59"/>
  <c r="M46" i="59" s="1"/>
  <c r="K47" i="59"/>
  <c r="K46" i="59" s="1"/>
  <c r="I47" i="59"/>
  <c r="H47" i="59"/>
  <c r="H46" i="59" s="1"/>
  <c r="E47" i="59"/>
  <c r="P46" i="59"/>
  <c r="N46" i="59"/>
  <c r="J46" i="59"/>
  <c r="I46" i="59"/>
  <c r="P45" i="59"/>
  <c r="O45" i="59"/>
  <c r="N45" i="59"/>
  <c r="M45" i="59"/>
  <c r="M44" i="59" s="1"/>
  <c r="L45" i="59"/>
  <c r="K45" i="59"/>
  <c r="J45" i="59"/>
  <c r="I45" i="59"/>
  <c r="I44" i="59" s="1"/>
  <c r="I37" i="59" s="1"/>
  <c r="H45" i="59"/>
  <c r="G45" i="59"/>
  <c r="F45" i="59"/>
  <c r="F44" i="59" s="1"/>
  <c r="E45" i="59"/>
  <c r="P44" i="59"/>
  <c r="O44" i="59"/>
  <c r="N44" i="59"/>
  <c r="L44" i="59"/>
  <c r="K44" i="59"/>
  <c r="J44" i="59"/>
  <c r="H44" i="59"/>
  <c r="G44" i="59"/>
  <c r="E44" i="59"/>
  <c r="P43" i="59"/>
  <c r="O43" i="59"/>
  <c r="O42" i="59" s="1"/>
  <c r="N43" i="59"/>
  <c r="M43" i="59"/>
  <c r="M42" i="59" s="1"/>
  <c r="L43" i="59"/>
  <c r="K43" i="59"/>
  <c r="K42" i="59" s="1"/>
  <c r="J43" i="59"/>
  <c r="I43" i="59"/>
  <c r="H43" i="59"/>
  <c r="G43" i="59"/>
  <c r="G42" i="59" s="1"/>
  <c r="F43" i="59"/>
  <c r="E43" i="59"/>
  <c r="P42" i="59"/>
  <c r="N42" i="59"/>
  <c r="L42" i="59"/>
  <c r="J42" i="59"/>
  <c r="I42" i="59"/>
  <c r="H42" i="59"/>
  <c r="F42" i="59"/>
  <c r="E42" i="59"/>
  <c r="O41" i="59"/>
  <c r="N41" i="59"/>
  <c r="M41" i="59"/>
  <c r="M40" i="59" s="1"/>
  <c r="K41" i="59"/>
  <c r="K40" i="59" s="1"/>
  <c r="J41" i="59"/>
  <c r="H41" i="59"/>
  <c r="E41" i="59"/>
  <c r="E40" i="59" s="1"/>
  <c r="O40" i="59"/>
  <c r="N40" i="59"/>
  <c r="J40" i="59"/>
  <c r="H40" i="59"/>
  <c r="H39" i="59"/>
  <c r="G39" i="59"/>
  <c r="Q39" i="59" s="1"/>
  <c r="J38" i="63" s="1"/>
  <c r="L38" i="59"/>
  <c r="K38" i="59"/>
  <c r="K37" i="59" s="1"/>
  <c r="J38" i="59"/>
  <c r="I38" i="59"/>
  <c r="H38" i="59"/>
  <c r="G38" i="59"/>
  <c r="Q36" i="59"/>
  <c r="P35" i="59"/>
  <c r="O35" i="59"/>
  <c r="N35" i="59"/>
  <c r="M35" i="59"/>
  <c r="L35" i="59"/>
  <c r="L32" i="59" s="1"/>
  <c r="K35" i="59"/>
  <c r="J35" i="59"/>
  <c r="J32" i="59" s="1"/>
  <c r="I35" i="59"/>
  <c r="H35" i="59"/>
  <c r="G35" i="59"/>
  <c r="G32" i="59" s="1"/>
  <c r="F35" i="59"/>
  <c r="E35" i="59"/>
  <c r="Q34" i="59"/>
  <c r="Q74" i="59" s="1"/>
  <c r="P33" i="59"/>
  <c r="O33" i="59"/>
  <c r="O32" i="59" s="1"/>
  <c r="N33" i="59"/>
  <c r="M33" i="59"/>
  <c r="M32" i="59" s="1"/>
  <c r="L33" i="59"/>
  <c r="K33" i="59"/>
  <c r="K32" i="59" s="1"/>
  <c r="J33" i="59"/>
  <c r="I33" i="59"/>
  <c r="H33" i="59"/>
  <c r="G33" i="59"/>
  <c r="F33" i="59"/>
  <c r="E33" i="59"/>
  <c r="P32" i="59"/>
  <c r="N32" i="59"/>
  <c r="H32" i="59"/>
  <c r="F32" i="59"/>
  <c r="E32" i="59"/>
  <c r="Q31" i="59"/>
  <c r="Q30" i="59"/>
  <c r="P30" i="59"/>
  <c r="O30" i="59"/>
  <c r="O24" i="59" s="1"/>
  <c r="N30" i="59"/>
  <c r="N50" i="59" s="1"/>
  <c r="N49" i="59" s="1"/>
  <c r="M29" i="59"/>
  <c r="M28" i="59" s="1"/>
  <c r="L29" i="59"/>
  <c r="K29" i="59"/>
  <c r="J29" i="59"/>
  <c r="I29" i="59"/>
  <c r="I28" i="59" s="1"/>
  <c r="H29" i="59"/>
  <c r="H28" i="59" s="1"/>
  <c r="G29" i="59"/>
  <c r="F29" i="59"/>
  <c r="F28" i="59" s="1"/>
  <c r="E29" i="59"/>
  <c r="L28" i="59"/>
  <c r="K28" i="59"/>
  <c r="J28" i="59"/>
  <c r="G28" i="59"/>
  <c r="P27" i="59"/>
  <c r="P26" i="59" s="1"/>
  <c r="M27" i="59"/>
  <c r="M26" i="59" s="1"/>
  <c r="L27" i="59"/>
  <c r="K27" i="59"/>
  <c r="J27" i="59"/>
  <c r="I27" i="59"/>
  <c r="I26" i="59" s="1"/>
  <c r="H27" i="59"/>
  <c r="G27" i="59"/>
  <c r="F27" i="59"/>
  <c r="F26" i="59" s="1"/>
  <c r="E27" i="59"/>
  <c r="L26" i="59"/>
  <c r="K26" i="59"/>
  <c r="J26" i="59"/>
  <c r="H26" i="59"/>
  <c r="G26" i="59"/>
  <c r="E26" i="59"/>
  <c r="N25" i="59"/>
  <c r="M25" i="59"/>
  <c r="L25" i="59"/>
  <c r="K25" i="59"/>
  <c r="J25" i="59"/>
  <c r="I25" i="59"/>
  <c r="H25" i="59"/>
  <c r="G25" i="59"/>
  <c r="F25" i="59"/>
  <c r="E25" i="59"/>
  <c r="E23" i="59" s="1"/>
  <c r="M24" i="59"/>
  <c r="L24" i="59"/>
  <c r="K24" i="59"/>
  <c r="J24" i="59"/>
  <c r="J23" i="59" s="1"/>
  <c r="J21" i="59" s="1"/>
  <c r="I24" i="59"/>
  <c r="H24" i="59"/>
  <c r="G24" i="59"/>
  <c r="G23" i="59" s="1"/>
  <c r="F24" i="59"/>
  <c r="E24" i="59"/>
  <c r="M23" i="59"/>
  <c r="L23" i="59"/>
  <c r="K23" i="59"/>
  <c r="K21" i="59" s="1"/>
  <c r="H23" i="59"/>
  <c r="H21" i="59" s="1"/>
  <c r="F23" i="59"/>
  <c r="F21" i="59" s="1"/>
  <c r="P22" i="59"/>
  <c r="M22" i="59"/>
  <c r="L22" i="59"/>
  <c r="K22" i="59"/>
  <c r="J22" i="59"/>
  <c r="I22" i="59"/>
  <c r="H22" i="59"/>
  <c r="G22" i="59"/>
  <c r="G21" i="59" s="1"/>
  <c r="F22" i="59"/>
  <c r="E22" i="59"/>
  <c r="M21" i="59"/>
  <c r="L21" i="59"/>
  <c r="H20" i="59"/>
  <c r="F20" i="59"/>
  <c r="E20" i="59"/>
  <c r="P19" i="59"/>
  <c r="P16" i="59" s="1"/>
  <c r="O19" i="59"/>
  <c r="O16" i="59" s="1"/>
  <c r="N19" i="59"/>
  <c r="N16" i="59" s="1"/>
  <c r="K19" i="59"/>
  <c r="K16" i="59" s="1"/>
  <c r="J19" i="59"/>
  <c r="H19" i="59"/>
  <c r="E19" i="59"/>
  <c r="Q18" i="59"/>
  <c r="Q17" i="59"/>
  <c r="J16" i="59"/>
  <c r="H16" i="59"/>
  <c r="O15" i="59"/>
  <c r="M15" i="59"/>
  <c r="L15" i="59"/>
  <c r="K15" i="59"/>
  <c r="K13" i="59" s="1"/>
  <c r="J15" i="59"/>
  <c r="I15" i="59"/>
  <c r="H15" i="59"/>
  <c r="G15" i="59"/>
  <c r="F15" i="59"/>
  <c r="F13" i="59" s="1"/>
  <c r="E15" i="59"/>
  <c r="M14" i="59"/>
  <c r="L14" i="59"/>
  <c r="L13" i="59" s="1"/>
  <c r="K14" i="59"/>
  <c r="J14" i="59"/>
  <c r="J13" i="59" s="1"/>
  <c r="I14" i="59"/>
  <c r="I13" i="59" s="1"/>
  <c r="H14" i="59"/>
  <c r="G14" i="59"/>
  <c r="F14" i="59"/>
  <c r="E14" i="59"/>
  <c r="M13" i="59"/>
  <c r="H13" i="59"/>
  <c r="E13" i="59"/>
  <c r="P12" i="59"/>
  <c r="N12" i="59"/>
  <c r="M12" i="59"/>
  <c r="L12" i="59"/>
  <c r="L11" i="59" s="1"/>
  <c r="L9" i="59" s="1"/>
  <c r="K12" i="59"/>
  <c r="J12" i="59"/>
  <c r="I12" i="59"/>
  <c r="I11" i="59" s="1"/>
  <c r="H12" i="59"/>
  <c r="F12" i="59"/>
  <c r="F11" i="59" s="1"/>
  <c r="F9" i="59" s="1"/>
  <c r="E12" i="59"/>
  <c r="P11" i="59"/>
  <c r="N11" i="59"/>
  <c r="M11" i="59"/>
  <c r="K11" i="59"/>
  <c r="K9" i="59" s="1"/>
  <c r="J11" i="59"/>
  <c r="J9" i="59" s="1"/>
  <c r="J5" i="59" s="1"/>
  <c r="H11" i="59"/>
  <c r="H9" i="59" s="1"/>
  <c r="E11" i="59"/>
  <c r="Q10" i="59"/>
  <c r="P9" i="59"/>
  <c r="N9" i="59"/>
  <c r="M9" i="59"/>
  <c r="I9" i="59"/>
  <c r="E9" i="59"/>
  <c r="P8" i="59"/>
  <c r="P6" i="59" s="1"/>
  <c r="O8" i="59"/>
  <c r="N8" i="59"/>
  <c r="Q8" i="59" s="1"/>
  <c r="L8" i="59"/>
  <c r="P7" i="59"/>
  <c r="O7" i="59"/>
  <c r="N7" i="59"/>
  <c r="L7" i="59"/>
  <c r="Q7" i="59" s="1"/>
  <c r="O6" i="59"/>
  <c r="M6" i="59"/>
  <c r="L6" i="59"/>
  <c r="K6" i="59"/>
  <c r="J6" i="59"/>
  <c r="I6" i="59"/>
  <c r="H6" i="59"/>
  <c r="G6" i="59"/>
  <c r="F6" i="59"/>
  <c r="E6" i="59"/>
  <c r="X74" i="61"/>
  <c r="W74" i="61"/>
  <c r="V74" i="61"/>
  <c r="U74" i="61"/>
  <c r="T74" i="61"/>
  <c r="S74" i="61"/>
  <c r="R74" i="61"/>
  <c r="Q74" i="61"/>
  <c r="O74" i="61"/>
  <c r="N74" i="61"/>
  <c r="M74" i="61"/>
  <c r="K74" i="61"/>
  <c r="J74" i="61"/>
  <c r="I74" i="61"/>
  <c r="G74" i="61"/>
  <c r="E74" i="61"/>
  <c r="Y72" i="61"/>
  <c r="G71" i="63" s="1"/>
  <c r="Y71" i="61"/>
  <c r="Y70" i="61"/>
  <c r="Y69" i="61"/>
  <c r="Y68" i="61"/>
  <c r="Y67" i="61"/>
  <c r="Y66" i="61"/>
  <c r="X65" i="61"/>
  <c r="W65" i="61"/>
  <c r="V65" i="61"/>
  <c r="U65" i="61"/>
  <c r="T65" i="61"/>
  <c r="S65" i="61"/>
  <c r="R65" i="61"/>
  <c r="Q65" i="61"/>
  <c r="P65" i="61"/>
  <c r="O65" i="61"/>
  <c r="N65" i="61"/>
  <c r="M65" i="61"/>
  <c r="L65" i="61"/>
  <c r="K65" i="61"/>
  <c r="J65" i="61"/>
  <c r="I65" i="61"/>
  <c r="H65" i="61"/>
  <c r="G65" i="61"/>
  <c r="F65" i="61"/>
  <c r="E65" i="61"/>
  <c r="Y65" i="61" s="1"/>
  <c r="G64" i="63" s="1"/>
  <c r="Y64" i="61"/>
  <c r="Y63" i="61"/>
  <c r="Y62" i="61"/>
  <c r="Y61" i="61"/>
  <c r="X60" i="61"/>
  <c r="X47" i="61" s="1"/>
  <c r="X46" i="61" s="1"/>
  <c r="W60" i="61"/>
  <c r="V60" i="61"/>
  <c r="V47" i="61" s="1"/>
  <c r="V46" i="61" s="1"/>
  <c r="U60" i="61"/>
  <c r="U41" i="61" s="1"/>
  <c r="U40" i="61" s="1"/>
  <c r="T60" i="61"/>
  <c r="S60" i="61"/>
  <c r="R60" i="61"/>
  <c r="Q60" i="61"/>
  <c r="Q41" i="61" s="1"/>
  <c r="Q40" i="61" s="1"/>
  <c r="P60" i="61"/>
  <c r="P41" i="61" s="1"/>
  <c r="P40" i="61" s="1"/>
  <c r="O60" i="61"/>
  <c r="N60" i="61"/>
  <c r="N12" i="61" s="1"/>
  <c r="N11" i="61" s="1"/>
  <c r="M60" i="61"/>
  <c r="M47" i="61" s="1"/>
  <c r="L60" i="61"/>
  <c r="L19" i="61" s="1"/>
  <c r="L16" i="61" s="1"/>
  <c r="K60" i="61"/>
  <c r="J60" i="61"/>
  <c r="J47" i="61" s="1"/>
  <c r="J46" i="61" s="1"/>
  <c r="I60" i="61"/>
  <c r="I47" i="61" s="1"/>
  <c r="I46" i="61" s="1"/>
  <c r="H60" i="61"/>
  <c r="G60" i="61"/>
  <c r="F60" i="61"/>
  <c r="E60" i="61"/>
  <c r="E41" i="61" s="1"/>
  <c r="E40" i="61" s="1"/>
  <c r="Y59" i="61"/>
  <c r="Y58" i="61"/>
  <c r="X57" i="61"/>
  <c r="W57" i="61"/>
  <c r="V57" i="61"/>
  <c r="U57" i="61"/>
  <c r="T57" i="61"/>
  <c r="S57" i="61"/>
  <c r="R57" i="61"/>
  <c r="Q57" i="61"/>
  <c r="P57" i="61"/>
  <c r="O57" i="61"/>
  <c r="N57" i="61"/>
  <c r="M57" i="61"/>
  <c r="L57" i="61"/>
  <c r="K57" i="61"/>
  <c r="J57" i="61"/>
  <c r="I57" i="61"/>
  <c r="H57" i="61"/>
  <c r="G57" i="61"/>
  <c r="F57" i="61"/>
  <c r="E57" i="61"/>
  <c r="Y57" i="61" s="1"/>
  <c r="G56" i="63" s="1"/>
  <c r="Y56" i="61"/>
  <c r="X55" i="61"/>
  <c r="W55" i="61"/>
  <c r="V55" i="61"/>
  <c r="U55" i="61"/>
  <c r="T55" i="61"/>
  <c r="S55" i="61"/>
  <c r="R55" i="61"/>
  <c r="Q55" i="61"/>
  <c r="P55" i="61"/>
  <c r="O55" i="61"/>
  <c r="N55" i="61"/>
  <c r="M55" i="61"/>
  <c r="L55" i="61"/>
  <c r="K55" i="61"/>
  <c r="J55" i="61"/>
  <c r="I55" i="61"/>
  <c r="H55" i="61"/>
  <c r="G55" i="61"/>
  <c r="F55" i="61"/>
  <c r="E55" i="61"/>
  <c r="X54" i="61"/>
  <c r="X53" i="61" s="1"/>
  <c r="W54" i="61"/>
  <c r="W53" i="61" s="1"/>
  <c r="V54" i="61"/>
  <c r="V53" i="61" s="1"/>
  <c r="U54" i="61"/>
  <c r="T54" i="61"/>
  <c r="S54" i="61"/>
  <c r="S53" i="61" s="1"/>
  <c r="R54" i="61"/>
  <c r="Q54" i="61"/>
  <c r="P54" i="61"/>
  <c r="O54" i="61"/>
  <c r="O53" i="61" s="1"/>
  <c r="N54" i="61"/>
  <c r="N53" i="61" s="1"/>
  <c r="M54" i="61"/>
  <c r="L54" i="61"/>
  <c r="K54" i="61"/>
  <c r="K53" i="61" s="1"/>
  <c r="J54" i="61"/>
  <c r="J53" i="61" s="1"/>
  <c r="I54" i="61"/>
  <c r="I53" i="61" s="1"/>
  <c r="H54" i="61"/>
  <c r="G54" i="61"/>
  <c r="G53" i="61" s="1"/>
  <c r="F54" i="61"/>
  <c r="E54" i="61"/>
  <c r="U53" i="61"/>
  <c r="T53" i="61"/>
  <c r="R53" i="61"/>
  <c r="Q53" i="61"/>
  <c r="P53" i="61"/>
  <c r="M53" i="61"/>
  <c r="L53" i="61"/>
  <c r="H53" i="61"/>
  <c r="F53" i="61"/>
  <c r="E53" i="61"/>
  <c r="I52" i="61"/>
  <c r="Y52" i="61" s="1"/>
  <c r="F52" i="61"/>
  <c r="X51" i="61"/>
  <c r="W51" i="61"/>
  <c r="V51" i="61"/>
  <c r="U51" i="61"/>
  <c r="T51" i="61"/>
  <c r="S51" i="61"/>
  <c r="R51" i="61"/>
  <c r="Q51" i="61"/>
  <c r="P51" i="61"/>
  <c r="O51" i="61"/>
  <c r="N51" i="61"/>
  <c r="M51" i="61"/>
  <c r="L51" i="61"/>
  <c r="K51" i="61"/>
  <c r="J51" i="61"/>
  <c r="I51" i="61"/>
  <c r="H51" i="61"/>
  <c r="G51" i="61"/>
  <c r="F51" i="61"/>
  <c r="E51" i="61"/>
  <c r="Y51" i="61" s="1"/>
  <c r="G50" i="63" s="1"/>
  <c r="X50" i="61"/>
  <c r="X49" i="61" s="1"/>
  <c r="U50" i="61"/>
  <c r="T50" i="61"/>
  <c r="S50" i="61"/>
  <c r="R50" i="61"/>
  <c r="Q50" i="61"/>
  <c r="Q49" i="61" s="1"/>
  <c r="P50" i="61"/>
  <c r="P49" i="61" s="1"/>
  <c r="N50" i="61"/>
  <c r="N49" i="61" s="1"/>
  <c r="L50" i="61"/>
  <c r="L49" i="61" s="1"/>
  <c r="J50" i="61"/>
  <c r="I50" i="61"/>
  <c r="G50" i="61"/>
  <c r="F50" i="61"/>
  <c r="E50" i="61"/>
  <c r="E49" i="61" s="1"/>
  <c r="U49" i="61"/>
  <c r="T49" i="61"/>
  <c r="S49" i="61"/>
  <c r="R49" i="61"/>
  <c r="J49" i="61"/>
  <c r="I49" i="61"/>
  <c r="G49" i="61"/>
  <c r="F49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W47" i="61"/>
  <c r="T47" i="61"/>
  <c r="T46" i="61" s="1"/>
  <c r="S47" i="61"/>
  <c r="Q47" i="61"/>
  <c r="O47" i="61"/>
  <c r="K47" i="61"/>
  <c r="H47" i="61"/>
  <c r="G47" i="61"/>
  <c r="G46" i="61" s="1"/>
  <c r="G37" i="61" s="1"/>
  <c r="E47" i="61"/>
  <c r="Q46" i="61"/>
  <c r="M46" i="61"/>
  <c r="X45" i="61"/>
  <c r="X44" i="61" s="1"/>
  <c r="W45" i="61"/>
  <c r="V45" i="61"/>
  <c r="V44" i="61" s="1"/>
  <c r="U45" i="61"/>
  <c r="U44" i="61" s="1"/>
  <c r="T45" i="61"/>
  <c r="S45" i="61"/>
  <c r="R45" i="61"/>
  <c r="Q45" i="61"/>
  <c r="Q44" i="61" s="1"/>
  <c r="P45" i="61"/>
  <c r="O45" i="61"/>
  <c r="O44" i="61" s="1"/>
  <c r="N45" i="61"/>
  <c r="N44" i="61" s="1"/>
  <c r="M45" i="61"/>
  <c r="M44" i="61" s="1"/>
  <c r="L45" i="61"/>
  <c r="L44" i="61" s="1"/>
  <c r="K45" i="61"/>
  <c r="K44" i="61" s="1"/>
  <c r="J45" i="61"/>
  <c r="I45" i="61"/>
  <c r="I44" i="61" s="1"/>
  <c r="H45" i="61"/>
  <c r="G45" i="61"/>
  <c r="F45" i="61"/>
  <c r="E45" i="61"/>
  <c r="E44" i="61" s="1"/>
  <c r="W44" i="61"/>
  <c r="T44" i="61"/>
  <c r="S44" i="61"/>
  <c r="R44" i="61"/>
  <c r="P44" i="61"/>
  <c r="J44" i="61"/>
  <c r="H44" i="61"/>
  <c r="G44" i="61"/>
  <c r="F44" i="61"/>
  <c r="X43" i="61"/>
  <c r="W43" i="61"/>
  <c r="V43" i="61"/>
  <c r="U43" i="61"/>
  <c r="T43" i="61"/>
  <c r="T42" i="61" s="1"/>
  <c r="S43" i="61"/>
  <c r="S42" i="61" s="1"/>
  <c r="R43" i="61"/>
  <c r="Q43" i="61"/>
  <c r="P43" i="61"/>
  <c r="O43" i="61"/>
  <c r="O42" i="61" s="1"/>
  <c r="N43" i="61"/>
  <c r="M43" i="61"/>
  <c r="L43" i="61"/>
  <c r="K43" i="61"/>
  <c r="J43" i="61"/>
  <c r="I43" i="61"/>
  <c r="I42" i="61" s="1"/>
  <c r="H43" i="61"/>
  <c r="H42" i="61" s="1"/>
  <c r="G43" i="61"/>
  <c r="G42" i="61" s="1"/>
  <c r="F43" i="61"/>
  <c r="E43" i="61"/>
  <c r="Y43" i="61" s="1"/>
  <c r="G42" i="63" s="1"/>
  <c r="X42" i="61"/>
  <c r="W42" i="61"/>
  <c r="V42" i="61"/>
  <c r="U42" i="61"/>
  <c r="R42" i="61"/>
  <c r="Q42" i="61"/>
  <c r="P42" i="61"/>
  <c r="N42" i="61"/>
  <c r="M42" i="61"/>
  <c r="L42" i="61"/>
  <c r="K42" i="61"/>
  <c r="J42" i="61"/>
  <c r="F42" i="61"/>
  <c r="X41" i="61"/>
  <c r="X40" i="61" s="1"/>
  <c r="X37" i="61" s="1"/>
  <c r="W41" i="61"/>
  <c r="W40" i="61" s="1"/>
  <c r="V41" i="61"/>
  <c r="T41" i="61"/>
  <c r="S41" i="61"/>
  <c r="O41" i="61"/>
  <c r="M41" i="61"/>
  <c r="M40" i="61" s="1"/>
  <c r="K41" i="61"/>
  <c r="K40" i="61" s="1"/>
  <c r="J41" i="61"/>
  <c r="J40" i="61" s="1"/>
  <c r="I41" i="61"/>
  <c r="I40" i="61" s="1"/>
  <c r="H41" i="61"/>
  <c r="G41" i="61"/>
  <c r="V40" i="61"/>
  <c r="V37" i="61" s="1"/>
  <c r="T40" i="61"/>
  <c r="T37" i="61" s="1"/>
  <c r="S40" i="61"/>
  <c r="O40" i="61"/>
  <c r="H40" i="61"/>
  <c r="G40" i="61"/>
  <c r="Y39" i="61"/>
  <c r="Y38" i="61"/>
  <c r="J37" i="61"/>
  <c r="W36" i="61"/>
  <c r="V36" i="61"/>
  <c r="U36" i="61"/>
  <c r="P36" i="61"/>
  <c r="O36" i="61"/>
  <c r="N36" i="61"/>
  <c r="L36" i="61"/>
  <c r="L35" i="61" s="1"/>
  <c r="K36" i="61"/>
  <c r="K35" i="61" s="1"/>
  <c r="H36" i="61"/>
  <c r="H35" i="61" s="1"/>
  <c r="H32" i="61" s="1"/>
  <c r="F36" i="61"/>
  <c r="X35" i="61"/>
  <c r="W35" i="61"/>
  <c r="V35" i="61"/>
  <c r="U35" i="61"/>
  <c r="T35" i="61"/>
  <c r="S35" i="61"/>
  <c r="R35" i="61"/>
  <c r="Q35" i="61"/>
  <c r="Q32" i="61" s="1"/>
  <c r="P35" i="61"/>
  <c r="O35" i="61"/>
  <c r="N35" i="61"/>
  <c r="M35" i="61"/>
  <c r="J35" i="61"/>
  <c r="I35" i="61"/>
  <c r="G35" i="61"/>
  <c r="E35" i="61"/>
  <c r="W34" i="61"/>
  <c r="P34" i="61"/>
  <c r="O34" i="61"/>
  <c r="O33" i="61" s="1"/>
  <c r="N34" i="61"/>
  <c r="M34" i="61"/>
  <c r="L34" i="61"/>
  <c r="L33" i="61" s="1"/>
  <c r="L32" i="61" s="1"/>
  <c r="K34" i="61"/>
  <c r="H34" i="61"/>
  <c r="H74" i="61" s="1"/>
  <c r="F34" i="61"/>
  <c r="X33" i="61"/>
  <c r="X32" i="61" s="1"/>
  <c r="W33" i="61"/>
  <c r="V33" i="61"/>
  <c r="U33" i="61"/>
  <c r="U32" i="61" s="1"/>
  <c r="T33" i="61"/>
  <c r="S33" i="61"/>
  <c r="R33" i="61"/>
  <c r="Q33" i="61"/>
  <c r="N33" i="61"/>
  <c r="N32" i="61" s="1"/>
  <c r="M33" i="61"/>
  <c r="M32" i="61" s="1"/>
  <c r="K33" i="61"/>
  <c r="J33" i="61"/>
  <c r="J32" i="61" s="1"/>
  <c r="I33" i="61"/>
  <c r="H33" i="61"/>
  <c r="G33" i="61"/>
  <c r="E33" i="61"/>
  <c r="W32" i="61"/>
  <c r="V32" i="61"/>
  <c r="T32" i="61"/>
  <c r="S32" i="61"/>
  <c r="R32" i="61"/>
  <c r="K32" i="61"/>
  <c r="I32" i="61"/>
  <c r="G32" i="61"/>
  <c r="Y31" i="61"/>
  <c r="W30" i="61"/>
  <c r="V30" i="61"/>
  <c r="V50" i="61" s="1"/>
  <c r="V49" i="61" s="1"/>
  <c r="U30" i="61"/>
  <c r="P30" i="61"/>
  <c r="P27" i="61" s="1"/>
  <c r="P26" i="61" s="1"/>
  <c r="O30" i="61"/>
  <c r="N30" i="61"/>
  <c r="M30" i="61"/>
  <c r="L30" i="61"/>
  <c r="L25" i="61" s="1"/>
  <c r="K30" i="61"/>
  <c r="H30" i="61"/>
  <c r="H14" i="61" s="1"/>
  <c r="H13" i="61" s="1"/>
  <c r="F30" i="61"/>
  <c r="X29" i="61"/>
  <c r="X28" i="61" s="1"/>
  <c r="U29" i="61"/>
  <c r="T29" i="61"/>
  <c r="T28" i="61" s="1"/>
  <c r="S29" i="61"/>
  <c r="S28" i="61" s="1"/>
  <c r="R29" i="61"/>
  <c r="R28" i="61" s="1"/>
  <c r="Q29" i="61"/>
  <c r="Q28" i="61" s="1"/>
  <c r="O29" i="61"/>
  <c r="O28" i="61" s="1"/>
  <c r="L29" i="61"/>
  <c r="J29" i="61"/>
  <c r="I29" i="61"/>
  <c r="I28" i="61" s="1"/>
  <c r="G29" i="61"/>
  <c r="G28" i="61" s="1"/>
  <c r="F29" i="61"/>
  <c r="F28" i="61" s="1"/>
  <c r="E29" i="61"/>
  <c r="E28" i="61" s="1"/>
  <c r="U28" i="61"/>
  <c r="L28" i="61"/>
  <c r="J28" i="61"/>
  <c r="X27" i="61"/>
  <c r="V27" i="61"/>
  <c r="V26" i="61" s="1"/>
  <c r="U27" i="61"/>
  <c r="U26" i="61" s="1"/>
  <c r="T27" i="61"/>
  <c r="S27" i="61"/>
  <c r="R27" i="61"/>
  <c r="R26" i="61" s="1"/>
  <c r="Q27" i="61"/>
  <c r="Q26" i="61" s="1"/>
  <c r="N27" i="61"/>
  <c r="N26" i="61" s="1"/>
  <c r="L27" i="61"/>
  <c r="L26" i="61" s="1"/>
  <c r="J27" i="61"/>
  <c r="J26" i="61" s="1"/>
  <c r="I27" i="61"/>
  <c r="I26" i="61" s="1"/>
  <c r="G27" i="61"/>
  <c r="F27" i="61"/>
  <c r="F26" i="61" s="1"/>
  <c r="E27" i="61"/>
  <c r="E26" i="61" s="1"/>
  <c r="X26" i="61"/>
  <c r="T26" i="61"/>
  <c r="S26" i="61"/>
  <c r="G26" i="61"/>
  <c r="X25" i="61"/>
  <c r="V25" i="61"/>
  <c r="U25" i="61"/>
  <c r="T25" i="61"/>
  <c r="S25" i="61"/>
  <c r="R25" i="61"/>
  <c r="Q25" i="61"/>
  <c r="P25" i="61"/>
  <c r="O25" i="61"/>
  <c r="J25" i="61"/>
  <c r="I25" i="61"/>
  <c r="G25" i="61"/>
  <c r="F25" i="61"/>
  <c r="E25" i="61"/>
  <c r="X24" i="61"/>
  <c r="X23" i="61" s="1"/>
  <c r="V24" i="61"/>
  <c r="V23" i="61" s="1"/>
  <c r="U24" i="61"/>
  <c r="U23" i="61" s="1"/>
  <c r="U21" i="61" s="1"/>
  <c r="T24" i="61"/>
  <c r="T23" i="61" s="1"/>
  <c r="T21" i="61" s="1"/>
  <c r="S24" i="61"/>
  <c r="R24" i="61"/>
  <c r="Q24" i="61"/>
  <c r="P24" i="61"/>
  <c r="P23" i="61" s="1"/>
  <c r="N24" i="61"/>
  <c r="L24" i="61"/>
  <c r="J24" i="61"/>
  <c r="J23" i="61" s="1"/>
  <c r="I24" i="61"/>
  <c r="I23" i="61" s="1"/>
  <c r="I21" i="61" s="1"/>
  <c r="G24" i="61"/>
  <c r="F24" i="61"/>
  <c r="E24" i="61"/>
  <c r="S23" i="61"/>
  <c r="R23" i="61"/>
  <c r="R21" i="61" s="1"/>
  <c r="L23" i="61"/>
  <c r="G23" i="61"/>
  <c r="X22" i="61"/>
  <c r="X21" i="61" s="1"/>
  <c r="V22" i="61"/>
  <c r="V21" i="61" s="1"/>
  <c r="U22" i="61"/>
  <c r="T22" i="61"/>
  <c r="S22" i="61"/>
  <c r="S21" i="61" s="1"/>
  <c r="R22" i="61"/>
  <c r="Q22" i="61"/>
  <c r="P22" i="61"/>
  <c r="N22" i="61"/>
  <c r="L22" i="61"/>
  <c r="J22" i="61"/>
  <c r="J21" i="61" s="1"/>
  <c r="I22" i="61"/>
  <c r="G22" i="61"/>
  <c r="G21" i="61" s="1"/>
  <c r="F22" i="61"/>
  <c r="E22" i="61"/>
  <c r="P21" i="61"/>
  <c r="M20" i="61"/>
  <c r="L20" i="61"/>
  <c r="K20" i="61"/>
  <c r="J20" i="61"/>
  <c r="I20" i="61"/>
  <c r="Y20" i="61" s="1"/>
  <c r="G19" i="63" s="1"/>
  <c r="H20" i="61"/>
  <c r="G20" i="61"/>
  <c r="F20" i="61"/>
  <c r="W19" i="61"/>
  <c r="V19" i="61"/>
  <c r="V16" i="61" s="1"/>
  <c r="U19" i="61"/>
  <c r="T19" i="61"/>
  <c r="T16" i="61" s="1"/>
  <c r="S19" i="61"/>
  <c r="Q19" i="61"/>
  <c r="O19" i="61"/>
  <c r="O16" i="61" s="1"/>
  <c r="M19" i="61"/>
  <c r="M16" i="61" s="1"/>
  <c r="K19" i="61"/>
  <c r="J19" i="61"/>
  <c r="J16" i="61" s="1"/>
  <c r="I19" i="61"/>
  <c r="H19" i="61"/>
  <c r="G19" i="61"/>
  <c r="E19" i="61"/>
  <c r="U18" i="61"/>
  <c r="U16" i="61" s="1"/>
  <c r="H18" i="61"/>
  <c r="H16" i="61" s="1"/>
  <c r="G18" i="61"/>
  <c r="Y17" i="61"/>
  <c r="W16" i="61"/>
  <c r="S16" i="61"/>
  <c r="Q16" i="61"/>
  <c r="K16" i="61"/>
  <c r="G16" i="61"/>
  <c r="E16" i="61"/>
  <c r="X15" i="61"/>
  <c r="X13" i="61" s="1"/>
  <c r="W15" i="61"/>
  <c r="V15" i="61"/>
  <c r="U15" i="61"/>
  <c r="T15" i="61"/>
  <c r="S15" i="61"/>
  <c r="R15" i="61"/>
  <c r="Q15" i="61"/>
  <c r="P15" i="61"/>
  <c r="P13" i="61" s="1"/>
  <c r="N15" i="61"/>
  <c r="L15" i="61"/>
  <c r="K15" i="61"/>
  <c r="J15" i="61"/>
  <c r="I15" i="61"/>
  <c r="H15" i="61"/>
  <c r="G15" i="61"/>
  <c r="F15" i="61"/>
  <c r="E15" i="61"/>
  <c r="X14" i="61"/>
  <c r="W14" i="61"/>
  <c r="V14" i="61"/>
  <c r="U14" i="61"/>
  <c r="U13" i="61" s="1"/>
  <c r="T14" i="61"/>
  <c r="S14" i="61"/>
  <c r="R14" i="61"/>
  <c r="R13" i="61" s="1"/>
  <c r="Q14" i="61"/>
  <c r="Q13" i="61" s="1"/>
  <c r="P14" i="61"/>
  <c r="N14" i="61"/>
  <c r="K14" i="61"/>
  <c r="J14" i="61"/>
  <c r="I14" i="61"/>
  <c r="G14" i="61"/>
  <c r="F14" i="61"/>
  <c r="E14" i="61"/>
  <c r="V13" i="61"/>
  <c r="T13" i="61"/>
  <c r="S13" i="61"/>
  <c r="N13" i="61"/>
  <c r="J13" i="61"/>
  <c r="G13" i="61"/>
  <c r="F13" i="61"/>
  <c r="E13" i="61"/>
  <c r="X12" i="61"/>
  <c r="X11" i="61" s="1"/>
  <c r="X9" i="61" s="1"/>
  <c r="W12" i="61"/>
  <c r="W11" i="61" s="1"/>
  <c r="W9" i="61" s="1"/>
  <c r="V12" i="61"/>
  <c r="T12" i="61"/>
  <c r="S12" i="61"/>
  <c r="S11" i="61" s="1"/>
  <c r="S9" i="61" s="1"/>
  <c r="Q12" i="61"/>
  <c r="Q11" i="61" s="1"/>
  <c r="P12" i="61"/>
  <c r="O12" i="61"/>
  <c r="O11" i="61" s="1"/>
  <c r="M12" i="61"/>
  <c r="K12" i="61"/>
  <c r="K11" i="61" s="1"/>
  <c r="K9" i="61" s="1"/>
  <c r="J12" i="61"/>
  <c r="H12" i="61"/>
  <c r="G12" i="61"/>
  <c r="G11" i="61" s="1"/>
  <c r="G9" i="61" s="1"/>
  <c r="E12" i="61"/>
  <c r="V11" i="61"/>
  <c r="T11" i="61"/>
  <c r="T9" i="61" s="1"/>
  <c r="P11" i="61"/>
  <c r="M11" i="61"/>
  <c r="J11" i="61"/>
  <c r="H11" i="61"/>
  <c r="W10" i="61"/>
  <c r="V10" i="61"/>
  <c r="U10" i="61"/>
  <c r="P10" i="61"/>
  <c r="P9" i="61" s="1"/>
  <c r="O10" i="61"/>
  <c r="N10" i="61"/>
  <c r="N9" i="61" s="1"/>
  <c r="M10" i="61"/>
  <c r="Y10" i="61" s="1"/>
  <c r="G9" i="63" s="1"/>
  <c r="L10" i="61"/>
  <c r="K10" i="61"/>
  <c r="H10" i="61"/>
  <c r="F10" i="61"/>
  <c r="V9" i="61"/>
  <c r="Q9" i="61"/>
  <c r="M9" i="61"/>
  <c r="J9" i="61"/>
  <c r="H9" i="61"/>
  <c r="W8" i="61"/>
  <c r="V8" i="61"/>
  <c r="U8" i="61"/>
  <c r="P8" i="61"/>
  <c r="O8" i="61"/>
  <c r="O6" i="61" s="1"/>
  <c r="N8" i="61"/>
  <c r="M8" i="61"/>
  <c r="L8" i="61"/>
  <c r="K8" i="61"/>
  <c r="H8" i="61"/>
  <c r="F8" i="61"/>
  <c r="F6" i="61" s="1"/>
  <c r="W7" i="61"/>
  <c r="W6" i="61" s="1"/>
  <c r="V7" i="61"/>
  <c r="U7" i="61"/>
  <c r="U6" i="61" s="1"/>
  <c r="P7" i="61"/>
  <c r="O7" i="61"/>
  <c r="N7" i="61"/>
  <c r="N6" i="61" s="1"/>
  <c r="M7" i="61"/>
  <c r="M6" i="61" s="1"/>
  <c r="L7" i="61"/>
  <c r="L6" i="61" s="1"/>
  <c r="K7" i="61"/>
  <c r="K6" i="61" s="1"/>
  <c r="H7" i="61"/>
  <c r="H6" i="61" s="1"/>
  <c r="F7" i="61"/>
  <c r="X6" i="61"/>
  <c r="V6" i="61"/>
  <c r="T6" i="61"/>
  <c r="S6" i="61"/>
  <c r="S5" i="61" s="1"/>
  <c r="R6" i="61"/>
  <c r="Q6" i="61"/>
  <c r="P6" i="61"/>
  <c r="J6" i="61"/>
  <c r="I6" i="61"/>
  <c r="G6" i="61"/>
  <c r="G5" i="61" s="1"/>
  <c r="E6" i="61"/>
  <c r="I74" i="55"/>
  <c r="H74" i="55"/>
  <c r="G74" i="55"/>
  <c r="F74" i="55"/>
  <c r="E74" i="55"/>
  <c r="J72" i="55"/>
  <c r="J71" i="55"/>
  <c r="J70" i="55"/>
  <c r="F69" i="63" s="1"/>
  <c r="N69" i="63" s="1"/>
  <c r="P69" i="63" s="1"/>
  <c r="J69" i="55"/>
  <c r="F68" i="63" s="1"/>
  <c r="J68" i="55"/>
  <c r="J67" i="55"/>
  <c r="F66" i="63" s="1"/>
  <c r="J66" i="55"/>
  <c r="I65" i="55"/>
  <c r="H65" i="55"/>
  <c r="G65" i="55"/>
  <c r="F65" i="55"/>
  <c r="E65" i="55"/>
  <c r="J65" i="55" s="1"/>
  <c r="F64" i="63" s="1"/>
  <c r="J64" i="55"/>
  <c r="J63" i="55"/>
  <c r="F62" i="63" s="1"/>
  <c r="J62" i="55"/>
  <c r="F61" i="63" s="1"/>
  <c r="N61" i="63" s="1"/>
  <c r="P61" i="63" s="1"/>
  <c r="J61" i="55"/>
  <c r="I60" i="55"/>
  <c r="I12" i="55" s="1"/>
  <c r="H60" i="55"/>
  <c r="H12" i="55" s="1"/>
  <c r="H11" i="55" s="1"/>
  <c r="H9" i="55" s="1"/>
  <c r="G60" i="55"/>
  <c r="F60" i="55"/>
  <c r="E60" i="55"/>
  <c r="J59" i="55"/>
  <c r="J58" i="55"/>
  <c r="I57" i="55"/>
  <c r="H57" i="55"/>
  <c r="G57" i="55"/>
  <c r="F57" i="55"/>
  <c r="E57" i="55"/>
  <c r="J57" i="55" s="1"/>
  <c r="F56" i="63" s="1"/>
  <c r="J56" i="55"/>
  <c r="J55" i="55"/>
  <c r="F54" i="63" s="1"/>
  <c r="I55" i="55"/>
  <c r="H55" i="55"/>
  <c r="G55" i="55"/>
  <c r="F55" i="55"/>
  <c r="E55" i="55"/>
  <c r="I54" i="55"/>
  <c r="I53" i="55" s="1"/>
  <c r="H54" i="55"/>
  <c r="H53" i="55" s="1"/>
  <c r="G54" i="55"/>
  <c r="G53" i="55" s="1"/>
  <c r="F54" i="55"/>
  <c r="E54" i="55"/>
  <c r="E53" i="55" s="1"/>
  <c r="F53" i="55"/>
  <c r="J52" i="55"/>
  <c r="F51" i="63" s="1"/>
  <c r="I51" i="55"/>
  <c r="H51" i="55"/>
  <c r="G51" i="55"/>
  <c r="F51" i="55"/>
  <c r="E51" i="55"/>
  <c r="J51" i="55" s="1"/>
  <c r="F50" i="63" s="1"/>
  <c r="I50" i="55"/>
  <c r="H50" i="55"/>
  <c r="G50" i="55"/>
  <c r="G49" i="55" s="1"/>
  <c r="F50" i="55"/>
  <c r="E50" i="55"/>
  <c r="I49" i="55"/>
  <c r="H49" i="55"/>
  <c r="F49" i="55"/>
  <c r="I48" i="55"/>
  <c r="H48" i="55"/>
  <c r="G48" i="55"/>
  <c r="F48" i="55"/>
  <c r="E48" i="55"/>
  <c r="J48" i="55" s="1"/>
  <c r="F47" i="63" s="1"/>
  <c r="I47" i="55"/>
  <c r="I46" i="55" s="1"/>
  <c r="H47" i="55"/>
  <c r="H46" i="55" s="1"/>
  <c r="F47" i="55"/>
  <c r="F46" i="55" s="1"/>
  <c r="E47" i="55"/>
  <c r="E46" i="55" s="1"/>
  <c r="J45" i="55"/>
  <c r="F44" i="63" s="1"/>
  <c r="I45" i="55"/>
  <c r="I44" i="55" s="1"/>
  <c r="H45" i="55"/>
  <c r="H44" i="55" s="1"/>
  <c r="G45" i="55"/>
  <c r="F45" i="55"/>
  <c r="F44" i="55" s="1"/>
  <c r="E45" i="55"/>
  <c r="G44" i="55"/>
  <c r="E44" i="55"/>
  <c r="I43" i="55"/>
  <c r="I42" i="55" s="1"/>
  <c r="H43" i="55"/>
  <c r="H42" i="55" s="1"/>
  <c r="G43" i="55"/>
  <c r="F43" i="55"/>
  <c r="F42" i="55" s="1"/>
  <c r="E43" i="55"/>
  <c r="J43" i="55" s="1"/>
  <c r="F42" i="63" s="1"/>
  <c r="G42" i="55"/>
  <c r="E42" i="55"/>
  <c r="J42" i="55" s="1"/>
  <c r="I41" i="55"/>
  <c r="I40" i="55" s="1"/>
  <c r="H41" i="55"/>
  <c r="H40" i="55" s="1"/>
  <c r="F41" i="55"/>
  <c r="E41" i="55"/>
  <c r="E40" i="55"/>
  <c r="H39" i="55"/>
  <c r="G39" i="55"/>
  <c r="F39" i="55"/>
  <c r="E39" i="55"/>
  <c r="J39" i="55" s="1"/>
  <c r="F38" i="63" s="1"/>
  <c r="N38" i="63" s="1"/>
  <c r="P38" i="63" s="1"/>
  <c r="J38" i="55"/>
  <c r="F37" i="63" s="1"/>
  <c r="N37" i="63" s="1"/>
  <c r="P37" i="63" s="1"/>
  <c r="H38" i="55"/>
  <c r="G38" i="55"/>
  <c r="F38" i="55"/>
  <c r="E38" i="55"/>
  <c r="J36" i="55"/>
  <c r="F35" i="63" s="1"/>
  <c r="F36" i="55"/>
  <c r="F35" i="55" s="1"/>
  <c r="I35" i="55"/>
  <c r="H35" i="55"/>
  <c r="G35" i="55"/>
  <c r="E35" i="55"/>
  <c r="J35" i="55" s="1"/>
  <c r="F34" i="63" s="1"/>
  <c r="J34" i="55"/>
  <c r="H34" i="55"/>
  <c r="H33" i="55" s="1"/>
  <c r="H32" i="55" s="1"/>
  <c r="I33" i="55"/>
  <c r="G33" i="55"/>
  <c r="F33" i="55"/>
  <c r="E33" i="55"/>
  <c r="I32" i="55"/>
  <c r="F32" i="55"/>
  <c r="J31" i="55"/>
  <c r="F30" i="63" s="1"/>
  <c r="J30" i="55"/>
  <c r="I29" i="55"/>
  <c r="H29" i="55"/>
  <c r="G29" i="55"/>
  <c r="F29" i="55"/>
  <c r="E29" i="55"/>
  <c r="E28" i="55" s="1"/>
  <c r="I28" i="55"/>
  <c r="H28" i="55"/>
  <c r="G28" i="55"/>
  <c r="F28" i="55"/>
  <c r="J27" i="55"/>
  <c r="I27" i="55"/>
  <c r="H27" i="55"/>
  <c r="G27" i="55"/>
  <c r="F27" i="55"/>
  <c r="E27" i="55"/>
  <c r="E26" i="55" s="1"/>
  <c r="I26" i="55"/>
  <c r="H26" i="55"/>
  <c r="G26" i="55"/>
  <c r="F26" i="55"/>
  <c r="I25" i="55"/>
  <c r="I23" i="55" s="1"/>
  <c r="H25" i="55"/>
  <c r="G25" i="55"/>
  <c r="F25" i="55"/>
  <c r="E25" i="55"/>
  <c r="J25" i="55" s="1"/>
  <c r="F24" i="63" s="1"/>
  <c r="I24" i="55"/>
  <c r="H24" i="55"/>
  <c r="H23" i="55" s="1"/>
  <c r="G24" i="55"/>
  <c r="G23" i="55" s="1"/>
  <c r="F24" i="55"/>
  <c r="F23" i="55" s="1"/>
  <c r="E24" i="55"/>
  <c r="J24" i="55" s="1"/>
  <c r="E23" i="55"/>
  <c r="I22" i="55"/>
  <c r="I21" i="55" s="1"/>
  <c r="H22" i="55"/>
  <c r="G22" i="55"/>
  <c r="F22" i="55"/>
  <c r="F21" i="55" s="1"/>
  <c r="E22" i="55"/>
  <c r="J20" i="55"/>
  <c r="I19" i="55"/>
  <c r="I16" i="55" s="1"/>
  <c r="H19" i="55"/>
  <c r="H16" i="55" s="1"/>
  <c r="G19" i="55"/>
  <c r="F19" i="55"/>
  <c r="E19" i="55"/>
  <c r="J18" i="55"/>
  <c r="F17" i="63" s="1"/>
  <c r="J17" i="55"/>
  <c r="F16" i="55"/>
  <c r="E16" i="55"/>
  <c r="I15" i="55"/>
  <c r="H15" i="55"/>
  <c r="G15" i="55"/>
  <c r="G13" i="55" s="1"/>
  <c r="F15" i="55"/>
  <c r="J15" i="55" s="1"/>
  <c r="F14" i="63" s="1"/>
  <c r="E15" i="55"/>
  <c r="I14" i="55"/>
  <c r="H14" i="55"/>
  <c r="H13" i="55" s="1"/>
  <c r="G14" i="55"/>
  <c r="F14" i="55"/>
  <c r="E14" i="55"/>
  <c r="E13" i="55" s="1"/>
  <c r="I13" i="55"/>
  <c r="F12" i="55"/>
  <c r="E12" i="55"/>
  <c r="E11" i="55" s="1"/>
  <c r="I11" i="55"/>
  <c r="I9" i="55" s="1"/>
  <c r="I5" i="55" s="1"/>
  <c r="F11" i="55"/>
  <c r="J10" i="55"/>
  <c r="F9" i="55"/>
  <c r="E9" i="55"/>
  <c r="J8" i="55"/>
  <c r="J7" i="55"/>
  <c r="I6" i="55"/>
  <c r="H6" i="55"/>
  <c r="G6" i="55"/>
  <c r="F6" i="55"/>
  <c r="E6" i="55"/>
  <c r="I74" i="54"/>
  <c r="H74" i="54"/>
  <c r="G74" i="54"/>
  <c r="E74" i="54"/>
  <c r="J72" i="54"/>
  <c r="E71" i="63" s="1"/>
  <c r="J71" i="54"/>
  <c r="J70" i="54"/>
  <c r="E69" i="63" s="1"/>
  <c r="J69" i="54"/>
  <c r="J68" i="54"/>
  <c r="E67" i="63" s="1"/>
  <c r="J67" i="54"/>
  <c r="E66" i="63" s="1"/>
  <c r="N66" i="63" s="1"/>
  <c r="P66" i="63" s="1"/>
  <c r="J66" i="54"/>
  <c r="I65" i="54"/>
  <c r="H65" i="54"/>
  <c r="G65" i="54"/>
  <c r="F65" i="54"/>
  <c r="E65" i="54"/>
  <c r="J65" i="54" s="1"/>
  <c r="E64" i="63" s="1"/>
  <c r="J64" i="54"/>
  <c r="J63" i="54"/>
  <c r="J62" i="54"/>
  <c r="J61" i="54"/>
  <c r="I60" i="54"/>
  <c r="I12" i="54" s="1"/>
  <c r="I11" i="54" s="1"/>
  <c r="I9" i="54" s="1"/>
  <c r="H60" i="54"/>
  <c r="H19" i="54" s="1"/>
  <c r="G60" i="54"/>
  <c r="G12" i="54" s="1"/>
  <c r="G11" i="54" s="1"/>
  <c r="G9" i="54" s="1"/>
  <c r="F60" i="54"/>
  <c r="E60" i="54"/>
  <c r="E19" i="54" s="1"/>
  <c r="E16" i="54" s="1"/>
  <c r="J59" i="54"/>
  <c r="J58" i="54"/>
  <c r="E57" i="63" s="1"/>
  <c r="I57" i="54"/>
  <c r="H57" i="54"/>
  <c r="G57" i="54"/>
  <c r="F57" i="54"/>
  <c r="E57" i="54"/>
  <c r="J57" i="54" s="1"/>
  <c r="E56" i="63" s="1"/>
  <c r="J56" i="54"/>
  <c r="E55" i="63" s="1"/>
  <c r="N55" i="63" s="1"/>
  <c r="P55" i="63" s="1"/>
  <c r="I55" i="54"/>
  <c r="H55" i="54"/>
  <c r="G55" i="54"/>
  <c r="F55" i="54"/>
  <c r="J55" i="54" s="1"/>
  <c r="E55" i="54"/>
  <c r="I54" i="54"/>
  <c r="I53" i="54" s="1"/>
  <c r="H54" i="54"/>
  <c r="G54" i="54"/>
  <c r="G53" i="54" s="1"/>
  <c r="F54" i="54"/>
  <c r="E54" i="54"/>
  <c r="E53" i="54" s="1"/>
  <c r="J53" i="54" s="1"/>
  <c r="E52" i="63" s="1"/>
  <c r="H53" i="54"/>
  <c r="F53" i="54"/>
  <c r="J52" i="54"/>
  <c r="E51" i="63" s="1"/>
  <c r="I51" i="54"/>
  <c r="J51" i="54" s="1"/>
  <c r="E50" i="63" s="1"/>
  <c r="N50" i="63" s="1"/>
  <c r="P50" i="63" s="1"/>
  <c r="H51" i="54"/>
  <c r="G51" i="54"/>
  <c r="F51" i="54"/>
  <c r="E51" i="54"/>
  <c r="I50" i="54"/>
  <c r="H50" i="54"/>
  <c r="G50" i="54"/>
  <c r="G49" i="54" s="1"/>
  <c r="F50" i="54"/>
  <c r="E50" i="54"/>
  <c r="I49" i="54"/>
  <c r="H49" i="54"/>
  <c r="F49" i="54"/>
  <c r="I48" i="54"/>
  <c r="H48" i="54"/>
  <c r="G48" i="54"/>
  <c r="F48" i="54"/>
  <c r="E48" i="54"/>
  <c r="I47" i="54"/>
  <c r="I46" i="54" s="1"/>
  <c r="H47" i="54"/>
  <c r="H46" i="54" s="1"/>
  <c r="F47" i="54"/>
  <c r="F46" i="54" s="1"/>
  <c r="E47" i="54"/>
  <c r="I45" i="54"/>
  <c r="I44" i="54" s="1"/>
  <c r="H45" i="54"/>
  <c r="H44" i="54" s="1"/>
  <c r="G45" i="54"/>
  <c r="F45" i="54"/>
  <c r="F44" i="54" s="1"/>
  <c r="E45" i="54"/>
  <c r="J45" i="54" s="1"/>
  <c r="G44" i="54"/>
  <c r="E44" i="54"/>
  <c r="I43" i="54"/>
  <c r="H43" i="54"/>
  <c r="H42" i="54" s="1"/>
  <c r="G43" i="54"/>
  <c r="F43" i="54"/>
  <c r="F42" i="54" s="1"/>
  <c r="E43" i="54"/>
  <c r="J43" i="54" s="1"/>
  <c r="E42" i="63" s="1"/>
  <c r="I42" i="54"/>
  <c r="G42" i="54"/>
  <c r="I41" i="54"/>
  <c r="I40" i="54" s="1"/>
  <c r="I37" i="54" s="1"/>
  <c r="H41" i="54"/>
  <c r="H40" i="54" s="1"/>
  <c r="F41" i="54"/>
  <c r="F40" i="54" s="1"/>
  <c r="J39" i="54"/>
  <c r="E38" i="63" s="1"/>
  <c r="J38" i="54"/>
  <c r="J36" i="54"/>
  <c r="I35" i="54"/>
  <c r="H35" i="54"/>
  <c r="G35" i="54"/>
  <c r="F35" i="54"/>
  <c r="F32" i="54" s="1"/>
  <c r="E35" i="54"/>
  <c r="J35" i="54" s="1"/>
  <c r="E34" i="63" s="1"/>
  <c r="J34" i="54"/>
  <c r="J74" i="54" s="1"/>
  <c r="I33" i="54"/>
  <c r="I32" i="54" s="1"/>
  <c r="H33" i="54"/>
  <c r="G33" i="54"/>
  <c r="F33" i="54"/>
  <c r="E33" i="54"/>
  <c r="H32" i="54"/>
  <c r="J31" i="54"/>
  <c r="J30" i="54"/>
  <c r="I29" i="54"/>
  <c r="I28" i="54" s="1"/>
  <c r="H29" i="54"/>
  <c r="G29" i="54"/>
  <c r="G28" i="54" s="1"/>
  <c r="F29" i="54"/>
  <c r="E29" i="54"/>
  <c r="H28" i="54"/>
  <c r="F28" i="54"/>
  <c r="I27" i="54"/>
  <c r="H27" i="54"/>
  <c r="G27" i="54"/>
  <c r="G26" i="54" s="1"/>
  <c r="F27" i="54"/>
  <c r="E27" i="54"/>
  <c r="I26" i="54"/>
  <c r="J26" i="54" s="1"/>
  <c r="E25" i="63" s="1"/>
  <c r="H26" i="54"/>
  <c r="F26" i="54"/>
  <c r="E26" i="54"/>
  <c r="I25" i="54"/>
  <c r="H25" i="54"/>
  <c r="G25" i="54"/>
  <c r="G23" i="54" s="1"/>
  <c r="G21" i="54" s="1"/>
  <c r="F25" i="54"/>
  <c r="E25" i="54"/>
  <c r="J25" i="54" s="1"/>
  <c r="I24" i="54"/>
  <c r="H24" i="54"/>
  <c r="G24" i="54"/>
  <c r="F24" i="54"/>
  <c r="F23" i="54" s="1"/>
  <c r="E24" i="54"/>
  <c r="I23" i="54"/>
  <c r="I22" i="54"/>
  <c r="H22" i="54"/>
  <c r="G22" i="54"/>
  <c r="F22" i="54"/>
  <c r="F21" i="54" s="1"/>
  <c r="E22" i="54"/>
  <c r="I21" i="54"/>
  <c r="J20" i="54"/>
  <c r="E19" i="63" s="1"/>
  <c r="I19" i="54"/>
  <c r="I16" i="54" s="1"/>
  <c r="F19" i="54"/>
  <c r="F16" i="54" s="1"/>
  <c r="J18" i="54"/>
  <c r="E17" i="63" s="1"/>
  <c r="J17" i="54"/>
  <c r="H16" i="54"/>
  <c r="I15" i="54"/>
  <c r="H15" i="54"/>
  <c r="J15" i="54" s="1"/>
  <c r="E14" i="63" s="1"/>
  <c r="G15" i="54"/>
  <c r="F15" i="54"/>
  <c r="E15" i="54"/>
  <c r="I14" i="54"/>
  <c r="H14" i="54"/>
  <c r="H13" i="54" s="1"/>
  <c r="G14" i="54"/>
  <c r="F14" i="54"/>
  <c r="E14" i="54"/>
  <c r="E13" i="54" s="1"/>
  <c r="I13" i="54"/>
  <c r="F13" i="54"/>
  <c r="H12" i="54"/>
  <c r="H11" i="54" s="1"/>
  <c r="H9" i="54" s="1"/>
  <c r="F12" i="54"/>
  <c r="E12" i="54"/>
  <c r="F11" i="54"/>
  <c r="J10" i="54"/>
  <c r="E9" i="63" s="1"/>
  <c r="F9" i="54"/>
  <c r="J8" i="54"/>
  <c r="E7" i="63" s="1"/>
  <c r="J7" i="54"/>
  <c r="E6" i="63" s="1"/>
  <c r="I6" i="54"/>
  <c r="I5" i="54" s="1"/>
  <c r="I73" i="54" s="1"/>
  <c r="H6" i="54"/>
  <c r="G6" i="54"/>
  <c r="F6" i="54"/>
  <c r="E6" i="54"/>
  <c r="M71" i="63"/>
  <c r="L71" i="63"/>
  <c r="K71" i="63"/>
  <c r="J71" i="63"/>
  <c r="I71" i="63"/>
  <c r="H71" i="63"/>
  <c r="F71" i="63"/>
  <c r="M70" i="63"/>
  <c r="K70" i="63"/>
  <c r="J70" i="63"/>
  <c r="I70" i="63"/>
  <c r="H70" i="63"/>
  <c r="G70" i="63"/>
  <c r="F70" i="63"/>
  <c r="E70" i="63"/>
  <c r="N70" i="63" s="1"/>
  <c r="P70" i="63" s="1"/>
  <c r="M69" i="63"/>
  <c r="L69" i="63"/>
  <c r="K69" i="63"/>
  <c r="J69" i="63"/>
  <c r="I69" i="63"/>
  <c r="H69" i="63"/>
  <c r="G69" i="63"/>
  <c r="P68" i="63"/>
  <c r="N68" i="63"/>
  <c r="M68" i="63"/>
  <c r="L68" i="63"/>
  <c r="K68" i="63"/>
  <c r="J68" i="63"/>
  <c r="I68" i="63"/>
  <c r="H68" i="63"/>
  <c r="G68" i="63"/>
  <c r="E68" i="63"/>
  <c r="M67" i="63"/>
  <c r="L67" i="63"/>
  <c r="K67" i="63"/>
  <c r="J67" i="63"/>
  <c r="I67" i="63"/>
  <c r="H67" i="63"/>
  <c r="G67" i="63"/>
  <c r="F67" i="63"/>
  <c r="N67" i="63" s="1"/>
  <c r="P67" i="63" s="1"/>
  <c r="M66" i="63"/>
  <c r="L66" i="63"/>
  <c r="K66" i="63"/>
  <c r="J66" i="63"/>
  <c r="I66" i="63"/>
  <c r="H66" i="63"/>
  <c r="G66" i="63"/>
  <c r="M65" i="63"/>
  <c r="L65" i="63"/>
  <c r="K65" i="63"/>
  <c r="J65" i="63"/>
  <c r="I65" i="63"/>
  <c r="H65" i="63"/>
  <c r="G65" i="63"/>
  <c r="F65" i="63"/>
  <c r="N65" i="63" s="1"/>
  <c r="P65" i="63" s="1"/>
  <c r="E65" i="63"/>
  <c r="K64" i="63"/>
  <c r="I64" i="63"/>
  <c r="H64" i="63"/>
  <c r="M63" i="63"/>
  <c r="L63" i="63"/>
  <c r="K63" i="63"/>
  <c r="J63" i="63"/>
  <c r="I63" i="63"/>
  <c r="H63" i="63"/>
  <c r="G63" i="63"/>
  <c r="F63" i="63"/>
  <c r="N63" i="63" s="1"/>
  <c r="P63" i="63" s="1"/>
  <c r="E63" i="63"/>
  <c r="M62" i="63"/>
  <c r="K62" i="63"/>
  <c r="J62" i="63"/>
  <c r="I62" i="63"/>
  <c r="H62" i="63"/>
  <c r="G62" i="63"/>
  <c r="E62" i="63"/>
  <c r="M61" i="63"/>
  <c r="L61" i="63"/>
  <c r="K61" i="63"/>
  <c r="J61" i="63"/>
  <c r="I61" i="63"/>
  <c r="H61" i="63"/>
  <c r="G61" i="63"/>
  <c r="E61" i="63"/>
  <c r="M60" i="63"/>
  <c r="L60" i="63"/>
  <c r="K60" i="63"/>
  <c r="J60" i="63"/>
  <c r="I60" i="63"/>
  <c r="H60" i="63"/>
  <c r="G60" i="63"/>
  <c r="N60" i="63" s="1"/>
  <c r="P60" i="63" s="1"/>
  <c r="F60" i="63"/>
  <c r="E60" i="63"/>
  <c r="M59" i="63"/>
  <c r="I59" i="63"/>
  <c r="H59" i="63"/>
  <c r="P58" i="63"/>
  <c r="M58" i="63"/>
  <c r="L58" i="63"/>
  <c r="K58" i="63"/>
  <c r="J58" i="63"/>
  <c r="I58" i="63"/>
  <c r="H58" i="63"/>
  <c r="G58" i="63"/>
  <c r="F58" i="63"/>
  <c r="E58" i="63"/>
  <c r="N58" i="63" s="1"/>
  <c r="P57" i="63"/>
  <c r="N57" i="63"/>
  <c r="M57" i="63"/>
  <c r="L57" i="63"/>
  <c r="K57" i="63"/>
  <c r="J57" i="63"/>
  <c r="I57" i="63"/>
  <c r="H57" i="63"/>
  <c r="G57" i="63"/>
  <c r="F57" i="63"/>
  <c r="I56" i="63"/>
  <c r="H56" i="63"/>
  <c r="M55" i="63"/>
  <c r="L55" i="63"/>
  <c r="K55" i="63"/>
  <c r="J55" i="63"/>
  <c r="I55" i="63"/>
  <c r="H55" i="63"/>
  <c r="G55" i="63"/>
  <c r="F55" i="63"/>
  <c r="J54" i="63"/>
  <c r="I54" i="63"/>
  <c r="H54" i="63"/>
  <c r="E54" i="63"/>
  <c r="I53" i="63"/>
  <c r="H53" i="63"/>
  <c r="I52" i="63"/>
  <c r="H52" i="63"/>
  <c r="L51" i="63"/>
  <c r="J51" i="63"/>
  <c r="I51" i="63"/>
  <c r="H51" i="63"/>
  <c r="G51" i="63"/>
  <c r="L50" i="63"/>
  <c r="I50" i="63"/>
  <c r="H50" i="63"/>
  <c r="I49" i="63"/>
  <c r="H49" i="63"/>
  <c r="K48" i="63"/>
  <c r="I48" i="63"/>
  <c r="H48" i="63"/>
  <c r="I47" i="63"/>
  <c r="H47" i="63"/>
  <c r="I46" i="63"/>
  <c r="H46" i="63"/>
  <c r="I45" i="63"/>
  <c r="H45" i="63"/>
  <c r="I44" i="63"/>
  <c r="H44" i="63"/>
  <c r="E44" i="63"/>
  <c r="I43" i="63"/>
  <c r="H43" i="63"/>
  <c r="I42" i="63"/>
  <c r="H42" i="63"/>
  <c r="I41" i="63"/>
  <c r="H41" i="63"/>
  <c r="F41" i="63"/>
  <c r="I40" i="63"/>
  <c r="H40" i="63"/>
  <c r="I39" i="63"/>
  <c r="H39" i="63"/>
  <c r="M38" i="63"/>
  <c r="L38" i="63"/>
  <c r="K38" i="63"/>
  <c r="I38" i="63"/>
  <c r="H38" i="63"/>
  <c r="G38" i="63"/>
  <c r="M37" i="63"/>
  <c r="L37" i="63"/>
  <c r="K37" i="63"/>
  <c r="I37" i="63"/>
  <c r="H37" i="63"/>
  <c r="G37" i="63"/>
  <c r="E37" i="63"/>
  <c r="I36" i="63"/>
  <c r="H36" i="63"/>
  <c r="M35" i="63"/>
  <c r="J35" i="63"/>
  <c r="I35" i="63"/>
  <c r="H35" i="63"/>
  <c r="E35" i="63"/>
  <c r="I34" i="63"/>
  <c r="H34" i="63"/>
  <c r="M33" i="63"/>
  <c r="J33" i="63"/>
  <c r="I33" i="63"/>
  <c r="H33" i="63"/>
  <c r="I32" i="63"/>
  <c r="H32" i="63"/>
  <c r="I31" i="63"/>
  <c r="H31" i="63"/>
  <c r="M30" i="63"/>
  <c r="L30" i="63"/>
  <c r="K30" i="63"/>
  <c r="J30" i="63"/>
  <c r="I30" i="63"/>
  <c r="H30" i="63"/>
  <c r="G30" i="63"/>
  <c r="E30" i="63"/>
  <c r="N30" i="63" s="1"/>
  <c r="P30" i="63" s="1"/>
  <c r="M29" i="63"/>
  <c r="J29" i="63"/>
  <c r="I29" i="63"/>
  <c r="H29" i="63"/>
  <c r="F29" i="63"/>
  <c r="E29" i="63"/>
  <c r="M28" i="63"/>
  <c r="I28" i="63"/>
  <c r="H28" i="63"/>
  <c r="I27" i="63"/>
  <c r="H27" i="63"/>
  <c r="M26" i="63"/>
  <c r="I26" i="63"/>
  <c r="H26" i="63"/>
  <c r="F26" i="63"/>
  <c r="M25" i="63"/>
  <c r="I25" i="63"/>
  <c r="H25" i="63"/>
  <c r="M24" i="63"/>
  <c r="I24" i="63"/>
  <c r="H24" i="63"/>
  <c r="E24" i="63"/>
  <c r="M23" i="63"/>
  <c r="I23" i="63"/>
  <c r="H23" i="63"/>
  <c r="F23" i="63"/>
  <c r="I22" i="63"/>
  <c r="H22" i="63"/>
  <c r="I21" i="63"/>
  <c r="H21" i="63"/>
  <c r="M20" i="63"/>
  <c r="I20" i="63"/>
  <c r="H20" i="63"/>
  <c r="M19" i="63"/>
  <c r="I19" i="63"/>
  <c r="H19" i="63"/>
  <c r="F19" i="63"/>
  <c r="N19" i="63" s="1"/>
  <c r="P19" i="63" s="1"/>
  <c r="I18" i="63"/>
  <c r="H18" i="63"/>
  <c r="L17" i="63"/>
  <c r="K17" i="63"/>
  <c r="J17" i="63"/>
  <c r="I17" i="63"/>
  <c r="H17" i="63"/>
  <c r="M16" i="63"/>
  <c r="L16" i="63"/>
  <c r="K16" i="63"/>
  <c r="J16" i="63"/>
  <c r="I16" i="63"/>
  <c r="H16" i="63"/>
  <c r="G16" i="63"/>
  <c r="F16" i="63"/>
  <c r="E16" i="63"/>
  <c r="I15" i="63"/>
  <c r="H15" i="63"/>
  <c r="M14" i="63"/>
  <c r="I14" i="63"/>
  <c r="H14" i="63"/>
  <c r="M13" i="63"/>
  <c r="I13" i="63"/>
  <c r="H13" i="63"/>
  <c r="I12" i="63"/>
  <c r="H12" i="63"/>
  <c r="I11" i="63"/>
  <c r="H11" i="63"/>
  <c r="I10" i="63"/>
  <c r="H10" i="63"/>
  <c r="M9" i="63"/>
  <c r="K9" i="63"/>
  <c r="J9" i="63"/>
  <c r="I9" i="63"/>
  <c r="H9" i="63"/>
  <c r="F9" i="63"/>
  <c r="N9" i="63" s="1"/>
  <c r="P9" i="63" s="1"/>
  <c r="I8" i="63"/>
  <c r="H8" i="63"/>
  <c r="M7" i="63"/>
  <c r="K7" i="63"/>
  <c r="J7" i="63"/>
  <c r="I7" i="63"/>
  <c r="H7" i="63"/>
  <c r="F7" i="63"/>
  <c r="M6" i="63"/>
  <c r="J6" i="63"/>
  <c r="I6" i="63"/>
  <c r="H6" i="63"/>
  <c r="F6" i="63"/>
  <c r="I5" i="63"/>
  <c r="H5" i="63"/>
  <c r="I4" i="63"/>
  <c r="H4" i="63"/>
  <c r="I3" i="63"/>
  <c r="H3" i="63"/>
  <c r="G16" i="55" l="1"/>
  <c r="J16" i="55" s="1"/>
  <c r="F15" i="63" s="1"/>
  <c r="J19" i="55"/>
  <c r="F18" i="63" s="1"/>
  <c r="F41" i="61"/>
  <c r="F19" i="61"/>
  <c r="F47" i="61"/>
  <c r="F46" i="61" s="1"/>
  <c r="F12" i="61"/>
  <c r="F11" i="61" s="1"/>
  <c r="F9" i="61" s="1"/>
  <c r="J29" i="54"/>
  <c r="E28" i="63" s="1"/>
  <c r="E28" i="54"/>
  <c r="J28" i="54" s="1"/>
  <c r="E27" i="63" s="1"/>
  <c r="H37" i="54"/>
  <c r="G12" i="55"/>
  <c r="G47" i="55"/>
  <c r="G41" i="55"/>
  <c r="G40" i="55" s="1"/>
  <c r="J60" i="55"/>
  <c r="F59" i="63" s="1"/>
  <c r="S73" i="61"/>
  <c r="M29" i="61"/>
  <c r="M28" i="61" s="1"/>
  <c r="M27" i="61"/>
  <c r="M26" i="61" s="1"/>
  <c r="M22" i="61"/>
  <c r="M50" i="61"/>
  <c r="M49" i="61" s="1"/>
  <c r="M24" i="61"/>
  <c r="M15" i="61"/>
  <c r="M14" i="61"/>
  <c r="M13" i="61" s="1"/>
  <c r="M25" i="61"/>
  <c r="Q37" i="61"/>
  <c r="I23" i="58"/>
  <c r="N25" i="58"/>
  <c r="K24" i="63" s="1"/>
  <c r="I73" i="55"/>
  <c r="I4" i="55"/>
  <c r="N56" i="63"/>
  <c r="P56" i="63" s="1"/>
  <c r="G4" i="61"/>
  <c r="G73" i="61"/>
  <c r="F5" i="54"/>
  <c r="H23" i="54"/>
  <c r="H21" i="54" s="1"/>
  <c r="H5" i="54" s="1"/>
  <c r="J24" i="54"/>
  <c r="E23" i="63" s="1"/>
  <c r="E32" i="55"/>
  <c r="J32" i="55" s="1"/>
  <c r="F31" i="63" s="1"/>
  <c r="J44" i="55"/>
  <c r="F43" i="63" s="1"/>
  <c r="F13" i="55"/>
  <c r="J47" i="57"/>
  <c r="J46" i="57" s="1"/>
  <c r="J41" i="57"/>
  <c r="J40" i="57" s="1"/>
  <c r="J20" i="57"/>
  <c r="J19" i="57"/>
  <c r="J16" i="57" s="1"/>
  <c r="J12" i="57"/>
  <c r="J11" i="57" s="1"/>
  <c r="J9" i="57" s="1"/>
  <c r="N51" i="63"/>
  <c r="P51" i="63" s="1"/>
  <c r="J53" i="55"/>
  <c r="F52" i="63" s="1"/>
  <c r="N52" i="63" s="1"/>
  <c r="P52" i="63" s="1"/>
  <c r="N42" i="63"/>
  <c r="P42" i="63" s="1"/>
  <c r="J22" i="54"/>
  <c r="E21" i="63" s="1"/>
  <c r="N71" i="63"/>
  <c r="P71" i="63" s="1"/>
  <c r="F40" i="55"/>
  <c r="F37" i="55" s="1"/>
  <c r="J50" i="55"/>
  <c r="F49" i="63" s="1"/>
  <c r="E49" i="55"/>
  <c r="J49" i="55" s="1"/>
  <c r="F48" i="63" s="1"/>
  <c r="I4" i="54"/>
  <c r="H37" i="55"/>
  <c r="J73" i="59"/>
  <c r="J4" i="59"/>
  <c r="F73" i="57"/>
  <c r="F33" i="63"/>
  <c r="J74" i="55"/>
  <c r="E46" i="54"/>
  <c r="J46" i="54" s="1"/>
  <c r="E45" i="63" s="1"/>
  <c r="N7" i="63"/>
  <c r="P7" i="63" s="1"/>
  <c r="G32" i="54"/>
  <c r="J33" i="54"/>
  <c r="E32" i="63" s="1"/>
  <c r="E21" i="55"/>
  <c r="J21" i="55" s="1"/>
  <c r="F20" i="63" s="1"/>
  <c r="J23" i="55"/>
  <c r="F22" i="63" s="1"/>
  <c r="I37" i="55"/>
  <c r="H5" i="59"/>
  <c r="Q42" i="59"/>
  <c r="J41" i="63" s="1"/>
  <c r="G5" i="54"/>
  <c r="G13" i="54"/>
  <c r="J13" i="54" s="1"/>
  <c r="E12" i="63" s="1"/>
  <c r="J14" i="54"/>
  <c r="E13" i="63" s="1"/>
  <c r="E11" i="54"/>
  <c r="J12" i="54"/>
  <c r="E11" i="63" s="1"/>
  <c r="J44" i="54"/>
  <c r="E43" i="63" s="1"/>
  <c r="N64" i="63"/>
  <c r="P64" i="63" s="1"/>
  <c r="J33" i="55"/>
  <c r="F32" i="63" s="1"/>
  <c r="Y44" i="61"/>
  <c r="G43" i="63" s="1"/>
  <c r="R19" i="61"/>
  <c r="R16" i="61" s="1"/>
  <c r="R41" i="61"/>
  <c r="R40" i="61" s="1"/>
  <c r="R37" i="61" s="1"/>
  <c r="R12" i="61"/>
  <c r="R11" i="61" s="1"/>
  <c r="R9" i="61" s="1"/>
  <c r="R5" i="61" s="1"/>
  <c r="J37" i="59"/>
  <c r="Q38" i="59"/>
  <c r="J37" i="63" s="1"/>
  <c r="J27" i="54"/>
  <c r="E26" i="63" s="1"/>
  <c r="O9" i="61"/>
  <c r="Y13" i="61"/>
  <c r="G12" i="63" s="1"/>
  <c r="Y18" i="61"/>
  <c r="G17" i="63" s="1"/>
  <c r="N17" i="63" s="1"/>
  <c r="P17" i="63" s="1"/>
  <c r="O27" i="61"/>
  <c r="O26" i="61" s="1"/>
  <c r="O14" i="61"/>
  <c r="O13" i="61" s="1"/>
  <c r="O22" i="61"/>
  <c r="O50" i="61"/>
  <c r="O49" i="61" s="1"/>
  <c r="O37" i="61" s="1"/>
  <c r="O24" i="61"/>
  <c r="O23" i="61" s="1"/>
  <c r="O15" i="61"/>
  <c r="Y15" i="61" s="1"/>
  <c r="G14" i="63" s="1"/>
  <c r="N14" i="63" s="1"/>
  <c r="P14" i="63" s="1"/>
  <c r="W46" i="61"/>
  <c r="W37" i="61" s="1"/>
  <c r="E32" i="58"/>
  <c r="N35" i="58"/>
  <c r="K34" i="63" s="1"/>
  <c r="H13" i="57"/>
  <c r="T13" i="57" s="1"/>
  <c r="L12" i="63" s="1"/>
  <c r="J73" i="56"/>
  <c r="G23" i="58"/>
  <c r="G21" i="58" s="1"/>
  <c r="N24" i="58"/>
  <c r="K23" i="63" s="1"/>
  <c r="E42" i="54"/>
  <c r="J42" i="54" s="1"/>
  <c r="E41" i="63" s="1"/>
  <c r="J50" i="54"/>
  <c r="E49" i="63" s="1"/>
  <c r="G32" i="55"/>
  <c r="L12" i="61"/>
  <c r="L11" i="61" s="1"/>
  <c r="M37" i="59"/>
  <c r="I21" i="58"/>
  <c r="I21" i="57"/>
  <c r="F74" i="57"/>
  <c r="F33" i="57"/>
  <c r="F32" i="57" s="1"/>
  <c r="T34" i="57"/>
  <c r="G47" i="54"/>
  <c r="G46" i="54" s="1"/>
  <c r="G41" i="54"/>
  <c r="G40" i="54" s="1"/>
  <c r="Y47" i="61"/>
  <c r="G46" i="63" s="1"/>
  <c r="E46" i="61"/>
  <c r="L5" i="59"/>
  <c r="J48" i="54"/>
  <c r="E47" i="63" s="1"/>
  <c r="J28" i="55"/>
  <c r="F27" i="63" s="1"/>
  <c r="Y6" i="61"/>
  <c r="G5" i="63" s="1"/>
  <c r="T5" i="61"/>
  <c r="F23" i="61"/>
  <c r="F21" i="61" s="1"/>
  <c r="E42" i="61"/>
  <c r="Y55" i="61"/>
  <c r="G54" i="63" s="1"/>
  <c r="N54" i="63" s="1"/>
  <c r="P54" i="63" s="1"/>
  <c r="Q33" i="59"/>
  <c r="J32" i="63" s="1"/>
  <c r="P33" i="61"/>
  <c r="P32" i="61" s="1"/>
  <c r="P74" i="61"/>
  <c r="G19" i="54"/>
  <c r="G16" i="54" s="1"/>
  <c r="J16" i="54" s="1"/>
  <c r="E15" i="63" s="1"/>
  <c r="I13" i="61"/>
  <c r="W13" i="61"/>
  <c r="W50" i="61"/>
  <c r="W49" i="61" s="1"/>
  <c r="W24" i="61"/>
  <c r="W23" i="61" s="1"/>
  <c r="W29" i="61"/>
  <c r="W28" i="61" s="1"/>
  <c r="W25" i="61"/>
  <c r="W22" i="61"/>
  <c r="Y34" i="61"/>
  <c r="I37" i="61"/>
  <c r="N6" i="59"/>
  <c r="M5" i="59"/>
  <c r="Q35" i="59"/>
  <c r="J34" i="63" s="1"/>
  <c r="H37" i="59"/>
  <c r="F47" i="59"/>
  <c r="F46" i="59" s="1"/>
  <c r="F41" i="59"/>
  <c r="L25" i="57"/>
  <c r="L27" i="57"/>
  <c r="L26" i="57" s="1"/>
  <c r="L50" i="57"/>
  <c r="L49" i="57" s="1"/>
  <c r="L15" i="57"/>
  <c r="L14" i="57"/>
  <c r="L13" i="57" s="1"/>
  <c r="L29" i="57"/>
  <c r="L28" i="57" s="1"/>
  <c r="L22" i="57"/>
  <c r="L24" i="57"/>
  <c r="L23" i="57" s="1"/>
  <c r="G32" i="57"/>
  <c r="T8" i="57"/>
  <c r="L7" i="63" s="1"/>
  <c r="Y8" i="61"/>
  <c r="G7" i="63" s="1"/>
  <c r="G47" i="59"/>
  <c r="G46" i="59" s="1"/>
  <c r="G12" i="59"/>
  <c r="G11" i="59" s="1"/>
  <c r="G9" i="59" s="1"/>
  <c r="G5" i="59" s="1"/>
  <c r="G20" i="59"/>
  <c r="Q20" i="59" s="1"/>
  <c r="J19" i="63" s="1"/>
  <c r="G19" i="59"/>
  <c r="G16" i="59" s="1"/>
  <c r="G41" i="59"/>
  <c r="G40" i="59" s="1"/>
  <c r="G37" i="59" s="1"/>
  <c r="G5" i="58"/>
  <c r="G4" i="58" s="1"/>
  <c r="M5" i="58"/>
  <c r="H37" i="58"/>
  <c r="N62" i="63"/>
  <c r="P62" i="63" s="1"/>
  <c r="J6" i="54"/>
  <c r="E5" i="63" s="1"/>
  <c r="N5" i="63" s="1"/>
  <c r="P5" i="63" s="1"/>
  <c r="J19" i="54"/>
  <c r="E18" i="63" s="1"/>
  <c r="J22" i="55"/>
  <c r="F21" i="63" s="1"/>
  <c r="J54" i="55"/>
  <c r="F53" i="63" s="1"/>
  <c r="Y7" i="61"/>
  <c r="G6" i="63" s="1"/>
  <c r="N6" i="63" s="1"/>
  <c r="P6" i="63" s="1"/>
  <c r="K13" i="61"/>
  <c r="I16" i="61"/>
  <c r="X19" i="61"/>
  <c r="X16" i="61" s="1"/>
  <c r="X5" i="61" s="1"/>
  <c r="L47" i="61"/>
  <c r="L46" i="61" s="1"/>
  <c r="Y54" i="61"/>
  <c r="G53" i="63" s="1"/>
  <c r="P50" i="59"/>
  <c r="P49" i="59" s="1"/>
  <c r="P29" i="59"/>
  <c r="P28" i="59" s="1"/>
  <c r="P25" i="59"/>
  <c r="P24" i="59"/>
  <c r="P15" i="59"/>
  <c r="P14" i="59"/>
  <c r="P13" i="59" s="1"/>
  <c r="J26" i="55"/>
  <c r="F25" i="63" s="1"/>
  <c r="J40" i="55"/>
  <c r="F39" i="63" s="1"/>
  <c r="H27" i="61"/>
  <c r="Y30" i="61"/>
  <c r="G29" i="63" s="1"/>
  <c r="N29" i="63" s="1"/>
  <c r="P29" i="63" s="1"/>
  <c r="H50" i="61"/>
  <c r="H49" i="61" s="1"/>
  <c r="H24" i="61"/>
  <c r="H29" i="61"/>
  <c r="H28" i="61" s="1"/>
  <c r="H22" i="61"/>
  <c r="L41" i="61"/>
  <c r="L40" i="61" s="1"/>
  <c r="L37" i="61" s="1"/>
  <c r="Y45" i="61"/>
  <c r="G44" i="63" s="1"/>
  <c r="N44" i="63" s="1"/>
  <c r="P44" i="63" s="1"/>
  <c r="O46" i="61"/>
  <c r="N47" i="61"/>
  <c r="N46" i="61" s="1"/>
  <c r="N41" i="61"/>
  <c r="N40" i="61" s="1"/>
  <c r="N37" i="61" s="1"/>
  <c r="N19" i="61"/>
  <c r="N16" i="61" s="1"/>
  <c r="E21" i="59"/>
  <c r="E28" i="59"/>
  <c r="N37" i="59"/>
  <c r="I13" i="58"/>
  <c r="I5" i="58" s="1"/>
  <c r="N15" i="58"/>
  <c r="K14" i="63" s="1"/>
  <c r="J60" i="54"/>
  <c r="E59" i="63" s="1"/>
  <c r="N59" i="63" s="1"/>
  <c r="P59" i="63" s="1"/>
  <c r="E41" i="54"/>
  <c r="E49" i="54"/>
  <c r="J49" i="54" s="1"/>
  <c r="E48" i="63" s="1"/>
  <c r="J14" i="55"/>
  <c r="F13" i="63" s="1"/>
  <c r="G21" i="55"/>
  <c r="J29" i="55"/>
  <c r="F28" i="63" s="1"/>
  <c r="J5" i="61"/>
  <c r="E11" i="61"/>
  <c r="L21" i="61"/>
  <c r="W27" i="61"/>
  <c r="W26" i="61" s="1"/>
  <c r="K50" i="61"/>
  <c r="K49" i="61" s="1"/>
  <c r="Y49" i="61" s="1"/>
  <c r="G48" i="63" s="1"/>
  <c r="K24" i="61"/>
  <c r="K23" i="61" s="1"/>
  <c r="K29" i="61"/>
  <c r="K28" i="61" s="1"/>
  <c r="K25" i="61"/>
  <c r="K27" i="61"/>
  <c r="K26" i="61" s="1"/>
  <c r="K22" i="61"/>
  <c r="M37" i="61"/>
  <c r="F19" i="59"/>
  <c r="T71" i="57"/>
  <c r="L70" i="63" s="1"/>
  <c r="L43" i="57"/>
  <c r="L42" i="57" s="1"/>
  <c r="L37" i="57" s="1"/>
  <c r="E23" i="54"/>
  <c r="J23" i="54" s="1"/>
  <c r="E22" i="63" s="1"/>
  <c r="J6" i="55"/>
  <c r="F5" i="63" s="1"/>
  <c r="N16" i="63"/>
  <c r="P16" i="63" s="1"/>
  <c r="E32" i="54"/>
  <c r="J32" i="54" s="1"/>
  <c r="E31" i="63" s="1"/>
  <c r="F37" i="54"/>
  <c r="J54" i="54"/>
  <c r="E53" i="63" s="1"/>
  <c r="H21" i="55"/>
  <c r="H5" i="55" s="1"/>
  <c r="E37" i="55"/>
  <c r="L9" i="61"/>
  <c r="L5" i="61" s="1"/>
  <c r="H25" i="61"/>
  <c r="Y25" i="61" s="1"/>
  <c r="G24" i="63" s="1"/>
  <c r="N24" i="63" s="1"/>
  <c r="P24" i="63" s="1"/>
  <c r="Y36" i="61"/>
  <c r="G35" i="63" s="1"/>
  <c r="N35" i="63" s="1"/>
  <c r="P35" i="63" s="1"/>
  <c r="F35" i="61"/>
  <c r="Y35" i="61" s="1"/>
  <c r="G34" i="63" s="1"/>
  <c r="N34" i="63" s="1"/>
  <c r="P34" i="63" s="1"/>
  <c r="R47" i="61"/>
  <c r="R46" i="61" s="1"/>
  <c r="M37" i="58"/>
  <c r="E32" i="61"/>
  <c r="P47" i="61"/>
  <c r="P46" i="61" s="1"/>
  <c r="I23" i="59"/>
  <c r="I21" i="59" s="1"/>
  <c r="H5" i="58"/>
  <c r="H4" i="58" s="1"/>
  <c r="N43" i="58"/>
  <c r="K42" i="63" s="1"/>
  <c r="E42" i="58"/>
  <c r="N42" i="58" s="1"/>
  <c r="K41" i="63" s="1"/>
  <c r="T6" i="57"/>
  <c r="L5" i="63" s="1"/>
  <c r="Q5" i="57"/>
  <c r="L4" i="56"/>
  <c r="P44" i="56"/>
  <c r="M43" i="63" s="1"/>
  <c r="N47" i="56"/>
  <c r="N46" i="56" s="1"/>
  <c r="N41" i="56"/>
  <c r="N40" i="56" s="1"/>
  <c r="N19" i="56"/>
  <c r="N16" i="56" s="1"/>
  <c r="N12" i="56"/>
  <c r="N11" i="56" s="1"/>
  <c r="N9" i="56" s="1"/>
  <c r="N5" i="56" s="1"/>
  <c r="P65" i="56"/>
  <c r="M64" i="63" s="1"/>
  <c r="Y53" i="61"/>
  <c r="G52" i="63" s="1"/>
  <c r="Q6" i="59"/>
  <c r="J5" i="63" s="1"/>
  <c r="G13" i="59"/>
  <c r="Q65" i="59"/>
  <c r="J64" i="63" s="1"/>
  <c r="G37" i="58"/>
  <c r="P32" i="56"/>
  <c r="M31" i="63" s="1"/>
  <c r="P55" i="56"/>
  <c r="M54" i="63" s="1"/>
  <c r="O47" i="56"/>
  <c r="O46" i="56" s="1"/>
  <c r="O41" i="56"/>
  <c r="O40" i="56" s="1"/>
  <c r="O19" i="56"/>
  <c r="O16" i="56" s="1"/>
  <c r="N14" i="32"/>
  <c r="J5" i="58"/>
  <c r="L21" i="58"/>
  <c r="J23" i="58"/>
  <c r="J47" i="58"/>
  <c r="J46" i="58" s="1"/>
  <c r="J41" i="58"/>
  <c r="J40" i="58" s="1"/>
  <c r="J12" i="58"/>
  <c r="J11" i="58" s="1"/>
  <c r="J9" i="58" s="1"/>
  <c r="J19" i="58"/>
  <c r="J16" i="58" s="1"/>
  <c r="K33" i="57"/>
  <c r="K32" i="57" s="1"/>
  <c r="K74" i="57"/>
  <c r="P54" i="56"/>
  <c r="M53" i="63" s="1"/>
  <c r="E53" i="56"/>
  <c r="P53" i="56" s="1"/>
  <c r="M52" i="63" s="1"/>
  <c r="O32" i="61"/>
  <c r="S46" i="61"/>
  <c r="S37" i="61" s="1"/>
  <c r="S4" i="61" s="1"/>
  <c r="N27" i="58"/>
  <c r="K26" i="63" s="1"/>
  <c r="N33" i="58"/>
  <c r="K32" i="63" s="1"/>
  <c r="I32" i="58"/>
  <c r="N45" i="58"/>
  <c r="K44" i="63" s="1"/>
  <c r="E44" i="58"/>
  <c r="N44" i="58" s="1"/>
  <c r="K43" i="63" s="1"/>
  <c r="N50" i="58"/>
  <c r="K49" i="63" s="1"/>
  <c r="N55" i="58"/>
  <c r="K54" i="63" s="1"/>
  <c r="L32" i="57"/>
  <c r="N23" i="58"/>
  <c r="K22" i="63" s="1"/>
  <c r="F53" i="58"/>
  <c r="N53" i="58" s="1"/>
  <c r="K52" i="63" s="1"/>
  <c r="N54" i="58"/>
  <c r="K53" i="63" s="1"/>
  <c r="L20" i="58"/>
  <c r="N20" i="58" s="1"/>
  <c r="K19" i="63" s="1"/>
  <c r="L19" i="58"/>
  <c r="L16" i="58" s="1"/>
  <c r="L5" i="58" s="1"/>
  <c r="L4" i="58" s="1"/>
  <c r="M73" i="56"/>
  <c r="H32" i="56"/>
  <c r="P35" i="56"/>
  <c r="M34" i="63" s="1"/>
  <c r="F126" i="64"/>
  <c r="E33" i="63"/>
  <c r="L14" i="61"/>
  <c r="L13" i="61" s="1"/>
  <c r="P19" i="61"/>
  <c r="P16" i="61" s="1"/>
  <c r="P5" i="61" s="1"/>
  <c r="P29" i="61"/>
  <c r="P28" i="61" s="1"/>
  <c r="N29" i="61"/>
  <c r="N28" i="61" s="1"/>
  <c r="N25" i="61"/>
  <c r="N23" i="61" s="1"/>
  <c r="N21" i="61" s="1"/>
  <c r="U47" i="61"/>
  <c r="U46" i="61" s="1"/>
  <c r="U37" i="61" s="1"/>
  <c r="Y60" i="61"/>
  <c r="G59" i="63" s="1"/>
  <c r="L41" i="59"/>
  <c r="L40" i="59" s="1"/>
  <c r="Q54" i="59"/>
  <c r="J53" i="63" s="1"/>
  <c r="K32" i="58"/>
  <c r="I41" i="58"/>
  <c r="I40" i="58" s="1"/>
  <c r="T12" i="57"/>
  <c r="L11" i="63" s="1"/>
  <c r="N74" i="57"/>
  <c r="N33" i="57"/>
  <c r="N32" i="57" s="1"/>
  <c r="P6" i="56"/>
  <c r="M5" i="63" s="1"/>
  <c r="O13" i="56"/>
  <c r="P13" i="56" s="1"/>
  <c r="M12" i="63" s="1"/>
  <c r="N26" i="58"/>
  <c r="K25" i="63" s="1"/>
  <c r="N22" i="58"/>
  <c r="K21" i="63" s="1"/>
  <c r="E21" i="58"/>
  <c r="N21" i="58" s="1"/>
  <c r="K20" i="63" s="1"/>
  <c r="H29" i="57"/>
  <c r="H28" i="57" s="1"/>
  <c r="H15" i="57"/>
  <c r="T15" i="57" s="1"/>
  <c r="L14" i="63" s="1"/>
  <c r="H22" i="57"/>
  <c r="T22" i="57" s="1"/>
  <c r="L21" i="63" s="1"/>
  <c r="H27" i="57"/>
  <c r="H26" i="57" s="1"/>
  <c r="T26" i="57" s="1"/>
  <c r="L25" i="63" s="1"/>
  <c r="H50" i="57"/>
  <c r="H49" i="57" s="1"/>
  <c r="T49" i="57" s="1"/>
  <c r="L48" i="63" s="1"/>
  <c r="H24" i="57"/>
  <c r="O74" i="57"/>
  <c r="O33" i="57"/>
  <c r="O32" i="57" s="1"/>
  <c r="E46" i="57"/>
  <c r="O5" i="56"/>
  <c r="Q23" i="61"/>
  <c r="Q21" i="61" s="1"/>
  <c r="Q5" i="61" s="1"/>
  <c r="H46" i="61"/>
  <c r="H37" i="61" s="1"/>
  <c r="K5" i="59"/>
  <c r="E16" i="59"/>
  <c r="Q45" i="59"/>
  <c r="J44" i="63" s="1"/>
  <c r="E46" i="59"/>
  <c r="L47" i="59"/>
  <c r="L46" i="59" s="1"/>
  <c r="L37" i="59" s="1"/>
  <c r="Q51" i="59"/>
  <c r="J50" i="63" s="1"/>
  <c r="Q57" i="59"/>
  <c r="J56" i="63" s="1"/>
  <c r="O47" i="59"/>
  <c r="O46" i="59" s="1"/>
  <c r="O12" i="59"/>
  <c r="O11" i="59" s="1"/>
  <c r="O9" i="59" s="1"/>
  <c r="M32" i="58"/>
  <c r="L41" i="58"/>
  <c r="L40" i="58" s="1"/>
  <c r="L37" i="58" s="1"/>
  <c r="I47" i="58"/>
  <c r="I46" i="58" s="1"/>
  <c r="I14" i="57"/>
  <c r="I13" i="57" s="1"/>
  <c r="I27" i="57"/>
  <c r="I26" i="57" s="1"/>
  <c r="R32" i="57"/>
  <c r="I12" i="61"/>
  <c r="I11" i="61" s="1"/>
  <c r="I9" i="61" s="1"/>
  <c r="U12" i="61"/>
  <c r="U11" i="61" s="1"/>
  <c r="U9" i="61" s="1"/>
  <c r="U5" i="61" s="1"/>
  <c r="Y48" i="61"/>
  <c r="G47" i="63" s="1"/>
  <c r="P37" i="61"/>
  <c r="L74" i="61"/>
  <c r="N29" i="59"/>
  <c r="N28" i="59" s="1"/>
  <c r="N27" i="59"/>
  <c r="N26" i="59" s="1"/>
  <c r="Q26" i="59" s="1"/>
  <c r="J25" i="63" s="1"/>
  <c r="N24" i="59"/>
  <c r="N23" i="59" s="1"/>
  <c r="N15" i="59"/>
  <c r="Q15" i="59" s="1"/>
  <c r="J14" i="63" s="1"/>
  <c r="N22" i="59"/>
  <c r="Q22" i="59" s="1"/>
  <c r="J21" i="63" s="1"/>
  <c r="N14" i="59"/>
  <c r="N13" i="59" s="1"/>
  <c r="Q43" i="59"/>
  <c r="J42" i="63" s="1"/>
  <c r="Q44" i="59"/>
  <c r="J43" i="63" s="1"/>
  <c r="P37" i="59"/>
  <c r="J14" i="57"/>
  <c r="J13" i="57" s="1"/>
  <c r="J22" i="57"/>
  <c r="J25" i="57"/>
  <c r="T25" i="57" s="1"/>
  <c r="L24" i="63" s="1"/>
  <c r="J27" i="57"/>
  <c r="J26" i="57" s="1"/>
  <c r="T54" i="57"/>
  <c r="L53" i="63" s="1"/>
  <c r="G47" i="57"/>
  <c r="G46" i="57" s="1"/>
  <c r="G41" i="57"/>
  <c r="G40" i="57" s="1"/>
  <c r="G37" i="57" s="1"/>
  <c r="G20" i="57"/>
  <c r="G19" i="57"/>
  <c r="G12" i="57"/>
  <c r="G11" i="57" s="1"/>
  <c r="G9" i="57" s="1"/>
  <c r="T60" i="57"/>
  <c r="L59" i="63" s="1"/>
  <c r="E11" i="56"/>
  <c r="L37" i="56"/>
  <c r="R23" i="32"/>
  <c r="S17" i="32"/>
  <c r="S51" i="32"/>
  <c r="I70" i="32"/>
  <c r="E23" i="61"/>
  <c r="Y29" i="61"/>
  <c r="G28" i="63" s="1"/>
  <c r="F33" i="61"/>
  <c r="F32" i="61" s="1"/>
  <c r="F74" i="61"/>
  <c r="K46" i="61"/>
  <c r="K37" i="61" s="1"/>
  <c r="O29" i="59"/>
  <c r="O28" i="59" s="1"/>
  <c r="O50" i="59"/>
  <c r="O27" i="59"/>
  <c r="O26" i="59" s="1"/>
  <c r="O25" i="59"/>
  <c r="Q25" i="59" s="1"/>
  <c r="J24" i="63" s="1"/>
  <c r="O22" i="59"/>
  <c r="O14" i="59"/>
  <c r="O13" i="59" s="1"/>
  <c r="Q53" i="59"/>
  <c r="J52" i="63" s="1"/>
  <c r="Q60" i="59"/>
  <c r="J59" i="63" s="1"/>
  <c r="N14" i="58"/>
  <c r="K13" i="63" s="1"/>
  <c r="E28" i="58"/>
  <c r="N28" i="58" s="1"/>
  <c r="K27" i="63" s="1"/>
  <c r="N29" i="58"/>
  <c r="K28" i="63" s="1"/>
  <c r="L47" i="58"/>
  <c r="L46" i="58" s="1"/>
  <c r="N60" i="58"/>
  <c r="K59" i="63" s="1"/>
  <c r="K29" i="57"/>
  <c r="K28" i="57" s="1"/>
  <c r="K22" i="57"/>
  <c r="K14" i="57"/>
  <c r="K13" i="57" s="1"/>
  <c r="K27" i="57"/>
  <c r="K26" i="57" s="1"/>
  <c r="K25" i="57"/>
  <c r="K23" i="57" s="1"/>
  <c r="K50" i="57"/>
  <c r="K49" i="57" s="1"/>
  <c r="J50" i="57"/>
  <c r="J49" i="57" s="1"/>
  <c r="T55" i="57"/>
  <c r="L54" i="63" s="1"/>
  <c r="H19" i="57"/>
  <c r="H20" i="57"/>
  <c r="H41" i="57"/>
  <c r="H40" i="57" s="1"/>
  <c r="H12" i="57"/>
  <c r="H11" i="57" s="1"/>
  <c r="H9" i="57" s="1"/>
  <c r="I5" i="56"/>
  <c r="AL22" i="32"/>
  <c r="AK22" i="32"/>
  <c r="AI22" i="32"/>
  <c r="AH22" i="32"/>
  <c r="AG22" i="32"/>
  <c r="AF22" i="32"/>
  <c r="AM22" i="32" s="1"/>
  <c r="AO22" i="32" s="1"/>
  <c r="AE22" i="32"/>
  <c r="S71" i="32"/>
  <c r="O90" i="32"/>
  <c r="AM108" i="32"/>
  <c r="AO108" i="32" s="1"/>
  <c r="T10" i="57"/>
  <c r="L9" i="63" s="1"/>
  <c r="M37" i="56"/>
  <c r="M4" i="56" s="1"/>
  <c r="E46" i="56"/>
  <c r="P37" i="64"/>
  <c r="C13" i="43"/>
  <c r="P23" i="32"/>
  <c r="D116" i="32"/>
  <c r="V29" i="61"/>
  <c r="V28" i="61" s="1"/>
  <c r="Y28" i="61" s="1"/>
  <c r="G27" i="63" s="1"/>
  <c r="I19" i="59"/>
  <c r="I16" i="59" s="1"/>
  <c r="I5" i="59" s="1"/>
  <c r="N51" i="58"/>
  <c r="K50" i="63" s="1"/>
  <c r="N5" i="57"/>
  <c r="I9" i="57"/>
  <c r="I5" i="57" s="1"/>
  <c r="N21" i="57"/>
  <c r="F37" i="57"/>
  <c r="L19" i="57"/>
  <c r="L16" i="57" s="1"/>
  <c r="L12" i="57"/>
  <c r="L11" i="57" s="1"/>
  <c r="L9" i="57" s="1"/>
  <c r="T65" i="57"/>
  <c r="L64" i="63" s="1"/>
  <c r="E41" i="56"/>
  <c r="O16" i="64"/>
  <c r="O87" i="64"/>
  <c r="AN116" i="32"/>
  <c r="Q51" i="32"/>
  <c r="AM43" i="32"/>
  <c r="AO43" i="32" s="1"/>
  <c r="R16" i="57"/>
  <c r="E23" i="57"/>
  <c r="T36" i="57"/>
  <c r="L35" i="63" s="1"/>
  <c r="P52" i="56"/>
  <c r="M51" i="63" s="1"/>
  <c r="I51" i="56"/>
  <c r="P51" i="56" s="1"/>
  <c r="M50" i="63" s="1"/>
  <c r="P16" i="64"/>
  <c r="O57" i="64"/>
  <c r="Q62" i="64"/>
  <c r="I87" i="64"/>
  <c r="O97" i="64"/>
  <c r="N35" i="32"/>
  <c r="G17" i="33"/>
  <c r="G183" i="33" s="1"/>
  <c r="AK29" i="32"/>
  <c r="AI29" i="32"/>
  <c r="AG29" i="32"/>
  <c r="AF29" i="32"/>
  <c r="AL29" i="32"/>
  <c r="AE29" i="32"/>
  <c r="AM29" i="32" s="1"/>
  <c r="AO29" i="32" s="1"/>
  <c r="AC35" i="32"/>
  <c r="AL74" i="32"/>
  <c r="AK74" i="32"/>
  <c r="AE74" i="32"/>
  <c r="AM74" i="32" s="1"/>
  <c r="AO74" i="32" s="1"/>
  <c r="AI74" i="32"/>
  <c r="AH74" i="32"/>
  <c r="AG74" i="32"/>
  <c r="AF74" i="32"/>
  <c r="AC90" i="32"/>
  <c r="AD115" i="32"/>
  <c r="I32" i="59"/>
  <c r="Q32" i="59" s="1"/>
  <c r="J31" i="63" s="1"/>
  <c r="J21" i="58"/>
  <c r="E19" i="58"/>
  <c r="E12" i="58"/>
  <c r="E47" i="58"/>
  <c r="E41" i="58"/>
  <c r="E28" i="57"/>
  <c r="T35" i="57"/>
  <c r="L34" i="63" s="1"/>
  <c r="K37" i="57"/>
  <c r="T48" i="57"/>
  <c r="L47" i="63" s="1"/>
  <c r="F46" i="56"/>
  <c r="F37" i="56" s="1"/>
  <c r="Q58" i="64"/>
  <c r="I74" i="64"/>
  <c r="O103" i="64"/>
  <c r="O113" i="64" s="1"/>
  <c r="G113" i="64"/>
  <c r="G126" i="64" s="1"/>
  <c r="L126" i="64"/>
  <c r="S27" i="32"/>
  <c r="O35" i="32"/>
  <c r="AI44" i="32"/>
  <c r="AG44" i="32"/>
  <c r="AL44" i="32"/>
  <c r="AF44" i="32"/>
  <c r="AE44" i="32"/>
  <c r="AM44" i="32" s="1"/>
  <c r="AO44" i="32" s="1"/>
  <c r="AK44" i="32"/>
  <c r="E6" i="58"/>
  <c r="N7" i="58"/>
  <c r="K6" i="63" s="1"/>
  <c r="F13" i="58"/>
  <c r="N13" i="58" s="1"/>
  <c r="K12" i="63" s="1"/>
  <c r="K21" i="58"/>
  <c r="K5" i="58" s="1"/>
  <c r="K4" i="58" s="1"/>
  <c r="T7" i="57"/>
  <c r="L6" i="63" s="1"/>
  <c r="M9" i="57"/>
  <c r="T53" i="57"/>
  <c r="L52" i="63" s="1"/>
  <c r="P47" i="57"/>
  <c r="P46" i="57" s="1"/>
  <c r="P41" i="57"/>
  <c r="P40" i="57" s="1"/>
  <c r="P12" i="57"/>
  <c r="P11" i="57" s="1"/>
  <c r="P9" i="57" s="1"/>
  <c r="P5" i="57" s="1"/>
  <c r="P50" i="56"/>
  <c r="M49" i="63" s="1"/>
  <c r="E49" i="56"/>
  <c r="P49" i="56" s="1"/>
  <c r="M48" i="63" s="1"/>
  <c r="Q39" i="64"/>
  <c r="I57" i="64"/>
  <c r="P113" i="64"/>
  <c r="N125" i="64"/>
  <c r="G87" i="33"/>
  <c r="P42" i="56"/>
  <c r="M41" i="63" s="1"/>
  <c r="P9" i="64"/>
  <c r="Q11" i="64"/>
  <c r="Q16" i="64" s="1"/>
  <c r="I16" i="64"/>
  <c r="Q30" i="64"/>
  <c r="M57" i="64"/>
  <c r="N57" i="64"/>
  <c r="I97" i="64"/>
  <c r="Q108" i="64"/>
  <c r="E8" i="31"/>
  <c r="E35" i="31"/>
  <c r="G112" i="33"/>
  <c r="AM9" i="32"/>
  <c r="AO9" i="32" s="1"/>
  <c r="AL50" i="32"/>
  <c r="AG50" i="32"/>
  <c r="AF50" i="32"/>
  <c r="AE50" i="32"/>
  <c r="AK50" i="32"/>
  <c r="AG62" i="32"/>
  <c r="AF62" i="32"/>
  <c r="AI62" i="32"/>
  <c r="AE62" i="32"/>
  <c r="AM62" i="32" s="1"/>
  <c r="AO62" i="32" s="1"/>
  <c r="AL62" i="32"/>
  <c r="AK62" i="32"/>
  <c r="AG101" i="32"/>
  <c r="AF101" i="32"/>
  <c r="AE101" i="32"/>
  <c r="AK101" i="32"/>
  <c r="AI101" i="32"/>
  <c r="AH101" i="32"/>
  <c r="AC115" i="32"/>
  <c r="AM102" i="32"/>
  <c r="AO102" i="32" s="1"/>
  <c r="H116" i="32"/>
  <c r="AA116" i="32"/>
  <c r="AM91" i="32"/>
  <c r="AD95" i="32"/>
  <c r="AL115" i="32"/>
  <c r="AE95" i="32"/>
  <c r="S23" i="32"/>
  <c r="AL40" i="32"/>
  <c r="AK40" i="32"/>
  <c r="AK51" i="32" s="1"/>
  <c r="AH40" i="32"/>
  <c r="AI40" i="32"/>
  <c r="AG40" i="32"/>
  <c r="AF40" i="32"/>
  <c r="AG56" i="32"/>
  <c r="AM56" i="32" s="1"/>
  <c r="AO56" i="32" s="1"/>
  <c r="AF56" i="32"/>
  <c r="AL56" i="32"/>
  <c r="AK56" i="32"/>
  <c r="AH56" i="32"/>
  <c r="AI73" i="32"/>
  <c r="AH73" i="32"/>
  <c r="AM73" i="32" s="1"/>
  <c r="AO73" i="32" s="1"/>
  <c r="AG73" i="32"/>
  <c r="AL73" i="32"/>
  <c r="AK73" i="32"/>
  <c r="AF73" i="32"/>
  <c r="R14" i="57"/>
  <c r="R13" i="57" s="1"/>
  <c r="E20" i="57"/>
  <c r="T20" i="57" s="1"/>
  <c r="L19" i="63" s="1"/>
  <c r="R41" i="57"/>
  <c r="R40" i="57" s="1"/>
  <c r="R37" i="57" s="1"/>
  <c r="R47" i="57"/>
  <c r="R46" i="57" s="1"/>
  <c r="T57" i="57"/>
  <c r="L56" i="63" s="1"/>
  <c r="F5" i="56"/>
  <c r="Q18" i="64"/>
  <c r="I37" i="64"/>
  <c r="M74" i="64"/>
  <c r="E183" i="33"/>
  <c r="P14" i="32"/>
  <c r="X23" i="32"/>
  <c r="S109" i="32"/>
  <c r="I20" i="73"/>
  <c r="K14" i="73"/>
  <c r="N34" i="58"/>
  <c r="K33" i="63" s="1"/>
  <c r="N36" i="58"/>
  <c r="K35" i="63" s="1"/>
  <c r="F41" i="58"/>
  <c r="F40" i="58" s="1"/>
  <c r="R9" i="57"/>
  <c r="R5" i="57" s="1"/>
  <c r="G21" i="57"/>
  <c r="H74" i="57"/>
  <c r="H33" i="57"/>
  <c r="H32" i="57" s="1"/>
  <c r="E41" i="57"/>
  <c r="H12" i="56"/>
  <c r="H11" i="56" s="1"/>
  <c r="H9" i="56" s="1"/>
  <c r="H19" i="56"/>
  <c r="H47" i="56"/>
  <c r="H46" i="56" s="1"/>
  <c r="H37" i="56" s="1"/>
  <c r="M87" i="64"/>
  <c r="Q118" i="64"/>
  <c r="AL19" i="32"/>
  <c r="AK19" i="32"/>
  <c r="AI19" i="32"/>
  <c r="AG19" i="32"/>
  <c r="AF19" i="32"/>
  <c r="AD51" i="32"/>
  <c r="R51" i="32"/>
  <c r="AE40" i="32"/>
  <c r="AM40" i="32" s="1"/>
  <c r="AO40" i="32" s="1"/>
  <c r="R70" i="32"/>
  <c r="S55" i="32"/>
  <c r="AE56" i="32"/>
  <c r="AE73" i="32"/>
  <c r="N30" i="58"/>
  <c r="K29" i="63" s="1"/>
  <c r="M25" i="57"/>
  <c r="M23" i="57" s="1"/>
  <c r="M21" i="57" s="1"/>
  <c r="R29" i="57"/>
  <c r="R28" i="57" s="1"/>
  <c r="O25" i="57"/>
  <c r="O23" i="57" s="1"/>
  <c r="O22" i="57"/>
  <c r="O21" i="57" s="1"/>
  <c r="O5" i="57" s="1"/>
  <c r="K45" i="57"/>
  <c r="K44" i="57" s="1"/>
  <c r="T44" i="57" s="1"/>
  <c r="L43" i="63" s="1"/>
  <c r="J37" i="56"/>
  <c r="J4" i="56" s="1"/>
  <c r="P48" i="56"/>
  <c r="M47" i="63" s="1"/>
  <c r="M113" i="64"/>
  <c r="M126" i="64" s="1"/>
  <c r="G182" i="33"/>
  <c r="R14" i="32"/>
  <c r="AD23" i="32"/>
  <c r="AM19" i="32"/>
  <c r="AO19" i="32" s="1"/>
  <c r="AG31" i="32"/>
  <c r="AF31" i="32"/>
  <c r="AE31" i="32"/>
  <c r="AM31" i="32" s="1"/>
  <c r="AO31" i="32" s="1"/>
  <c r="AL31" i="32"/>
  <c r="AK31" i="32"/>
  <c r="AI31" i="32"/>
  <c r="AJ51" i="32"/>
  <c r="S38" i="32"/>
  <c r="AI46" i="32"/>
  <c r="AG46" i="32"/>
  <c r="AF46" i="32"/>
  <c r="AE46" i="32"/>
  <c r="AM46" i="32" s="1"/>
  <c r="AO46" i="32" s="1"/>
  <c r="AK46" i="32"/>
  <c r="AL46" i="32"/>
  <c r="AL47" i="32"/>
  <c r="AK47" i="32"/>
  <c r="AI47" i="32"/>
  <c r="AG47" i="32"/>
  <c r="AE47" i="32"/>
  <c r="AM47" i="32" s="1"/>
  <c r="AO47" i="32" s="1"/>
  <c r="Q70" i="32"/>
  <c r="AI56" i="32"/>
  <c r="G40" i="73"/>
  <c r="T30" i="57"/>
  <c r="L29" i="63" s="1"/>
  <c r="T43" i="57"/>
  <c r="L42" i="63" s="1"/>
  <c r="K5" i="56"/>
  <c r="N9" i="64"/>
  <c r="P87" i="64"/>
  <c r="AE23" i="32"/>
  <c r="AM33" i="32"/>
  <c r="AO33" i="32" s="1"/>
  <c r="P90" i="32"/>
  <c r="F116" i="32"/>
  <c r="Q100" i="32"/>
  <c r="S96" i="32"/>
  <c r="AM96" i="32"/>
  <c r="R24" i="57"/>
  <c r="R23" i="57" s="1"/>
  <c r="R21" i="57" s="1"/>
  <c r="S50" i="57"/>
  <c r="S49" i="57" s="1"/>
  <c r="S27" i="57"/>
  <c r="S26" i="57" s="1"/>
  <c r="S24" i="57"/>
  <c r="S23" i="57" s="1"/>
  <c r="S21" i="57" s="1"/>
  <c r="S5" i="57" s="1"/>
  <c r="S47" i="57"/>
  <c r="S46" i="57" s="1"/>
  <c r="S41" i="57"/>
  <c r="S40" i="57" s="1"/>
  <c r="S37" i="57" s="1"/>
  <c r="G12" i="56"/>
  <c r="G11" i="56" s="1"/>
  <c r="G9" i="56" s="1"/>
  <c r="G5" i="56" s="1"/>
  <c r="P33" i="56"/>
  <c r="M32" i="63" s="1"/>
  <c r="O9" i="64"/>
  <c r="Q13" i="64"/>
  <c r="Q32" i="64"/>
  <c r="Q51" i="64"/>
  <c r="Q113" i="64"/>
  <c r="Q114" i="64"/>
  <c r="I125" i="64"/>
  <c r="I126" i="64" s="1"/>
  <c r="G73" i="33"/>
  <c r="S10" i="32"/>
  <c r="AH35" i="32"/>
  <c r="S44" i="32"/>
  <c r="AK63" i="32"/>
  <c r="AL63" i="32"/>
  <c r="AG63" i="32"/>
  <c r="AF63" i="32"/>
  <c r="AE63" i="32"/>
  <c r="AI63" i="32"/>
  <c r="AM94" i="32"/>
  <c r="AO94" i="32" s="1"/>
  <c r="AK100" i="32"/>
  <c r="Q115" i="32"/>
  <c r="Q79" i="64"/>
  <c r="Q87" i="64" s="1"/>
  <c r="Q110" i="64"/>
  <c r="E85" i="31"/>
  <c r="E122" i="31" s="1"/>
  <c r="I14" i="32"/>
  <c r="S8" i="32"/>
  <c r="S14" i="32" s="1"/>
  <c r="AI21" i="32"/>
  <c r="AG21" i="32"/>
  <c r="AM21" i="32" s="1"/>
  <c r="AO21" i="32" s="1"/>
  <c r="AL21" i="32"/>
  <c r="I35" i="32"/>
  <c r="X35" i="32"/>
  <c r="AG28" i="32"/>
  <c r="AF28" i="32"/>
  <c r="AE28" i="32"/>
  <c r="AM28" i="32" s="1"/>
  <c r="AO28" i="32" s="1"/>
  <c r="AL28" i="32"/>
  <c r="S30" i="32"/>
  <c r="AI36" i="32"/>
  <c r="AH36" i="32"/>
  <c r="AG36" i="32"/>
  <c r="AL36" i="32"/>
  <c r="AF36" i="32"/>
  <c r="AF51" i="32" s="1"/>
  <c r="AE36" i="32"/>
  <c r="S45" i="32"/>
  <c r="AM64" i="32"/>
  <c r="AO64" i="32" s="1"/>
  <c r="S72" i="32"/>
  <c r="L116" i="32"/>
  <c r="X115" i="32"/>
  <c r="K3" i="73"/>
  <c r="I4" i="73"/>
  <c r="I40" i="73" s="1"/>
  <c r="Q8" i="64"/>
  <c r="N37" i="64"/>
  <c r="Q26" i="64"/>
  <c r="Q47" i="64"/>
  <c r="Q70" i="64"/>
  <c r="I113" i="64"/>
  <c r="O125" i="64"/>
  <c r="Q121" i="64"/>
  <c r="E14" i="31"/>
  <c r="G41" i="33"/>
  <c r="AD14" i="32"/>
  <c r="AG7" i="32"/>
  <c r="AF7" i="32"/>
  <c r="AM7" i="32" s="1"/>
  <c r="AO7" i="32" s="1"/>
  <c r="AL7" i="32"/>
  <c r="AK7" i="32"/>
  <c r="AI7" i="32"/>
  <c r="AG13" i="32"/>
  <c r="AF13" i="32"/>
  <c r="AE13" i="32"/>
  <c r="AL13" i="32"/>
  <c r="AM13" i="32" s="1"/>
  <c r="AO13" i="32" s="1"/>
  <c r="AK13" i="32"/>
  <c r="AH13" i="32"/>
  <c r="R35" i="32"/>
  <c r="AK28" i="32"/>
  <c r="AM61" i="32"/>
  <c r="AO61" i="32" s="1"/>
  <c r="AI82" i="32"/>
  <c r="AG82" i="32"/>
  <c r="AM82" i="32" s="1"/>
  <c r="AO82" i="32" s="1"/>
  <c r="AF82" i="32"/>
  <c r="AE82" i="32"/>
  <c r="AK82" i="32"/>
  <c r="AM114" i="32"/>
  <c r="AO114" i="32" s="1"/>
  <c r="J116" i="32"/>
  <c r="P45" i="56"/>
  <c r="M44" i="63" s="1"/>
  <c r="Q6" i="64"/>
  <c r="Q9" i="64" s="1"/>
  <c r="Q24" i="64"/>
  <c r="Q45" i="64"/>
  <c r="Q68" i="64"/>
  <c r="P125" i="64"/>
  <c r="Q119" i="64"/>
  <c r="G142" i="33"/>
  <c r="AK21" i="32"/>
  <c r="AK26" i="32"/>
  <c r="AK35" i="32" s="1"/>
  <c r="AI26" i="32"/>
  <c r="AL26" i="32"/>
  <c r="AL35" i="32" s="1"/>
  <c r="AG26" i="32"/>
  <c r="AK54" i="32"/>
  <c r="AL54" i="32"/>
  <c r="AI54" i="32"/>
  <c r="AH54" i="32"/>
  <c r="AG54" i="32"/>
  <c r="AM54" i="32" s="1"/>
  <c r="AO54" i="32" s="1"/>
  <c r="AE54" i="32"/>
  <c r="AM58" i="32"/>
  <c r="AO58" i="32" s="1"/>
  <c r="AL71" i="32"/>
  <c r="AL90" i="32" s="1"/>
  <c r="AK71" i="32"/>
  <c r="AE71" i="32"/>
  <c r="AI71" i="32"/>
  <c r="AH71" i="32"/>
  <c r="AG71" i="32"/>
  <c r="AF71" i="32"/>
  <c r="Q97" i="64"/>
  <c r="AK5" i="32"/>
  <c r="AL5" i="32"/>
  <c r="AL14" i="32" s="1"/>
  <c r="AI5" i="32"/>
  <c r="AM5" i="32" s="1"/>
  <c r="AO5" i="32" s="1"/>
  <c r="AC14" i="32"/>
  <c r="Q23" i="32"/>
  <c r="P51" i="32"/>
  <c r="N70" i="32"/>
  <c r="AG53" i="32"/>
  <c r="AF53" i="32"/>
  <c r="AF70" i="32" s="1"/>
  <c r="AI53" i="32"/>
  <c r="AI70" i="32" s="1"/>
  <c r="AH53" i="32"/>
  <c r="AE53" i="32"/>
  <c r="AM53" i="32" s="1"/>
  <c r="AO53" i="32" s="1"/>
  <c r="AL53" i="32"/>
  <c r="AK53" i="32"/>
  <c r="S68" i="32"/>
  <c r="AC70" i="32"/>
  <c r="P43" i="56"/>
  <c r="M42" i="63" s="1"/>
  <c r="Q20" i="64"/>
  <c r="Q37" i="64" s="1"/>
  <c r="Q41" i="64"/>
  <c r="Q64" i="64"/>
  <c r="M97" i="64"/>
  <c r="Q115" i="64"/>
  <c r="K126" i="64"/>
  <c r="D183" i="33"/>
  <c r="AH7" i="32"/>
  <c r="AK11" i="32"/>
  <c r="AI11" i="32"/>
  <c r="AG11" i="32"/>
  <c r="AE11" i="32"/>
  <c r="AM11" i="32" s="1"/>
  <c r="AO11" i="32" s="1"/>
  <c r="AD35" i="32"/>
  <c r="AM24" i="32"/>
  <c r="AE26" i="32"/>
  <c r="AM26" i="32" s="1"/>
  <c r="AO26" i="32" s="1"/>
  <c r="AM27" i="32"/>
  <c r="AO27" i="32" s="1"/>
  <c r="O70" i="32"/>
  <c r="S52" i="32"/>
  <c r="S70" i="32" s="1"/>
  <c r="AJ70" i="32"/>
  <c r="AF54" i="32"/>
  <c r="AM67" i="32"/>
  <c r="AO67" i="32" s="1"/>
  <c r="AD70" i="32"/>
  <c r="S76" i="32"/>
  <c r="E116" i="32"/>
  <c r="M116" i="32"/>
  <c r="S78" i="32"/>
  <c r="AL89" i="32"/>
  <c r="AK89" i="32"/>
  <c r="AE89" i="32"/>
  <c r="AB116" i="32"/>
  <c r="K116" i="32"/>
  <c r="AG107" i="32"/>
  <c r="AF107" i="32"/>
  <c r="AE107" i="32"/>
  <c r="AK107" i="32"/>
  <c r="AG110" i="32"/>
  <c r="AF110" i="32"/>
  <c r="AE110" i="32"/>
  <c r="AM110" i="32" s="1"/>
  <c r="AO110" i="32" s="1"/>
  <c r="AK110" i="32"/>
  <c r="AL110" i="32"/>
  <c r="AG113" i="32"/>
  <c r="AF113" i="32"/>
  <c r="AE113" i="32"/>
  <c r="AK113" i="32"/>
  <c r="AI113" i="32"/>
  <c r="AH113" i="32"/>
  <c r="G116" i="32"/>
  <c r="AG4" i="32"/>
  <c r="AG14" i="32" s="1"/>
  <c r="AF4" i="32"/>
  <c r="AI15" i="32"/>
  <c r="AH15" i="32"/>
  <c r="AH23" i="32" s="1"/>
  <c r="AG15" i="32"/>
  <c r="AC23" i="32"/>
  <c r="AG34" i="32"/>
  <c r="AF34" i="32"/>
  <c r="AE34" i="32"/>
  <c r="S61" i="32"/>
  <c r="AG65" i="32"/>
  <c r="AF65" i="32"/>
  <c r="AM65" i="32" s="1"/>
  <c r="AO65" i="32" s="1"/>
  <c r="AL65" i="32"/>
  <c r="AK65" i="32"/>
  <c r="X90" i="32"/>
  <c r="AI76" i="32"/>
  <c r="AH76" i="32"/>
  <c r="AG76" i="32"/>
  <c r="AL76" i="32"/>
  <c r="AK76" i="32"/>
  <c r="AL77" i="32"/>
  <c r="AK77" i="32"/>
  <c r="AE77" i="32"/>
  <c r="AM77" i="32" s="1"/>
  <c r="AO77" i="32" s="1"/>
  <c r="AH77" i="32"/>
  <c r="AG77" i="32"/>
  <c r="AF77" i="32"/>
  <c r="S88" i="32"/>
  <c r="AI89" i="32"/>
  <c r="AL98" i="32"/>
  <c r="AL100" i="32" s="1"/>
  <c r="AK98" i="32"/>
  <c r="AE98" i="32"/>
  <c r="AM98" i="32" s="1"/>
  <c r="AO98" i="32" s="1"/>
  <c r="AM105" i="32"/>
  <c r="AO105" i="32" s="1"/>
  <c r="AL107" i="32"/>
  <c r="E59" i="65"/>
  <c r="F40" i="73"/>
  <c r="J20" i="73"/>
  <c r="AK32" i="32"/>
  <c r="AI32" i="32"/>
  <c r="AE48" i="32"/>
  <c r="AH48" i="32"/>
  <c r="AG48" i="32"/>
  <c r="AF48" i="32"/>
  <c r="AK48" i="32"/>
  <c r="AM63" i="32"/>
  <c r="AO63" i="32" s="1"/>
  <c r="AD90" i="32"/>
  <c r="AG92" i="32"/>
  <c r="AG95" i="32" s="1"/>
  <c r="AF92" i="32"/>
  <c r="AM92" i="32" s="1"/>
  <c r="AO92" i="32" s="1"/>
  <c r="AE92" i="32"/>
  <c r="AK92" i="32"/>
  <c r="AK95" i="32" s="1"/>
  <c r="AC95" i="32"/>
  <c r="AL92" i="32"/>
  <c r="AI92" i="32"/>
  <c r="AI95" i="32" s="1"/>
  <c r="T116" i="32"/>
  <c r="AH4" i="32"/>
  <c r="AH14" i="32" s="1"/>
  <c r="AF15" i="32"/>
  <c r="AI35" i="32"/>
  <c r="AG25" i="32"/>
  <c r="AG35" i="32" s="1"/>
  <c r="AF25" i="32"/>
  <c r="AF35" i="32" s="1"/>
  <c r="AE25" i="32"/>
  <c r="AI34" i="32"/>
  <c r="AK60" i="32"/>
  <c r="AI60" i="32"/>
  <c r="AG60" i="32"/>
  <c r="AF60" i="32"/>
  <c r="AH65" i="32"/>
  <c r="AH70" i="32" s="1"/>
  <c r="AF76" i="32"/>
  <c r="AM76" i="32" s="1"/>
  <c r="AO76" i="32" s="1"/>
  <c r="AI79" i="32"/>
  <c r="AH79" i="32"/>
  <c r="AG79" i="32"/>
  <c r="AL79" i="32"/>
  <c r="AK79" i="32"/>
  <c r="AF79" i="32"/>
  <c r="O95" i="32"/>
  <c r="S91" i="32"/>
  <c r="X100" i="32"/>
  <c r="AG98" i="32"/>
  <c r="AM99" i="32"/>
  <c r="AO99" i="32" s="1"/>
  <c r="I115" i="32"/>
  <c r="I116" i="32" s="1"/>
  <c r="AM103" i="32"/>
  <c r="AO103" i="32" s="1"/>
  <c r="U116" i="32"/>
  <c r="AI4" i="32"/>
  <c r="AI14" i="32" s="1"/>
  <c r="AE8" i="32"/>
  <c r="AG10" i="32"/>
  <c r="AF10" i="32"/>
  <c r="AM10" i="32" s="1"/>
  <c r="AO10" i="32" s="1"/>
  <c r="AJ23" i="32"/>
  <c r="AL16" i="32"/>
  <c r="AK16" i="32"/>
  <c r="AM16" i="32" s="1"/>
  <c r="AO16" i="32" s="1"/>
  <c r="AI18" i="32"/>
  <c r="AH18" i="32"/>
  <c r="AG18" i="32"/>
  <c r="AM18" i="32" s="1"/>
  <c r="AO18" i="32" s="1"/>
  <c r="AL18" i="32"/>
  <c r="AL23" i="32" s="1"/>
  <c r="S24" i="32"/>
  <c r="AM30" i="32"/>
  <c r="AO30" i="32" s="1"/>
  <c r="AE32" i="32"/>
  <c r="AM32" i="32" s="1"/>
  <c r="AO32" i="32" s="1"/>
  <c r="AL37" i="32"/>
  <c r="AK37" i="32"/>
  <c r="AI39" i="32"/>
  <c r="AH39" i="32"/>
  <c r="AG39" i="32"/>
  <c r="AM39" i="32" s="1"/>
  <c r="AO39" i="32" s="1"/>
  <c r="AL39" i="32"/>
  <c r="S43" i="32"/>
  <c r="AE45" i="32"/>
  <c r="AM45" i="32" s="1"/>
  <c r="AO45" i="32" s="1"/>
  <c r="AF45" i="32"/>
  <c r="AI48" i="32"/>
  <c r="AM52" i="32"/>
  <c r="AI65" i="32"/>
  <c r="AM81" i="32"/>
  <c r="AO81" i="32" s="1"/>
  <c r="S83" i="32"/>
  <c r="P95" i="32"/>
  <c r="AH92" i="32"/>
  <c r="AH95" i="32" s="1"/>
  <c r="O115" i="32"/>
  <c r="O116" i="32" s="1"/>
  <c r="AF8" i="32"/>
  <c r="AM12" i="32"/>
  <c r="AO12" i="32" s="1"/>
  <c r="N23" i="32"/>
  <c r="AK15" i="32"/>
  <c r="AF32" i="32"/>
  <c r="AK34" i="32"/>
  <c r="I51" i="32"/>
  <c r="AM37" i="32"/>
  <c r="AO37" i="32" s="1"/>
  <c r="AE42" i="32"/>
  <c r="AM42" i="32" s="1"/>
  <c r="AO42" i="32" s="1"/>
  <c r="AK42" i="32"/>
  <c r="AI42" i="32"/>
  <c r="S59" i="32"/>
  <c r="AE60" i="32"/>
  <c r="AM60" i="32" s="1"/>
  <c r="AO60" i="32" s="1"/>
  <c r="AE79" i="32"/>
  <c r="AM79" i="32" s="1"/>
  <c r="AO79" i="32" s="1"/>
  <c r="S97" i="32"/>
  <c r="AI98" i="32"/>
  <c r="AI49" i="32"/>
  <c r="AH49" i="32"/>
  <c r="AM49" i="32" s="1"/>
  <c r="AO49" i="32" s="1"/>
  <c r="S50" i="32"/>
  <c r="AK69" i="32"/>
  <c r="AI69" i="32"/>
  <c r="AM69" i="32" s="1"/>
  <c r="AO69" i="32" s="1"/>
  <c r="S77" i="32"/>
  <c r="S82" i="32"/>
  <c r="AM89" i="32"/>
  <c r="AO89" i="32" s="1"/>
  <c r="AF95" i="32"/>
  <c r="P115" i="32"/>
  <c r="S106" i="32"/>
  <c r="AM112" i="32"/>
  <c r="AO112" i="32" s="1"/>
  <c r="V116" i="32"/>
  <c r="J13" i="72"/>
  <c r="J18" i="72" s="1"/>
  <c r="K18" i="73"/>
  <c r="AM50" i="32"/>
  <c r="AO50" i="32" s="1"/>
  <c r="AL80" i="32"/>
  <c r="AK80" i="32"/>
  <c r="AE80" i="32"/>
  <c r="AM80" i="32" s="1"/>
  <c r="AO80" i="32" s="1"/>
  <c r="AI85" i="32"/>
  <c r="AH85" i="32"/>
  <c r="AG85" i="32"/>
  <c r="AL95" i="32"/>
  <c r="AM106" i="32"/>
  <c r="AO106" i="32" s="1"/>
  <c r="E60" i="65"/>
  <c r="H40" i="73"/>
  <c r="AL49" i="32"/>
  <c r="AG68" i="32"/>
  <c r="AF68" i="32"/>
  <c r="AE68" i="32"/>
  <c r="AL69" i="32"/>
  <c r="AI88" i="32"/>
  <c r="AG88" i="32"/>
  <c r="S94" i="32"/>
  <c r="C60" i="65"/>
  <c r="K21" i="73"/>
  <c r="K23" i="73" s="1"/>
  <c r="J40" i="73"/>
  <c r="N51" i="32"/>
  <c r="AM41" i="32"/>
  <c r="AO41" i="32" s="1"/>
  <c r="S67" i="32"/>
  <c r="AF80" i="32"/>
  <c r="AL83" i="32"/>
  <c r="AK83" i="32"/>
  <c r="AE83" i="32"/>
  <c r="AM83" i="32" s="1"/>
  <c r="AO83" i="32" s="1"/>
  <c r="AE85" i="32"/>
  <c r="AM85" i="32" s="1"/>
  <c r="AO85" i="32" s="1"/>
  <c r="AI97" i="32"/>
  <c r="AI100" i="32" s="1"/>
  <c r="AH97" i="32"/>
  <c r="AH100" i="32" s="1"/>
  <c r="AG97" i="32"/>
  <c r="AG100" i="32" s="1"/>
  <c r="AG104" i="32"/>
  <c r="AF104" i="32"/>
  <c r="AE104" i="32"/>
  <c r="AK104" i="32"/>
  <c r="D60" i="65"/>
  <c r="X70" i="32"/>
  <c r="AE57" i="32"/>
  <c r="AM57" i="32" s="1"/>
  <c r="AO57" i="32" s="1"/>
  <c r="AG59" i="32"/>
  <c r="AM59" i="32" s="1"/>
  <c r="AO59" i="32" s="1"/>
  <c r="AF59" i="32"/>
  <c r="AE66" i="32"/>
  <c r="AM66" i="32" s="1"/>
  <c r="AO66" i="32" s="1"/>
  <c r="AH68" i="32"/>
  <c r="N90" i="32"/>
  <c r="N116" i="32" s="1"/>
  <c r="AJ90" i="32"/>
  <c r="S73" i="32"/>
  <c r="AG80" i="32"/>
  <c r="AF85" i="32"/>
  <c r="AL86" i="32"/>
  <c r="AK86" i="32"/>
  <c r="AE86" i="32"/>
  <c r="AM86" i="32" s="1"/>
  <c r="AO86" i="32" s="1"/>
  <c r="AE88" i="32"/>
  <c r="AM88" i="32" s="1"/>
  <c r="AO88" i="32" s="1"/>
  <c r="P100" i="32"/>
  <c r="AM97" i="32"/>
  <c r="AO97" i="32" s="1"/>
  <c r="AJ115" i="32"/>
  <c r="AJ116" i="32" s="1"/>
  <c r="S103" i="32"/>
  <c r="S115" i="32" s="1"/>
  <c r="AM109" i="32"/>
  <c r="AO109" i="32" s="1"/>
  <c r="D40" i="73"/>
  <c r="AI93" i="32"/>
  <c r="AM93" i="32" s="1"/>
  <c r="AO93" i="32" s="1"/>
  <c r="AI102" i="32"/>
  <c r="AI105" i="32"/>
  <c r="AI108" i="32"/>
  <c r="AI111" i="32"/>
  <c r="AM111" i="32" s="1"/>
  <c r="AO111" i="32" s="1"/>
  <c r="AI114" i="32"/>
  <c r="I9" i="73"/>
  <c r="AC100" i="32"/>
  <c r="J22" i="71"/>
  <c r="J27" i="71" s="1"/>
  <c r="K5" i="73"/>
  <c r="K9" i="73" s="1"/>
  <c r="J90" i="70"/>
  <c r="J44" i="70"/>
  <c r="J68" i="70"/>
  <c r="T9" i="57" l="1"/>
  <c r="L8" i="63" s="1"/>
  <c r="P5" i="59"/>
  <c r="R73" i="61"/>
  <c r="R4" i="61"/>
  <c r="U73" i="61"/>
  <c r="U4" i="61"/>
  <c r="N5" i="61"/>
  <c r="K5" i="61"/>
  <c r="N12" i="63"/>
  <c r="P12" i="63" s="1"/>
  <c r="I4" i="58"/>
  <c r="O5" i="61"/>
  <c r="H4" i="54"/>
  <c r="H73" i="54"/>
  <c r="O73" i="57"/>
  <c r="O4" i="57"/>
  <c r="P73" i="57"/>
  <c r="S73" i="57"/>
  <c r="S4" i="57"/>
  <c r="R73" i="57"/>
  <c r="R4" i="57"/>
  <c r="H4" i="55"/>
  <c r="H73" i="55"/>
  <c r="O37" i="59"/>
  <c r="X73" i="61"/>
  <c r="X4" i="61"/>
  <c r="I73" i="57"/>
  <c r="I4" i="57"/>
  <c r="M5" i="57"/>
  <c r="I4" i="59"/>
  <c r="I73" i="59"/>
  <c r="K5" i="57"/>
  <c r="J73" i="61"/>
  <c r="J4" i="61"/>
  <c r="AM104" i="32"/>
  <c r="AO104" i="32" s="1"/>
  <c r="AM68" i="32"/>
  <c r="AO68" i="32" s="1"/>
  <c r="AK23" i="32"/>
  <c r="AM8" i="32"/>
  <c r="AO8" i="32" s="1"/>
  <c r="AM25" i="32"/>
  <c r="AO25" i="32" s="1"/>
  <c r="AG23" i="32"/>
  <c r="AH90" i="32"/>
  <c r="P126" i="64"/>
  <c r="AI115" i="32"/>
  <c r="E46" i="58"/>
  <c r="N46" i="58" s="1"/>
  <c r="K45" i="63" s="1"/>
  <c r="N47" i="58"/>
  <c r="K46" i="63" s="1"/>
  <c r="P46" i="56"/>
  <c r="M45" i="63" s="1"/>
  <c r="K4" i="59"/>
  <c r="K73" i="59"/>
  <c r="N22" i="63"/>
  <c r="P22" i="63" s="1"/>
  <c r="E40" i="54"/>
  <c r="J41" i="54"/>
  <c r="E40" i="63" s="1"/>
  <c r="G5" i="57"/>
  <c r="N47" i="63"/>
  <c r="P47" i="63" s="1"/>
  <c r="T32" i="57"/>
  <c r="L31" i="63" s="1"/>
  <c r="AE14" i="32"/>
  <c r="AI90" i="32"/>
  <c r="Q116" i="32"/>
  <c r="G73" i="56"/>
  <c r="G4" i="56"/>
  <c r="R116" i="32"/>
  <c r="H16" i="56"/>
  <c r="P16" i="56" s="1"/>
  <c r="M15" i="63" s="1"/>
  <c r="P19" i="56"/>
  <c r="M18" i="63" s="1"/>
  <c r="F4" i="56"/>
  <c r="F73" i="56"/>
  <c r="AK115" i="32"/>
  <c r="Q74" i="64"/>
  <c r="N12" i="58"/>
  <c r="K11" i="63" s="1"/>
  <c r="E11" i="58"/>
  <c r="P47" i="56"/>
  <c r="M46" i="63" s="1"/>
  <c r="N73" i="56"/>
  <c r="F5" i="58"/>
  <c r="F4" i="58" s="1"/>
  <c r="N43" i="63"/>
  <c r="P43" i="63" s="1"/>
  <c r="N21" i="63"/>
  <c r="P21" i="63" s="1"/>
  <c r="J13" i="55"/>
  <c r="F12" i="63" s="1"/>
  <c r="F5" i="55"/>
  <c r="AO52" i="32"/>
  <c r="S35" i="32"/>
  <c r="AI23" i="32"/>
  <c r="AK70" i="32"/>
  <c r="AE90" i="32"/>
  <c r="H5" i="56"/>
  <c r="AE115" i="32"/>
  <c r="AM101" i="32"/>
  <c r="E16" i="58"/>
  <c r="N16" i="58" s="1"/>
  <c r="K15" i="63" s="1"/>
  <c r="N19" i="58"/>
  <c r="K18" i="63" s="1"/>
  <c r="N4" i="57"/>
  <c r="N73" i="57"/>
  <c r="T45" i="57"/>
  <c r="L44" i="63" s="1"/>
  <c r="G16" i="57"/>
  <c r="Q73" i="61"/>
  <c r="Q4" i="61"/>
  <c r="H21" i="61"/>
  <c r="H5" i="61" s="1"/>
  <c r="L21" i="57"/>
  <c r="L5" i="57" s="1"/>
  <c r="Y22" i="61"/>
  <c r="G21" i="63" s="1"/>
  <c r="L4" i="59"/>
  <c r="L73" i="59"/>
  <c r="N11" i="63"/>
  <c r="P11" i="63" s="1"/>
  <c r="E21" i="54"/>
  <c r="J21" i="54" s="1"/>
  <c r="E20" i="63" s="1"/>
  <c r="G37" i="55"/>
  <c r="J37" i="55" s="1"/>
  <c r="F36" i="63" s="1"/>
  <c r="F16" i="61"/>
  <c r="Y19" i="61"/>
  <c r="G18" i="63" s="1"/>
  <c r="AE70" i="32"/>
  <c r="AM71" i="32"/>
  <c r="AF14" i="32"/>
  <c r="AM4" i="32"/>
  <c r="AL70" i="32"/>
  <c r="AL116" i="32" s="1"/>
  <c r="AK90" i="32"/>
  <c r="AE51" i="32"/>
  <c r="AM36" i="32"/>
  <c r="T41" i="57"/>
  <c r="L40" i="63" s="1"/>
  <c r="E40" i="57"/>
  <c r="AF115" i="32"/>
  <c r="P37" i="57"/>
  <c r="P4" i="57" s="1"/>
  <c r="I5" i="61"/>
  <c r="J37" i="58"/>
  <c r="J4" i="58" s="1"/>
  <c r="P12" i="56"/>
  <c r="M11" i="63" s="1"/>
  <c r="N37" i="56"/>
  <c r="N4" i="56" s="1"/>
  <c r="P23" i="59"/>
  <c r="P21" i="59" s="1"/>
  <c r="Q27" i="59"/>
  <c r="J26" i="63" s="1"/>
  <c r="Y46" i="61"/>
  <c r="G45" i="63" s="1"/>
  <c r="O21" i="61"/>
  <c r="E9" i="54"/>
  <c r="J11" i="54"/>
  <c r="E10" i="63" s="1"/>
  <c r="G46" i="55"/>
  <c r="J46" i="55" s="1"/>
  <c r="F45" i="63" s="1"/>
  <c r="J47" i="55"/>
  <c r="F46" i="63" s="1"/>
  <c r="Y41" i="61"/>
  <c r="G40" i="63" s="1"/>
  <c r="F40" i="61"/>
  <c r="AG115" i="32"/>
  <c r="P73" i="61"/>
  <c r="P4" i="61"/>
  <c r="Q47" i="59"/>
  <c r="J46" i="63" s="1"/>
  <c r="T27" i="57"/>
  <c r="L26" i="63" s="1"/>
  <c r="Y32" i="61"/>
  <c r="G31" i="63" s="1"/>
  <c r="L73" i="61"/>
  <c r="L4" i="61"/>
  <c r="H23" i="61"/>
  <c r="Y24" i="61"/>
  <c r="G23" i="63" s="1"/>
  <c r="G73" i="59"/>
  <c r="G4" i="59"/>
  <c r="N13" i="63"/>
  <c r="P13" i="63" s="1"/>
  <c r="G11" i="55"/>
  <c r="J12" i="55"/>
  <c r="F11" i="63" s="1"/>
  <c r="AE100" i="32"/>
  <c r="AO24" i="32"/>
  <c r="AK14" i="32"/>
  <c r="AL51" i="32"/>
  <c r="Q125" i="64"/>
  <c r="AE35" i="32"/>
  <c r="Y23" i="61"/>
  <c r="G22" i="63" s="1"/>
  <c r="E21" i="61"/>
  <c r="N21" i="59"/>
  <c r="Q21" i="59" s="1"/>
  <c r="J20" i="63" s="1"/>
  <c r="O73" i="56"/>
  <c r="Y12" i="61"/>
  <c r="G11" i="63" s="1"/>
  <c r="Q28" i="59"/>
  <c r="J27" i="63" s="1"/>
  <c r="M73" i="59"/>
  <c r="M4" i="59"/>
  <c r="V5" i="61"/>
  <c r="Y42" i="61"/>
  <c r="G41" i="63" s="1"/>
  <c r="N41" i="63" s="1"/>
  <c r="P41" i="63" s="1"/>
  <c r="E37" i="61"/>
  <c r="G37" i="54"/>
  <c r="G4" i="54" s="1"/>
  <c r="AM34" i="32"/>
  <c r="AO34" i="32" s="1"/>
  <c r="AM107" i="32"/>
  <c r="AO107" i="32" s="1"/>
  <c r="K4" i="73"/>
  <c r="K40" i="73" s="1"/>
  <c r="AG51" i="32"/>
  <c r="K73" i="56"/>
  <c r="K4" i="56"/>
  <c r="AM95" i="32"/>
  <c r="AO91" i="32"/>
  <c r="AO95" i="32" s="1"/>
  <c r="T33" i="57"/>
  <c r="L32" i="63" s="1"/>
  <c r="AD116" i="32"/>
  <c r="O21" i="59"/>
  <c r="O5" i="59" s="1"/>
  <c r="T46" i="57"/>
  <c r="L45" i="63" s="1"/>
  <c r="I37" i="58"/>
  <c r="N33" i="63"/>
  <c r="F16" i="59"/>
  <c r="F5" i="59" s="1"/>
  <c r="Q19" i="59"/>
  <c r="J18" i="63" s="1"/>
  <c r="Y11" i="61"/>
  <c r="G10" i="63" s="1"/>
  <c r="E9" i="61"/>
  <c r="Q29" i="59"/>
  <c r="J28" i="63" s="1"/>
  <c r="N18" i="63"/>
  <c r="P18" i="63" s="1"/>
  <c r="O23" i="59"/>
  <c r="Q23" i="59" s="1"/>
  <c r="J22" i="63" s="1"/>
  <c r="Y33" i="61"/>
  <c r="G32" i="63" s="1"/>
  <c r="N32" i="63" s="1"/>
  <c r="P32" i="63" s="1"/>
  <c r="J47" i="54"/>
  <c r="E46" i="63" s="1"/>
  <c r="N46" i="63" s="1"/>
  <c r="P46" i="63" s="1"/>
  <c r="M23" i="61"/>
  <c r="I73" i="56"/>
  <c r="N53" i="63"/>
  <c r="P53" i="63" s="1"/>
  <c r="H26" i="61"/>
  <c r="Y26" i="61" s="1"/>
  <c r="G25" i="63" s="1"/>
  <c r="N25" i="63" s="1"/>
  <c r="P25" i="63" s="1"/>
  <c r="Y27" i="61"/>
  <c r="G26" i="63" s="1"/>
  <c r="N26" i="63" s="1"/>
  <c r="P26" i="63" s="1"/>
  <c r="Q14" i="59"/>
  <c r="J13" i="63" s="1"/>
  <c r="Y14" i="61"/>
  <c r="G13" i="63" s="1"/>
  <c r="N23" i="63"/>
  <c r="P23" i="63" s="1"/>
  <c r="N27" i="63"/>
  <c r="P27" i="63" s="1"/>
  <c r="P41" i="56"/>
  <c r="M40" i="63" s="1"/>
  <c r="E40" i="56"/>
  <c r="T47" i="57"/>
  <c r="L46" i="63" s="1"/>
  <c r="AG70" i="32"/>
  <c r="X116" i="32"/>
  <c r="AI51" i="32"/>
  <c r="F37" i="58"/>
  <c r="N126" i="64"/>
  <c r="T28" i="57"/>
  <c r="L27" i="63" s="1"/>
  <c r="E16" i="57"/>
  <c r="E37" i="59"/>
  <c r="Q46" i="59"/>
  <c r="J45" i="63" s="1"/>
  <c r="T50" i="57"/>
  <c r="L49" i="63" s="1"/>
  <c r="Q13" i="59"/>
  <c r="J12" i="63" s="1"/>
  <c r="Y50" i="61"/>
  <c r="G49" i="63" s="1"/>
  <c r="N49" i="63" s="1"/>
  <c r="P49" i="63" s="1"/>
  <c r="K21" i="61"/>
  <c r="Y74" i="61"/>
  <c r="G33" i="63"/>
  <c r="T73" i="61"/>
  <c r="T4" i="61"/>
  <c r="E5" i="59"/>
  <c r="J23" i="57"/>
  <c r="J21" i="57" s="1"/>
  <c r="J5" i="57" s="1"/>
  <c r="M21" i="61"/>
  <c r="M5" i="61" s="1"/>
  <c r="N28" i="63"/>
  <c r="P28" i="63" s="1"/>
  <c r="AH51" i="32"/>
  <c r="S90" i="32"/>
  <c r="H37" i="57"/>
  <c r="O49" i="59"/>
  <c r="Q49" i="59" s="1"/>
  <c r="J48" i="63" s="1"/>
  <c r="Q50" i="59"/>
  <c r="J49" i="63" s="1"/>
  <c r="T19" i="57"/>
  <c r="L18" i="63" s="1"/>
  <c r="Q4" i="57"/>
  <c r="Q73" i="57"/>
  <c r="N31" i="63"/>
  <c r="P31" i="63" s="1"/>
  <c r="W21" i="61"/>
  <c r="W5" i="61" s="1"/>
  <c r="Q9" i="59"/>
  <c r="J8" i="63" s="1"/>
  <c r="H4" i="59"/>
  <c r="H73" i="59"/>
  <c r="F4" i="54"/>
  <c r="F73" i="54"/>
  <c r="T14" i="57"/>
  <c r="L13" i="63" s="1"/>
  <c r="N45" i="63"/>
  <c r="P45" i="63" s="1"/>
  <c r="AM48" i="32"/>
  <c r="AO48" i="32" s="1"/>
  <c r="O126" i="64"/>
  <c r="AM100" i="32"/>
  <c r="AO96" i="32"/>
  <c r="AO100" i="32" s="1"/>
  <c r="P116" i="32"/>
  <c r="AF90" i="32"/>
  <c r="S100" i="32"/>
  <c r="S116" i="32" s="1"/>
  <c r="AC116" i="32"/>
  <c r="Q24" i="59"/>
  <c r="J23" i="63" s="1"/>
  <c r="T11" i="57"/>
  <c r="L10" i="63" s="1"/>
  <c r="Q16" i="59"/>
  <c r="J15" i="63" s="1"/>
  <c r="Q12" i="59"/>
  <c r="J11" i="63" s="1"/>
  <c r="E5" i="55"/>
  <c r="N32" i="58"/>
  <c r="K31" i="63" s="1"/>
  <c r="I37" i="56"/>
  <c r="I4" i="56" s="1"/>
  <c r="J41" i="55"/>
  <c r="F40" i="63" s="1"/>
  <c r="J37" i="57"/>
  <c r="AF23" i="32"/>
  <c r="AM15" i="32"/>
  <c r="K21" i="57"/>
  <c r="G73" i="54"/>
  <c r="S95" i="32"/>
  <c r="AM113" i="32"/>
  <c r="AO113" i="32" s="1"/>
  <c r="T29" i="57"/>
  <c r="L28" i="63" s="1"/>
  <c r="AG90" i="32"/>
  <c r="K20" i="73"/>
  <c r="AH115" i="32"/>
  <c r="Q57" i="64"/>
  <c r="N6" i="58"/>
  <c r="K5" i="63" s="1"/>
  <c r="E40" i="58"/>
  <c r="N41" i="58"/>
  <c r="K40" i="63" s="1"/>
  <c r="E21" i="57"/>
  <c r="H16" i="57"/>
  <c r="P11" i="56"/>
  <c r="M10" i="63" s="1"/>
  <c r="E9" i="56"/>
  <c r="Q11" i="59"/>
  <c r="J10" i="63" s="1"/>
  <c r="H23" i="57"/>
  <c r="T23" i="57" s="1"/>
  <c r="L22" i="63" s="1"/>
  <c r="T24" i="57"/>
  <c r="L23" i="63" s="1"/>
  <c r="O37" i="56"/>
  <c r="O4" i="56" s="1"/>
  <c r="N48" i="63"/>
  <c r="P48" i="63" s="1"/>
  <c r="M4" i="58"/>
  <c r="T42" i="57"/>
  <c r="L41" i="63" s="1"/>
  <c r="F40" i="59"/>
  <c r="Q41" i="59"/>
  <c r="J40" i="63" s="1"/>
  <c r="T74" i="57"/>
  <c r="L33" i="63"/>
  <c r="F4" i="57"/>
  <c r="J126" i="70"/>
  <c r="M73" i="61" l="1"/>
  <c r="M4" i="61"/>
  <c r="W73" i="61"/>
  <c r="W4" i="61"/>
  <c r="L73" i="57"/>
  <c r="L4" i="57"/>
  <c r="J73" i="57"/>
  <c r="J4" i="57"/>
  <c r="O73" i="59"/>
  <c r="O4" i="59"/>
  <c r="AO101" i="32"/>
  <c r="AO115" i="32" s="1"/>
  <c r="AM115" i="32"/>
  <c r="N5" i="59"/>
  <c r="F37" i="61"/>
  <c r="Y37" i="61" s="1"/>
  <c r="G36" i="63" s="1"/>
  <c r="Y40" i="61"/>
  <c r="G39" i="63" s="1"/>
  <c r="AE116" i="32"/>
  <c r="J40" i="54"/>
  <c r="E39" i="63" s="1"/>
  <c r="N39" i="63" s="1"/>
  <c r="P39" i="63" s="1"/>
  <c r="E37" i="54"/>
  <c r="J37" i="54" s="1"/>
  <c r="E36" i="63" s="1"/>
  <c r="M4" i="57"/>
  <c r="M73" i="57"/>
  <c r="K4" i="61"/>
  <c r="K73" i="61"/>
  <c r="G9" i="55"/>
  <c r="J11" i="55"/>
  <c r="F10" i="63" s="1"/>
  <c r="N10" i="63" s="1"/>
  <c r="P10" i="63" s="1"/>
  <c r="AG116" i="32"/>
  <c r="AO71" i="32"/>
  <c r="AO90" i="32" s="1"/>
  <c r="AM90" i="32"/>
  <c r="E4" i="59"/>
  <c r="E73" i="59"/>
  <c r="Q5" i="59"/>
  <c r="V73" i="61"/>
  <c r="V4" i="61"/>
  <c r="Q126" i="64"/>
  <c r="I4" i="61"/>
  <c r="I73" i="61"/>
  <c r="H21" i="57"/>
  <c r="H5" i="57" s="1"/>
  <c r="AH116" i="32"/>
  <c r="Y21" i="61"/>
  <c r="G20" i="63" s="1"/>
  <c r="T16" i="57"/>
  <c r="L15" i="63" s="1"/>
  <c r="E5" i="57"/>
  <c r="H73" i="61"/>
  <c r="H4" i="61"/>
  <c r="N73" i="61"/>
  <c r="N4" i="61"/>
  <c r="Y9" i="61"/>
  <c r="G8" i="63" s="1"/>
  <c r="E5" i="61"/>
  <c r="AF116" i="32"/>
  <c r="Y16" i="61"/>
  <c r="G15" i="63" s="1"/>
  <c r="N15" i="63" s="1"/>
  <c r="P15" i="63" s="1"/>
  <c r="F5" i="61"/>
  <c r="G73" i="57"/>
  <c r="G4" i="57"/>
  <c r="T21" i="57"/>
  <c r="L20" i="63" s="1"/>
  <c r="AM35" i="32"/>
  <c r="N11" i="58"/>
  <c r="K10" i="63" s="1"/>
  <c r="E9" i="58"/>
  <c r="AO4" i="32"/>
  <c r="AO14" i="32" s="1"/>
  <c r="AM14" i="32"/>
  <c r="N40" i="63"/>
  <c r="P40" i="63" s="1"/>
  <c r="P9" i="56"/>
  <c r="M8" i="63" s="1"/>
  <c r="E5" i="56"/>
  <c r="F37" i="59"/>
  <c r="Q37" i="59" s="1"/>
  <c r="J36" i="63" s="1"/>
  <c r="Q40" i="59"/>
  <c r="J39" i="63" s="1"/>
  <c r="J9" i="54"/>
  <c r="E8" i="63" s="1"/>
  <c r="E5" i="54"/>
  <c r="AO35" i="32"/>
  <c r="N20" i="63"/>
  <c r="P20" i="63" s="1"/>
  <c r="AM70" i="32"/>
  <c r="H4" i="56"/>
  <c r="H73" i="56"/>
  <c r="E73" i="55"/>
  <c r="E4" i="55"/>
  <c r="T40" i="57"/>
  <c r="L39" i="63" s="1"/>
  <c r="E37" i="57"/>
  <c r="T37" i="57" s="1"/>
  <c r="L36" i="63" s="1"/>
  <c r="E37" i="58"/>
  <c r="N37" i="58" s="1"/>
  <c r="K36" i="63" s="1"/>
  <c r="N40" i="58"/>
  <c r="K39" i="63" s="1"/>
  <c r="F73" i="59"/>
  <c r="F4" i="59"/>
  <c r="AM51" i="32"/>
  <c r="AO36" i="32"/>
  <c r="AO51" i="32" s="1"/>
  <c r="AO70" i="32"/>
  <c r="AI116" i="32"/>
  <c r="AM23" i="32"/>
  <c r="AO15" i="32"/>
  <c r="AO23" i="32" s="1"/>
  <c r="N73" i="63"/>
  <c r="P33" i="63"/>
  <c r="F73" i="55"/>
  <c r="F4" i="55"/>
  <c r="AK116" i="32"/>
  <c r="K73" i="57"/>
  <c r="K4" i="57"/>
  <c r="O73" i="61"/>
  <c r="O4" i="61"/>
  <c r="P73" i="59"/>
  <c r="P4" i="59"/>
  <c r="P40" i="56"/>
  <c r="M39" i="63" s="1"/>
  <c r="E37" i="56"/>
  <c r="P37" i="56" s="1"/>
  <c r="M36" i="63" s="1"/>
  <c r="AM116" i="32" l="1"/>
  <c r="AO116" i="32"/>
  <c r="Q73" i="59"/>
  <c r="J4" i="63"/>
  <c r="E4" i="57"/>
  <c r="E73" i="57"/>
  <c r="T5" i="57"/>
  <c r="Q4" i="59"/>
  <c r="J3" i="63" s="1"/>
  <c r="E73" i="54"/>
  <c r="E4" i="54"/>
  <c r="J4" i="54" s="1"/>
  <c r="E3" i="63" s="1"/>
  <c r="J5" i="54"/>
  <c r="N9" i="58"/>
  <c r="K8" i="63" s="1"/>
  <c r="E5" i="58"/>
  <c r="P5" i="56"/>
  <c r="E4" i="56"/>
  <c r="P4" i="56" s="1"/>
  <c r="M3" i="63" s="1"/>
  <c r="E73" i="56"/>
  <c r="E73" i="61"/>
  <c r="E4" i="61"/>
  <c r="Y4" i="61" s="1"/>
  <c r="G3" i="63" s="1"/>
  <c r="Y5" i="61"/>
  <c r="N36" i="63"/>
  <c r="P36" i="63" s="1"/>
  <c r="H73" i="57"/>
  <c r="H4" i="57"/>
  <c r="N73" i="59"/>
  <c r="N4" i="59"/>
  <c r="F73" i="61"/>
  <c r="F4" i="61"/>
  <c r="G5" i="55"/>
  <c r="J9" i="55"/>
  <c r="F8" i="63" s="1"/>
  <c r="N8" i="63" s="1"/>
  <c r="P8" i="63" s="1"/>
  <c r="J73" i="54" l="1"/>
  <c r="E4" i="63"/>
  <c r="Y73" i="61"/>
  <c r="G4" i="63"/>
  <c r="T4" i="57"/>
  <c r="L3" i="63" s="1"/>
  <c r="E4" i="58"/>
  <c r="N4" i="58" s="1"/>
  <c r="K3" i="63" s="1"/>
  <c r="N5" i="58"/>
  <c r="K4" i="63" s="1"/>
  <c r="T73" i="57"/>
  <c r="L4" i="63"/>
  <c r="G73" i="55"/>
  <c r="G4" i="55"/>
  <c r="J4" i="55" s="1"/>
  <c r="F3" i="63" s="1"/>
  <c r="N3" i="63" s="1"/>
  <c r="P3" i="63" s="1"/>
  <c r="J5" i="55"/>
  <c r="P73" i="56"/>
  <c r="M4" i="63"/>
  <c r="J73" i="55" l="1"/>
  <c r="F4" i="63"/>
  <c r="N4" i="63" s="1"/>
  <c r="N72" i="63" l="1"/>
  <c r="P4" i="63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 shape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 shape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 shape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sharedStrings.xml><?xml version="1.0" encoding="utf-8"?>
<sst xmlns="http://schemas.openxmlformats.org/spreadsheetml/2006/main" count="8463" uniqueCount="2552">
  <si>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</si>
  <si>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</si>
  <si>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</si>
  <si>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</si>
  <si>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</si>
  <si>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</si>
  <si>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</si>
  <si>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</si>
  <si>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</si>
  <si>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</si>
  <si>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</si>
  <si>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</si>
  <si>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</si>
  <si>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</si>
  <si>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</si>
  <si>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</si>
  <si>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</si>
  <si>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</si>
  <si>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</si>
  <si>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</si>
  <si>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</si>
  <si>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</si>
  <si>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</si>
  <si>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</si>
  <si>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</si>
  <si>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</si>
  <si>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</si>
  <si>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</si>
  <si>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</si>
  <si>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</si>
  <si>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</si>
  <si>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</si>
  <si>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</si>
  <si>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</si>
  <si>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</si>
  <si>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</si>
  <si>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</si>
  <si>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</si>
  <si>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</si>
  <si>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</si>
  <si>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</si>
  <si>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</si>
  <si>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</si>
  <si>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</si>
  <si>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</si>
  <si>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</si>
  <si>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</si>
  <si>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</si>
  <si>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</si>
  <si>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</si>
  <si>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</si>
  <si>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</si>
  <si>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</si>
  <si>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</si>
  <si>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</si>
  <si>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</si>
  <si>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</si>
  <si>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</si>
  <si>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</si>
  <si>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</si>
  <si>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</si>
  <si>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</si>
  <si>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</si>
  <si>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</si>
  <si>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</si>
  <si>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</si>
  <si>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</si>
  <si>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</si>
  <si>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</si>
  <si>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</si>
  <si>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</si>
  <si>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</si>
  <si>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</si>
  <si>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</si>
  <si>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</si>
  <si>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</si>
  <si>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</si>
  <si>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</si>
  <si>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</si>
  <si>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</si>
  <si>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</si>
  <si>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</si>
  <si>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</si>
  <si>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</si>
  <si>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</si>
  <si>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</si>
  <si>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</si>
  <si>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</si>
  <si>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</si>
  <si>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</si>
  <si>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</si>
  <si>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</si>
  <si>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</si>
  <si>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</si>
  <si>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</si>
  <si>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</si>
  <si>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</si>
  <si>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</si>
  <si>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</si>
  <si>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</si>
  <si>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</si>
  <si>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</si>
  <si>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</si>
  <si>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</si>
  <si>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</si>
  <si>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</si>
  <si>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</si>
  <si>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</si>
  <si>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</si>
  <si>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</si>
  <si>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</si>
  <si>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</si>
  <si>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</si>
  <si>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</si>
  <si>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</si>
  <si>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</si>
  <si>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</si>
  <si>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</si>
  <si>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</si>
  <si>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</si>
  <si>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</si>
  <si>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</si>
  <si>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</si>
  <si>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</si>
  <si>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</si>
  <si>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</si>
  <si>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</si>
  <si>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</si>
  <si>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</si>
  <si>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</si>
  <si>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</si>
  <si>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</si>
  <si>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</si>
  <si>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</si>
  <si>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</si>
  <si>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</si>
  <si>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</si>
  <si>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</si>
  <si>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</si>
  <si>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</si>
  <si>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</si>
  <si>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</si>
  <si>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</si>
  <si>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</si>
  <si>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</si>
  <si>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</si>
  <si>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</si>
  <si>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</si>
  <si>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</si>
  <si>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</si>
  <si>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</si>
  <si>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</si>
  <si>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</si>
  <si>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</si>
  <si>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</si>
  <si>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</si>
  <si>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</si>
  <si>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</si>
  <si>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</si>
  <si>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</si>
  <si>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</si>
  <si>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</si>
  <si>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</si>
  <si>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</si>
  <si>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</si>
  <si>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</si>
  <si>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</si>
  <si>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</si>
  <si>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</si>
  <si>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</si>
  <si>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</si>
  <si>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</si>
  <si>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</si>
  <si>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</si>
  <si>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</si>
  <si>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</si>
  <si>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</si>
  <si>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</si>
  <si>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</si>
  <si>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</si>
  <si>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</si>
  <si>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</si>
  <si>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</si>
  <si>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</si>
  <si>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</si>
  <si>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</si>
  <si>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</si>
  <si>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</si>
  <si>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</si>
  <si>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</si>
  <si>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</si>
  <si>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</si>
  <si>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</si>
  <si>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</si>
  <si>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</si>
  <si>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</si>
  <si>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</si>
  <si>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</si>
  <si>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</si>
  <si>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</si>
  <si>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</si>
  <si>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</si>
  <si>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</si>
  <si>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</si>
  <si>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</si>
  <si>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</si>
  <si>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</si>
  <si>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</si>
  <si>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</si>
  <si>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</si>
  <si>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</si>
  <si>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</si>
  <si>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</si>
  <si>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</si>
  <si>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</si>
  <si>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</si>
  <si>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</si>
  <si>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</si>
  <si>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</si>
  <si>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</si>
  <si>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</si>
  <si>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</si>
  <si>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</si>
  <si>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</si>
  <si>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</si>
  <si>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</si>
  <si>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</si>
  <si>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</si>
  <si>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</si>
  <si>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</si>
  <si>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</si>
  <si>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</si>
  <si>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</si>
  <si>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</si>
  <si>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</si>
  <si>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</si>
  <si>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</si>
  <si>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</si>
  <si>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</si>
  <si>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</si>
  <si>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</si>
  <si>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</si>
  <si>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</si>
  <si>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</si>
  <si>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</si>
  <si>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</si>
  <si>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</si>
  <si>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</si>
  <si>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</si>
  <si>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</si>
  <si>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</si>
  <si>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</si>
  <si>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</si>
  <si>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</si>
  <si>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</si>
  <si>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</si>
  <si>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</si>
  <si>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</si>
  <si>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</si>
  <si>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</si>
  <si>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</si>
  <si>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</si>
  <si>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</si>
  <si>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</si>
  <si>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</si>
  <si>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</si>
  <si>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</si>
  <si>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</si>
  <si>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</si>
  <si>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</si>
  <si>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</si>
  <si>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</si>
  <si>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</si>
  <si>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</si>
  <si>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</si>
  <si>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</si>
  <si>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</si>
  <si>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</si>
  <si>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</si>
  <si>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</si>
  <si>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</si>
  <si>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</si>
  <si>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</si>
  <si>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</si>
  <si>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</si>
  <si>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</si>
  <si>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</si>
  <si>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</si>
  <si>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</si>
  <si>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</si>
  <si>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</si>
  <si>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</si>
  <si>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</si>
  <si>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</si>
  <si>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</si>
  <si>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</si>
  <si>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</si>
  <si>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</si>
  <si>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</si>
  <si>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</si>
  <si>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</si>
  <si>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</si>
  <si>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</si>
  <si>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</si>
  <si>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</si>
  <si>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</si>
  <si>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</si>
  <si>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</si>
  <si>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</si>
  <si>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</si>
  <si>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</si>
  <si>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</si>
  <si>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</si>
  <si>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</si>
  <si>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</si>
  <si>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</si>
  <si>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</si>
  <si>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</si>
  <si>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</si>
  <si>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</si>
  <si>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</si>
  <si>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</si>
  <si>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</si>
  <si>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</si>
  <si>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</si>
  <si>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</si>
  <si>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</si>
  <si>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</si>
  <si>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</si>
  <si>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</si>
  <si>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</si>
  <si>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</si>
  <si>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</si>
  <si>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</si>
  <si>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</si>
  <si>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</si>
  <si>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</si>
  <si>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</si>
  <si>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</si>
  <si>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</si>
  <si>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</si>
  <si>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</si>
  <si>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</si>
  <si>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</si>
  <si>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</si>
  <si>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</si>
  <si>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</si>
  <si>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</si>
  <si>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</si>
  <si>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</si>
  <si>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</si>
  <si>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</si>
  <si>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</si>
  <si>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</si>
  <si>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</si>
  <si>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</si>
  <si>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</si>
  <si>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</si>
  <si>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</si>
  <si>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</si>
  <si>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</si>
  <si>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</si>
  <si>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</si>
  <si>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</si>
  <si>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</si>
  <si>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</si>
  <si>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</si>
  <si>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</si>
  <si>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</si>
  <si>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</si>
  <si>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</si>
  <si>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</si>
  <si>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</si>
  <si>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</si>
  <si>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</si>
  <si>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</si>
  <si>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</si>
  <si>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</si>
  <si>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</si>
  <si>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</si>
  <si>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</si>
  <si>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</si>
  <si>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</si>
  <si>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</si>
  <si>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</si>
  <si>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</si>
  <si>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</si>
  <si>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</si>
  <si>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</si>
  <si>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</si>
  <si>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</si>
  <si>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</si>
  <si>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</si>
  <si>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</si>
  <si>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</si>
  <si>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</si>
  <si>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</si>
  <si>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</si>
  <si>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</si>
  <si>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</si>
  <si>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</si>
  <si>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</si>
  <si>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</si>
  <si>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</si>
  <si>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</si>
  <si>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</si>
  <si>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</si>
  <si>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</si>
  <si>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</si>
  <si>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</si>
  <si>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</si>
  <si>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</si>
  <si>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</si>
  <si>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</si>
  <si>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</si>
  <si>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</si>
  <si>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</si>
  <si>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</si>
  <si>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</si>
  <si>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</si>
  <si>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</si>
  <si>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</si>
  <si>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</si>
  <si>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</si>
  <si>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</si>
  <si>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</si>
  <si>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</si>
  <si>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</si>
  <si>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</si>
  <si>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</si>
  <si>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</si>
  <si>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</si>
  <si>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</si>
  <si>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</si>
  <si>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</si>
  <si>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</si>
  <si>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</si>
  <si>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</si>
  <si>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</si>
  <si>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</si>
  <si>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</si>
  <si>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</si>
  <si>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</si>
  <si>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</si>
  <si>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</si>
  <si>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</si>
  <si>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</si>
  <si>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</si>
  <si>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</si>
  <si>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</si>
  <si>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</si>
  <si>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</si>
  <si>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</si>
  <si>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</si>
  <si>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</si>
  <si>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</si>
  <si>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</si>
  <si>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</si>
  <si>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</si>
  <si>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</si>
  <si>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</si>
  <si>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</si>
  <si>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</si>
  <si>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</si>
  <si>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</si>
  <si>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</si>
  <si>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</si>
  <si>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</si>
  <si>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</si>
  <si>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</si>
  <si>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</si>
  <si>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</si>
  <si>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</si>
  <si>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</si>
  <si>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</si>
  <si>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</si>
  <si>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</si>
  <si>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</si>
  <si>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</si>
  <si>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</si>
  <si>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</si>
  <si>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</si>
  <si>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</si>
  <si>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</si>
  <si>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</si>
  <si>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</si>
  <si>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</si>
  <si>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</si>
  <si>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</si>
  <si>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</si>
  <si>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</si>
  <si>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</si>
  <si>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</si>
  <si>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</si>
  <si>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</si>
  <si>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</si>
  <si>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</si>
  <si>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</si>
  <si>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</si>
  <si>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</si>
  <si>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</si>
  <si>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</si>
  <si>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</si>
  <si>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</si>
  <si>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</si>
  <si>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</si>
  <si>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</si>
  <si>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</si>
  <si>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</si>
  <si>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</si>
  <si>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</si>
  <si>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</si>
  <si>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</si>
  <si>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</si>
  <si>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</si>
  <si>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</si>
  <si>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</si>
  <si>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</si>
  <si>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</si>
  <si>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</si>
  <si>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</si>
  <si>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</si>
  <si>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</si>
  <si>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</si>
  <si>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</si>
  <si>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</si>
  <si>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</si>
  <si>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</si>
  <si>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</si>
  <si>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</si>
  <si>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</si>
  <si>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</si>
  <si>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</si>
  <si>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</si>
  <si>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</si>
  <si>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</si>
  <si>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</si>
  <si>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</si>
  <si>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</si>
  <si>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</si>
  <si>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</si>
  <si>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</si>
  <si>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</si>
  <si>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</si>
  <si>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</si>
  <si>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</si>
  <si>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</si>
  <si>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</si>
  <si>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</si>
  <si>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</si>
  <si>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</si>
  <si>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</si>
  <si>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</si>
  <si>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</si>
  <si>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</si>
  <si>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</si>
  <si>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</si>
  <si>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</si>
  <si>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</si>
  <si>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</si>
  <si>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</si>
  <si>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</si>
  <si>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</si>
  <si>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</si>
  <si>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</si>
  <si>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</si>
  <si>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</si>
  <si>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</si>
  <si>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</si>
  <si>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</si>
  <si>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</si>
  <si>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</si>
  <si>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</si>
  <si>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</si>
  <si>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</si>
  <si>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</si>
  <si>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</si>
  <si>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</si>
  <si>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</si>
  <si>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</si>
  <si>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</si>
  <si>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</si>
  <si>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</si>
  <si>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</si>
  <si>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</si>
  <si>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</si>
  <si>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</si>
  <si>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</si>
  <si>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</si>
  <si>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</si>
  <si>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</si>
  <si>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</si>
  <si>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</si>
  <si>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</si>
  <si>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</si>
  <si>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</si>
  <si>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</si>
  <si>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</si>
  <si>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</si>
  <si>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</si>
  <si>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</si>
  <si>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</si>
  <si>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</si>
  <si>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</si>
  <si>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</si>
  <si>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</si>
  <si>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</si>
  <si>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</si>
  <si>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</si>
  <si>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</si>
  <si>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</si>
  <si>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</si>
  <si>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</si>
  <si>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</si>
  <si>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</si>
  <si>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</si>
  <si>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</si>
  <si>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</si>
  <si>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</si>
  <si>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</si>
  <si>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</si>
  <si>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</si>
  <si>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</si>
  <si>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</si>
  <si>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</si>
  <si>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</si>
  <si>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</si>
  <si>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</si>
  <si>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</si>
  <si>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</si>
  <si>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</si>
  <si>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</si>
  <si>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</si>
  <si>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</si>
  <si>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</si>
  <si>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</si>
  <si>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</si>
  <si>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</si>
  <si>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</si>
  <si>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</si>
  <si>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</si>
  <si>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</si>
  <si>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</si>
  <si>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</si>
  <si>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</si>
  <si>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</si>
  <si>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</si>
  <si>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</si>
  <si>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</si>
  <si>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</si>
  <si>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</si>
  <si>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</si>
  <si>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</si>
  <si>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</si>
  <si>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</si>
  <si>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</si>
  <si>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</si>
  <si>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</si>
  <si>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</si>
  <si>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</si>
  <si>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</si>
  <si>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</si>
  <si>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</si>
  <si>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</si>
  <si>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</si>
  <si>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</si>
  <si>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</si>
  <si>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</si>
  <si>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</si>
  <si>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</si>
  <si>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</si>
  <si>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</si>
  <si>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</si>
  <si>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</si>
  <si>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</si>
  <si>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</si>
  <si>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</si>
  <si>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</si>
  <si>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</si>
  <si>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</si>
  <si>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</si>
  <si>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</si>
  <si>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</si>
  <si>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</si>
  <si>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</si>
  <si>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</si>
  <si>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</si>
  <si>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</si>
  <si>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</si>
  <si>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</si>
  <si>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</si>
  <si>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</si>
  <si>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</si>
  <si>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</si>
  <si>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</si>
  <si>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</si>
  <si>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</si>
  <si>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</si>
  <si>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</si>
  <si>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</si>
  <si>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</si>
  <si>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</si>
  <si>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</si>
  <si>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</si>
  <si>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</si>
  <si>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</si>
  <si>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</si>
  <si>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</si>
  <si>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</si>
  <si>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</si>
  <si>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</si>
  <si>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</si>
  <si>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</si>
  <si>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</si>
  <si>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</si>
  <si>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</si>
  <si>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</si>
  <si>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</si>
  <si>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</si>
  <si>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</si>
  <si>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</si>
  <si>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</si>
  <si>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</si>
  <si>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</si>
  <si>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</si>
  <si>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</si>
  <si>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</si>
  <si>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</si>
  <si>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</si>
  <si>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</si>
  <si>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</si>
  <si>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</si>
  <si>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</si>
  <si>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</si>
  <si>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</si>
  <si>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</si>
  <si>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</si>
  <si>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</si>
  <si>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</si>
  <si>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</si>
  <si>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</si>
  <si>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</si>
  <si>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</si>
  <si>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</si>
  <si>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</si>
  <si>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</si>
  <si>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</si>
  <si>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</si>
  <si>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</si>
  <si>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</si>
  <si>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</si>
  <si>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</si>
  <si>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</si>
  <si>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</si>
  <si>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</si>
  <si>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</si>
  <si>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</si>
  <si>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</si>
  <si>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</si>
  <si>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</si>
  <si>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</si>
  <si>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</si>
  <si>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</si>
  <si>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</si>
  <si>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</si>
  <si>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</si>
  <si>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</si>
  <si>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</si>
  <si>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</si>
  <si>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</si>
  <si>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</si>
  <si>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</si>
  <si>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</si>
  <si>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</si>
  <si>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</si>
  <si>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</si>
  <si>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</si>
  <si>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</si>
  <si>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</si>
  <si>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</si>
  <si>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</si>
  <si>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</si>
  <si>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</si>
  <si>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</si>
  <si>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</si>
  <si>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</si>
  <si>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</si>
  <si>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</si>
  <si>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</si>
  <si>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</si>
  <si>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</si>
  <si>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</si>
  <si>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</si>
  <si>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</si>
  <si>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</si>
  <si>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</si>
  <si>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</si>
  <si>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</si>
  <si>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</si>
  <si>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</si>
  <si>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</si>
  <si>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</si>
  <si>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</si>
  <si>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</si>
  <si>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</si>
  <si>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</si>
  <si>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</si>
  <si>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</si>
  <si>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</si>
  <si>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</si>
  <si>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</si>
  <si>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</si>
  <si>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</si>
  <si>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</si>
  <si>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</si>
  <si>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</si>
  <si>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</si>
  <si>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</si>
  <si>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</si>
  <si>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</si>
  <si>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</si>
  <si>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</si>
  <si>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</si>
  <si>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</si>
  <si>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</si>
  <si>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</si>
  <si>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</si>
  <si>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</si>
  <si>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</si>
  <si>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</si>
  <si>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</si>
  <si>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</si>
  <si>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</si>
  <si>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</si>
  <si>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</si>
  <si>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</si>
  <si>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</si>
  <si>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</si>
  <si>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</si>
  <si>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</si>
  <si>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</si>
  <si>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</si>
  <si>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</si>
  <si>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</si>
  <si>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</si>
  <si>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</si>
  <si>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</si>
  <si>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</si>
  <si>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</si>
  <si>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</si>
  <si>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</si>
  <si>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</si>
  <si>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</si>
  <si>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</si>
  <si>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</si>
  <si>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</si>
  <si>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</si>
  <si>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</si>
  <si>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</si>
  <si>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</si>
  <si>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</si>
  <si>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</si>
  <si>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</si>
  <si>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</si>
  <si>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</si>
  <si>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</si>
  <si>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</si>
  <si>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</si>
  <si>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</si>
  <si>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</si>
  <si>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</si>
  <si>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</si>
  <si>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</si>
  <si>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</si>
  <si>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</si>
  <si>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</si>
  <si>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</si>
  <si>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</si>
  <si>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</si>
  <si>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</si>
  <si>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</si>
  <si>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</si>
  <si>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</si>
  <si>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</si>
  <si>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</si>
  <si>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</si>
  <si>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</si>
  <si>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</si>
  <si>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</si>
  <si>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</si>
  <si>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</si>
  <si>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</si>
  <si>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</si>
  <si>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</si>
  <si>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</si>
  <si>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</si>
  <si>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</si>
  <si>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</si>
  <si>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</si>
  <si>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</si>
  <si>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</si>
  <si>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</si>
  <si>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</si>
  <si>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</si>
  <si>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</si>
  <si>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</si>
  <si>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</si>
  <si>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</si>
  <si>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</si>
  <si>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</si>
  <si>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</si>
  <si>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</si>
  <si>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</si>
  <si>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</si>
  <si>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</si>
  <si>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</si>
  <si>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</si>
  <si>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</si>
  <si>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</si>
  <si>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</si>
  <si>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</si>
  <si>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</si>
  <si>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</si>
  <si>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</si>
  <si>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</si>
  <si>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</si>
  <si>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</si>
  <si>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</si>
  <si>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</si>
  <si>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</si>
  <si>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</si>
  <si>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</si>
  <si>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</si>
  <si>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</si>
  <si>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</si>
  <si>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</si>
  <si>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</si>
  <si>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</si>
  <si>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</si>
  <si>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</si>
  <si>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</si>
  <si>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</si>
  <si>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</si>
  <si>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</si>
  <si>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</si>
  <si>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</si>
  <si>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</si>
  <si>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</si>
  <si>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</si>
  <si>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</si>
  <si>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</si>
  <si>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</si>
  <si>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</si>
  <si>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</si>
  <si>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</si>
  <si>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</si>
  <si>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</si>
  <si>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</si>
  <si>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</si>
  <si>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</si>
  <si>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</si>
  <si>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</si>
  <si>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</si>
  <si>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</si>
  <si>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</si>
  <si>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</si>
  <si>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</si>
  <si>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</si>
  <si>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</si>
  <si>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</si>
  <si>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</si>
  <si>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</si>
  <si>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</si>
  <si>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</si>
  <si>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</si>
  <si>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</si>
  <si>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</si>
  <si>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</si>
  <si>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</si>
  <si>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</si>
  <si>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</si>
  <si>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</si>
  <si>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</si>
  <si>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</si>
  <si>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</si>
  <si>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</si>
  <si>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</si>
  <si>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</si>
  <si>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</si>
  <si>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</si>
  <si>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</si>
  <si>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</si>
  <si>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</si>
  <si>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</si>
  <si>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</si>
  <si>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</si>
  <si>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</si>
  <si>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</si>
  <si>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</si>
  <si>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</si>
  <si>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</si>
  <si>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</si>
  <si>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</si>
  <si>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</si>
  <si>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</si>
  <si>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</si>
  <si>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</si>
  <si>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</si>
  <si>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</si>
  <si>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</si>
  <si>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</si>
  <si>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</si>
  <si>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</si>
  <si>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</si>
  <si>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</si>
  <si>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</si>
  <si>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</si>
  <si>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</si>
  <si>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</si>
  <si>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</si>
  <si>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</si>
  <si>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</si>
  <si>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</si>
  <si>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</si>
  <si>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</si>
  <si>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</si>
  <si>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</si>
  <si>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</si>
  <si>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</si>
  <si>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</si>
  <si>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</si>
  <si>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</si>
  <si>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</si>
  <si>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</si>
  <si>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</si>
  <si>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</si>
  <si>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</si>
  <si>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</si>
  <si>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</si>
  <si>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</si>
  <si>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</si>
  <si>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</si>
  <si>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</si>
  <si>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</si>
  <si>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</si>
  <si>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</si>
  <si>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</si>
  <si>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</si>
  <si>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</si>
  <si>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</si>
  <si>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</si>
  <si>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</si>
  <si>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</si>
  <si>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</si>
  <si>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</si>
  <si>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</si>
  <si>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</si>
  <si>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</si>
  <si>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</si>
  <si>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</si>
  <si>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</si>
  <si>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</si>
  <si>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</si>
  <si>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</si>
  <si>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</si>
  <si>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</si>
  <si>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</si>
  <si>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</si>
  <si>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</si>
  <si>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</si>
  <si>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</si>
  <si>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</si>
  <si>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</si>
  <si>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</si>
  <si>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</si>
  <si>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</si>
  <si>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</si>
  <si>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</si>
  <si>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</si>
  <si>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</si>
  <si>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</si>
  <si>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</si>
  <si>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</si>
  <si>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</si>
  <si>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</si>
  <si>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</si>
  <si>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</si>
  <si>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</si>
  <si>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</si>
  <si>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</si>
  <si>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</si>
  <si>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</si>
  <si>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</si>
  <si>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</si>
  <si>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</si>
  <si>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</si>
  <si>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</si>
  <si>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</si>
  <si>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</si>
  <si>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</si>
  <si>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</si>
  <si>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</si>
  <si>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</si>
  <si>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</si>
  <si>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</si>
  <si>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</si>
  <si>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</si>
  <si>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</si>
  <si>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</si>
  <si>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</si>
  <si>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</si>
  <si>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</si>
  <si>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</si>
  <si>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</si>
  <si>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</si>
  <si>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</si>
  <si>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</si>
  <si>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</si>
  <si>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</si>
  <si>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</si>
  <si>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</si>
  <si>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</si>
  <si>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</si>
  <si>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</si>
  <si>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</si>
  <si>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</si>
  <si>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</si>
  <si>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</si>
  <si>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</si>
  <si>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</si>
  <si>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</si>
  <si>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</si>
  <si>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</si>
  <si>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</si>
  <si>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</si>
  <si>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</si>
  <si>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</si>
  <si>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</si>
  <si>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</si>
  <si>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</si>
  <si>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</si>
  <si>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</si>
  <si>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</si>
  <si>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</si>
  <si>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</si>
  <si>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</si>
  <si>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</si>
  <si>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</si>
  <si>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</si>
  <si>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</si>
  <si>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</si>
  <si>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</si>
  <si>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</si>
  <si>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</si>
  <si>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</si>
  <si>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</si>
  <si>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</si>
  <si>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</si>
  <si>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</si>
  <si>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</si>
  <si>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</si>
  <si>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</si>
  <si>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</si>
  <si>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</si>
  <si>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</si>
  <si>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</si>
  <si>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</si>
  <si>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</si>
  <si>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</si>
  <si>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</si>
  <si>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</si>
  <si>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</si>
  <si>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</si>
  <si>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</si>
  <si>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</si>
  <si>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</si>
  <si>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</si>
  <si>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</si>
  <si>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</si>
  <si>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</si>
  <si>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</si>
  <si>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</si>
  <si>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</si>
  <si>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</si>
  <si>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</si>
  <si>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</si>
  <si>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</si>
  <si>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</si>
  <si>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</si>
  <si>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</si>
  <si>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</si>
  <si>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</si>
  <si>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</si>
  <si>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</si>
  <si>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</si>
  <si>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</si>
  <si>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</si>
  <si>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</si>
  <si>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</si>
  <si>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</si>
  <si>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</si>
  <si>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</si>
  <si>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</si>
  <si>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</si>
  <si>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</si>
  <si>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</si>
  <si>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</si>
  <si>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</si>
  <si>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</si>
  <si>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</si>
  <si>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</si>
  <si>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</si>
  <si>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</si>
  <si>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</si>
  <si>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</si>
  <si>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</si>
  <si>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</si>
  <si>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</si>
  <si>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</si>
  <si>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</si>
  <si>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</si>
  <si>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</si>
  <si>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</si>
  <si>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</si>
  <si>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</si>
  <si>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</si>
  <si>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</si>
  <si>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</si>
  <si>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</si>
  <si>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</si>
  <si>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</si>
  <si>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</si>
  <si>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</si>
  <si>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</si>
  <si>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</si>
  <si>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</si>
  <si>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</si>
  <si>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</si>
  <si>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</si>
  <si>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</si>
  <si>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</si>
  <si>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</si>
  <si>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</si>
  <si>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</si>
  <si>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</si>
  <si>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</si>
  <si>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</si>
  <si>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</si>
  <si>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</si>
  <si>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</si>
  <si>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</si>
  <si>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</si>
  <si>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</si>
  <si>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</si>
  <si>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</si>
  <si>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</si>
  <si>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</si>
  <si>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</si>
  <si>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</si>
  <si>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</si>
  <si>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</si>
  <si>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</si>
  <si>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</si>
  <si>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</si>
  <si>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</si>
  <si>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</si>
  <si>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</si>
  <si>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</si>
  <si>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</si>
  <si>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</si>
  <si>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</si>
  <si>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</si>
  <si>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</si>
  <si>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</si>
  <si>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</si>
  <si>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</si>
  <si>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</si>
  <si>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</si>
  <si>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</si>
  <si>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</si>
  <si>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</si>
  <si>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</si>
  <si>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</si>
  <si>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</si>
  <si>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</si>
  <si>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</si>
  <si>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</si>
  <si>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</si>
  <si>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</si>
  <si>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</si>
  <si>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</si>
  <si>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</si>
  <si>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</si>
  <si>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</si>
  <si>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</si>
  <si>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</si>
  <si>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</si>
  <si>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</si>
  <si>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</si>
  <si>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</si>
  <si>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</si>
  <si>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</si>
  <si>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</si>
  <si>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</si>
  <si>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</si>
  <si>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</si>
  <si>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</si>
  <si>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</si>
  <si>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</si>
  <si>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</si>
  <si>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</si>
  <si>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</si>
  <si>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</si>
  <si>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</si>
  <si>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</si>
  <si>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</si>
  <si>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</si>
  <si>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</si>
  <si>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</si>
  <si>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</si>
  <si>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</si>
  <si>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</si>
  <si>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</si>
  <si>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</si>
  <si>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</si>
  <si>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</si>
  <si>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</si>
  <si>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</si>
  <si>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</si>
  <si>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</si>
  <si>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</si>
  <si>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</si>
  <si>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</si>
  <si>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</si>
  <si>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</si>
  <si>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</si>
  <si>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</si>
  <si>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</si>
  <si>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</si>
  <si>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</si>
  <si>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</si>
  <si>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</si>
  <si>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</si>
  <si>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</si>
  <si>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</si>
  <si>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</si>
  <si>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</si>
  <si>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</si>
  <si>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</si>
  <si>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</si>
  <si>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</si>
  <si>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</si>
  <si>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</si>
  <si>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</si>
  <si>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</si>
  <si>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</si>
  <si>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</si>
  <si>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</si>
  <si>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</si>
  <si>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</si>
  <si>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</si>
  <si>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</si>
  <si>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</si>
  <si>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</si>
  <si>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</si>
  <si>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</si>
  <si>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</si>
  <si>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</si>
  <si>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</si>
  <si>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</si>
  <si>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</si>
  <si>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</si>
  <si>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</si>
  <si>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</si>
  <si>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</si>
  <si>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</si>
  <si>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</si>
  <si>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</si>
  <si>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</si>
  <si>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</si>
  <si>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</si>
  <si>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</si>
  <si>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</si>
  <si>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</si>
  <si>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</si>
  <si>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</si>
  <si>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</si>
  <si>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</si>
  <si>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</si>
  <si>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</si>
  <si>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</si>
  <si>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</si>
  <si>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</si>
  <si>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</si>
  <si>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</si>
  <si>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</si>
  <si>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</si>
  <si>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</si>
  <si>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</si>
  <si>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</si>
  <si>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</si>
  <si>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</si>
  <si>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</si>
  <si>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</si>
  <si>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</si>
  <si>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</si>
  <si>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</si>
  <si>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</si>
  <si>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</si>
  <si>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</si>
  <si>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</si>
  <si>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</si>
  <si>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</si>
  <si>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</si>
  <si>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</si>
  <si>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</si>
  <si>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</si>
  <si>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</si>
  <si>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</si>
  <si>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</si>
  <si>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</si>
  <si>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</si>
  <si>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</si>
  <si>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</si>
  <si>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</si>
  <si>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</si>
  <si>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</si>
  <si>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</si>
  <si>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</si>
  <si>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</si>
  <si>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</si>
  <si>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</si>
  <si>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</si>
  <si>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</si>
  <si>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</si>
  <si>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</si>
  <si>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</si>
  <si>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</si>
  <si>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</si>
  <si>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</si>
  <si>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</si>
  <si>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</si>
  <si>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</si>
  <si>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</si>
  <si>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</si>
  <si>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</si>
  <si>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</si>
  <si>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</si>
  <si>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</si>
  <si>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</si>
  <si>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</si>
  <si>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</si>
  <si>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</si>
  <si>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</si>
  <si>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</si>
  <si>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</si>
  <si>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</si>
  <si>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</si>
  <si>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</si>
  <si>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</si>
  <si>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</si>
  <si>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</si>
  <si>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</si>
  <si>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</si>
  <si>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</si>
  <si>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</si>
  <si>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</si>
  <si>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</si>
  <si>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</si>
  <si>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</si>
  <si>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</si>
  <si>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</si>
  <si>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</si>
  <si>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</si>
  <si>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</si>
  <si>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</si>
  <si>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</si>
  <si>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</si>
  <si>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</si>
  <si>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</si>
  <si>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</si>
  <si>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</si>
  <si>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</si>
  <si>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</si>
  <si>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</si>
  <si>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</si>
  <si>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</si>
  <si>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</si>
  <si>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</si>
  <si>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</si>
  <si>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</si>
  <si>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</si>
  <si>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</si>
  <si>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</si>
  <si>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</si>
  <si>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</si>
  <si>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</si>
  <si>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</si>
  <si>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</si>
  <si>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</si>
  <si>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</si>
  <si>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</si>
  <si>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</si>
  <si>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</si>
  <si>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</si>
  <si>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</si>
  <si>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</si>
  <si>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</si>
  <si>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</si>
  <si>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</si>
  <si>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</si>
  <si>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</si>
  <si>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</si>
  <si>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</si>
  <si>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</si>
  <si>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</si>
  <si>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</si>
  <si>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</si>
  <si>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</si>
  <si>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</si>
  <si>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</si>
  <si>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</si>
  <si>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</si>
  <si>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</si>
  <si>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</si>
  <si>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</si>
  <si>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</si>
  <si>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</si>
  <si>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</si>
  <si>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</si>
  <si>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</si>
  <si>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</si>
  <si>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</si>
  <si>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</si>
  <si>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</si>
  <si>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</si>
  <si>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</si>
  <si>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</si>
  <si>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</si>
  <si>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</si>
  <si>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</si>
  <si>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</si>
  <si>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</si>
  <si>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</si>
  <si>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</si>
  <si>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</si>
  <si>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</si>
  <si>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</si>
  <si>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</si>
  <si>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</si>
  <si>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</si>
  <si>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</si>
  <si>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</si>
  <si>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</si>
  <si>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</si>
  <si>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</si>
  <si>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</si>
  <si>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</si>
  <si>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</si>
  <si>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</si>
  <si>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</si>
  <si>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</si>
  <si>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</si>
  <si>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</si>
  <si>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</si>
  <si>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</si>
  <si>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</si>
  <si>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</si>
  <si>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</si>
  <si>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</si>
  <si>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</si>
  <si>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</si>
  <si>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</si>
  <si>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</si>
  <si>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</si>
  <si>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</si>
  <si>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</si>
  <si>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</si>
  <si>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</si>
  <si>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</si>
  <si>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</si>
  <si>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</si>
  <si>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</si>
  <si>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</si>
  <si>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</si>
  <si>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</si>
  <si>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</si>
  <si>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</si>
  <si>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</si>
  <si>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</si>
  <si>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</si>
  <si>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</si>
  <si>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</si>
  <si>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</si>
  <si>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</si>
  <si>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</si>
  <si>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</si>
  <si>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</si>
  <si>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</si>
  <si>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</si>
  <si>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</si>
  <si>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</si>
  <si>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</si>
  <si>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</si>
  <si>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</si>
  <si>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</si>
  <si>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</si>
  <si>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</si>
  <si>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</si>
  <si>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</si>
  <si>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</si>
  <si>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</si>
  <si>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</si>
  <si>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</si>
  <si>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</si>
  <si>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</si>
  <si>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</si>
  <si>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</si>
  <si>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</si>
  <si>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</si>
  <si>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</si>
  <si>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</si>
  <si>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</si>
  <si>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</si>
  <si>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</si>
  <si>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</si>
  <si>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</si>
  <si>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</si>
  <si>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</si>
  <si>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</si>
  <si>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</si>
  <si>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</si>
  <si>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</si>
  <si>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</si>
  <si>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</si>
  <si>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</si>
  <si>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</si>
  <si>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</si>
  <si>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</si>
  <si>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</si>
  <si>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</si>
  <si>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</si>
  <si>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</si>
  <si>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</si>
  <si>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</si>
  <si>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</si>
  <si>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</si>
  <si>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</si>
  <si>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</si>
  <si>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</si>
  <si>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</si>
  <si>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</si>
  <si>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</si>
  <si>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</si>
  <si>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</si>
  <si>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</si>
  <si>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</si>
  <si>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</si>
  <si>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</si>
  <si>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</si>
  <si>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</si>
  <si>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</si>
  <si>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</si>
  <si>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</si>
  <si>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</si>
  <si>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</si>
  <si>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</si>
  <si>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</si>
  <si>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</si>
  <si>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</si>
  <si>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</si>
  <si>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</si>
  <si>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</si>
  <si>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</si>
  <si>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</si>
  <si>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</si>
  <si>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</si>
  <si>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</si>
  <si>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</si>
  <si>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</si>
  <si>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</si>
  <si>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</si>
  <si>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</si>
  <si>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</si>
  <si>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</si>
  <si>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</si>
  <si>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</si>
  <si>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</si>
  <si>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</si>
  <si>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</si>
  <si>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</si>
  <si>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</si>
  <si>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</si>
  <si>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</si>
  <si>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</si>
  <si>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</si>
  <si>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</si>
  <si>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</si>
  <si>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</si>
  <si>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</si>
  <si>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</si>
  <si>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</si>
  <si>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</si>
  <si>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</si>
  <si>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</si>
  <si>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</si>
  <si>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</si>
  <si>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</si>
  <si>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</si>
  <si>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</si>
  <si>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</si>
  <si>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</si>
  <si>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</si>
  <si>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</si>
  <si>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</si>
  <si>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</si>
  <si>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</si>
  <si>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</si>
  <si>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</si>
  <si>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</si>
  <si>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</si>
  <si>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</si>
  <si>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</si>
  <si>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</si>
  <si>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</si>
  <si>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</si>
  <si>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</si>
  <si>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</si>
  <si>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</si>
  <si>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</si>
  <si>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</si>
  <si>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</si>
  <si>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</si>
  <si>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</si>
  <si>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</si>
  <si>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</si>
  <si>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</si>
  <si>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</si>
  <si>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</si>
  <si>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</si>
  <si>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</si>
  <si>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</si>
  <si>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</si>
  <si>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</si>
  <si>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</si>
  <si>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</si>
  <si>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</si>
  <si>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</si>
  <si>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</si>
  <si>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</si>
  <si>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</si>
  <si>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</si>
  <si>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</si>
  <si>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</si>
  <si>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</si>
  <si>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</si>
  <si>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</si>
  <si>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</si>
  <si>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</si>
  <si>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</si>
  <si>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</si>
  <si>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</si>
  <si>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</si>
  <si>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</si>
  <si>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</si>
  <si>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</si>
  <si>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</si>
  <si>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</si>
  <si>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</si>
  <si>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</si>
  <si>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</si>
  <si>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</si>
  <si>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</si>
  <si>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</si>
  <si>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</si>
  <si>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</si>
  <si>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</si>
  <si>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</si>
  <si>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</si>
  <si>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</si>
  <si>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</si>
  <si>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</si>
  <si>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</si>
  <si>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</si>
  <si>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</si>
  <si>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</si>
  <si>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</si>
  <si>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</si>
  <si>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</si>
  <si>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</si>
  <si>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</si>
  <si>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</si>
  <si>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</si>
  <si>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</si>
  <si>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</si>
  <si>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</si>
  <si>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</si>
  <si>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</si>
  <si>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</si>
  <si>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</si>
  <si>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</si>
  <si>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</si>
  <si>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</si>
  <si>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</si>
  <si>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</si>
  <si>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</si>
  <si>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</si>
  <si>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</si>
  <si>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</si>
  <si>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</si>
  <si>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</si>
  <si>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</si>
  <si>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</si>
  <si>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</si>
  <si>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</si>
  <si>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</si>
  <si>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</si>
  <si>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</si>
  <si>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</si>
  <si>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</si>
  <si>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</si>
  <si>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</si>
  <si>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</si>
  <si>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</si>
  <si>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</si>
  <si>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</si>
  <si>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</si>
  <si>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</si>
  <si>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</si>
  <si>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</si>
  <si>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</si>
  <si>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</si>
  <si>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</si>
  <si>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</si>
  <si>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</si>
  <si>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</si>
  <si>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</si>
  <si>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</si>
  <si>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</si>
  <si>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</si>
  <si>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</si>
  <si>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</si>
  <si>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</si>
  <si>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</si>
  <si>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</si>
  <si>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</si>
  <si>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</si>
  <si>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</si>
  <si>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</si>
  <si>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</si>
  <si>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</si>
  <si>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</si>
  <si>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</si>
  <si>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</si>
  <si>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</si>
  <si>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</si>
  <si>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</si>
  <si>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</si>
  <si>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</si>
  <si>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</si>
  <si>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</si>
  <si>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</si>
  <si>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</si>
  <si>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</si>
  <si>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</si>
  <si>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</si>
  <si>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</si>
  <si>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</si>
  <si>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</si>
  <si>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</si>
  <si>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</si>
  <si>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</si>
  <si>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</si>
  <si>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</si>
  <si>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</si>
  <si>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</si>
  <si>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</si>
  <si>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</si>
  <si>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</si>
  <si>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</si>
  <si>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</si>
  <si>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</si>
  <si>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</si>
  <si>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</si>
  <si>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</si>
  <si>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</si>
  <si>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</si>
  <si>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</si>
  <si>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</si>
  <si>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</si>
  <si>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</si>
  <si>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</si>
  <si>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</si>
  <si>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</si>
  <si>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</si>
  <si>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</si>
  <si>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</si>
  <si>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</si>
  <si>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</si>
  <si>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</si>
  <si>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</si>
  <si>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</si>
  <si>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</si>
  <si>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</si>
  <si>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</si>
  <si>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</si>
  <si>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</si>
  <si>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</si>
  <si>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</si>
  <si>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</si>
  <si>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</si>
  <si>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</si>
  <si>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</si>
  <si>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</si>
  <si>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</si>
  <si>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</si>
  <si>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</si>
  <si>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</si>
  <si>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</si>
  <si>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</si>
  <si>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</si>
  <si>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</si>
  <si>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</si>
  <si>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</si>
  <si>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</si>
  <si>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</si>
  <si>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</si>
  <si>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</si>
  <si>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</si>
  <si>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</si>
  <si>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</si>
  <si>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</si>
  <si>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</si>
  <si>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</si>
  <si>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</si>
  <si>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</si>
  <si>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</si>
  <si>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</si>
  <si>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</si>
  <si>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</si>
  <si>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</si>
  <si>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</si>
  <si>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</si>
  <si>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</si>
  <si>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</si>
  <si>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</si>
  <si>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</si>
  <si>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</si>
  <si>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</si>
  <si>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</si>
  <si>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</si>
  <si>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</si>
  <si>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</si>
  <si>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</si>
  <si>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</si>
  <si>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</si>
  <si>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</si>
  <si>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</si>
  <si>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</si>
  <si>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</si>
  <si>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</si>
  <si>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</si>
  <si>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</si>
  <si>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</si>
  <si>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</si>
  <si>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</si>
  <si>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</si>
  <si>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</si>
  <si>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</si>
  <si>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</si>
  <si>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</si>
  <si>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</si>
  <si>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</si>
  <si>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</si>
  <si>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</si>
  <si>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</si>
  <si>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</si>
  <si>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</si>
  <si>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</si>
  <si>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</si>
  <si>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</si>
  <si>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</si>
  <si>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</si>
  <si>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</si>
  <si>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</si>
  <si>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</si>
  <si>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</si>
  <si>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</si>
  <si>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</si>
  <si>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</si>
  <si>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</si>
  <si>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</si>
  <si>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</si>
  <si>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</si>
  <si>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</si>
  <si>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</si>
  <si>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</si>
  <si>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</si>
  <si>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</si>
  <si>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</si>
  <si>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</si>
  <si>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</si>
  <si>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</si>
  <si>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</si>
  <si>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</si>
  <si>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</si>
  <si>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</si>
  <si>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</si>
  <si>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</si>
  <si>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</si>
  <si>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</si>
  <si>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</si>
  <si>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</si>
  <si>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</si>
  <si>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</si>
  <si>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</si>
  <si>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</si>
  <si>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</si>
  <si>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</si>
  <si>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</si>
  <si>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</si>
  <si>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</si>
  <si>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</si>
  <si>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</si>
  <si>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</si>
  <si>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</si>
  <si>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</si>
  <si>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</si>
  <si>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</si>
  <si>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</si>
  <si>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</si>
  <si>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</si>
  <si>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</si>
  <si>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</si>
  <si>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</si>
  <si>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</si>
  <si>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</si>
  <si>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</si>
  <si>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</si>
  <si>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</si>
  <si>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</si>
  <si>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</si>
  <si>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</si>
  <si>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</si>
  <si>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</si>
  <si>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</si>
  <si>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</si>
  <si>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</si>
  <si>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</si>
  <si>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</si>
  <si>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</si>
  <si>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</si>
  <si>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</si>
  <si>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</si>
  <si>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</si>
  <si>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</si>
  <si>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</si>
  <si>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</si>
  <si>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</si>
  <si>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</si>
  <si>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</si>
  <si>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</si>
  <si>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</si>
  <si>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</si>
  <si>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</si>
  <si>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</si>
  <si>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</si>
  <si>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</si>
  <si>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</si>
  <si>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</si>
  <si>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</si>
  <si>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</si>
  <si>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</si>
  <si>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</si>
  <si>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</si>
  <si>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</si>
  <si>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</si>
  <si>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</si>
  <si>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</si>
  <si>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</si>
  <si>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</si>
  <si>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</si>
  <si>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</si>
  <si>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</si>
  <si>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</si>
  <si>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</si>
  <si>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</si>
  <si>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</si>
  <si>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</si>
  <si>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</si>
  <si>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</si>
  <si>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</si>
  <si>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</si>
  <si>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</si>
  <si>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</si>
  <si>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</si>
  <si>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</si>
  <si>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</si>
  <si>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</si>
  <si>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</si>
  <si>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</si>
  <si>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</si>
  <si>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</si>
  <si>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</si>
  <si>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</si>
  <si>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</si>
  <si>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</si>
  <si>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</si>
  <si>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</si>
  <si>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</si>
  <si>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</si>
  <si>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</si>
  <si>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</si>
  <si>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</si>
  <si>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</si>
  <si>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</si>
  <si>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</si>
  <si>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</si>
  <si>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</si>
  <si>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</si>
  <si>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</si>
  <si>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</si>
  <si>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</si>
  <si>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</si>
  <si>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</si>
  <si>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</si>
  <si>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</si>
  <si>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</si>
  <si>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</si>
  <si>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</si>
  <si>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</si>
  <si>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</si>
  <si>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</si>
  <si>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</si>
  <si>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</si>
  <si>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</si>
  <si>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</si>
  <si>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</si>
  <si>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</si>
  <si>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</si>
  <si>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</si>
  <si>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</si>
  <si>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</si>
  <si>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</si>
  <si>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</si>
  <si>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</si>
  <si>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</si>
  <si>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</si>
  <si>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</si>
  <si>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</si>
  <si>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</si>
  <si>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</si>
  <si>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</si>
  <si>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</si>
  <si>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</si>
  <si>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</si>
  <si>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</si>
  <si>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</si>
  <si>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</si>
  <si>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</si>
  <si>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</si>
  <si>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</si>
  <si>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</si>
  <si>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</si>
  <si>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</si>
  <si>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</si>
  <si>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</si>
  <si>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</si>
  <si>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</si>
  <si>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</si>
  <si>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</si>
  <si>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</si>
  <si>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</si>
  <si>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</si>
  <si>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</si>
  <si>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</si>
  <si>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</si>
  <si>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</si>
  <si>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</si>
  <si>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</si>
  <si>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</si>
  <si>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</si>
  <si>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</si>
  <si>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</si>
  <si>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</si>
  <si>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</si>
  <si>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</si>
  <si>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</si>
  <si>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</si>
  <si>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</si>
  <si>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</si>
  <si>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</si>
  <si>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</si>
  <si>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</si>
  <si>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</si>
  <si>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</si>
  <si>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</si>
  <si>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</si>
  <si>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</si>
  <si>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</si>
  <si>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</si>
  <si>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</si>
  <si>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</si>
  <si>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</si>
  <si>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</si>
  <si>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</si>
  <si>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</si>
  <si>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</si>
  <si>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</si>
  <si>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</si>
  <si>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</si>
  <si>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</si>
  <si>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</si>
  <si>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</si>
  <si>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</si>
  <si>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</si>
  <si>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</si>
  <si>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</si>
  <si>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</si>
  <si>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</si>
  <si>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</si>
  <si>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</si>
  <si>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</si>
  <si>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</si>
  <si>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</si>
  <si>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</si>
  <si>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</si>
  <si>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</si>
  <si>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</si>
  <si>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</si>
  <si>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</si>
  <si>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</si>
  <si>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</si>
  <si>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</si>
  <si>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</si>
  <si>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</si>
  <si>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</si>
  <si>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</si>
  <si>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</si>
  <si>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</si>
  <si>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</si>
  <si>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</si>
  <si>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</si>
  <si>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</si>
  <si>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</si>
  <si>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</si>
  <si>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</si>
  <si>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</si>
  <si>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</si>
  <si>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</si>
  <si>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</si>
  <si>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</si>
  <si>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</si>
  <si>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</si>
  <si>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</si>
  <si>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</si>
  <si>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</si>
  <si>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</si>
  <si>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</si>
  <si>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</si>
  <si>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</si>
  <si>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</si>
  <si>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</si>
  <si>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</si>
  <si>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</si>
  <si>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</si>
  <si>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</si>
  <si>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</si>
  <si>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</si>
  <si>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</si>
  <si>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</si>
  <si>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</si>
  <si>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</si>
  <si>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</si>
  <si>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</si>
  <si>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</si>
  <si>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</si>
  <si>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</si>
  <si>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</si>
  <si>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</si>
  <si>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</si>
  <si>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</si>
  <si>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</si>
  <si>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</si>
  <si>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</si>
  <si>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</si>
  <si>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</si>
  <si>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</si>
  <si>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</si>
  <si>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</si>
  <si>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</si>
  <si>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</si>
  <si>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</si>
  <si>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</si>
  <si>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</si>
  <si>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</si>
  <si>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</si>
  <si>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</si>
  <si>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</si>
  <si>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</si>
  <si>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</si>
  <si>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</si>
  <si>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</si>
  <si>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</si>
  <si>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</si>
  <si>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</si>
  <si>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</si>
  <si>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</si>
  <si>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</si>
  <si>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</si>
  <si>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</si>
  <si>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</si>
  <si>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</si>
  <si>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</si>
  <si>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</si>
  <si>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</si>
  <si>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</si>
  <si>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</si>
  <si>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</si>
  <si>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</si>
  <si>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</si>
  <si>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</si>
  <si>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</si>
  <si>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</si>
  <si>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</si>
  <si>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</si>
  <si>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</si>
  <si>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</si>
  <si>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</si>
  <si>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</si>
  <si>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</si>
  <si>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</si>
  <si>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</si>
  <si>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</si>
  <si>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</si>
  <si>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</si>
  <si>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</si>
  <si>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</si>
  <si>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</si>
  <si>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</si>
  <si>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</si>
  <si>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</si>
  <si>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</si>
  <si>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</si>
  <si>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</si>
  <si>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</si>
  <si>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</si>
  <si>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</si>
  <si>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</si>
  <si>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</si>
  <si>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</si>
  <si>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</si>
  <si>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</si>
  <si>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</si>
  <si>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</si>
  <si>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</si>
  <si>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</si>
  <si>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</si>
  <si>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</si>
  <si>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</si>
  <si>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</si>
  <si>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</si>
  <si>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</si>
  <si>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</si>
  <si>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</si>
  <si>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</si>
  <si>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</si>
  <si>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</si>
  <si>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</si>
  <si>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</si>
  <si>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</si>
  <si>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</si>
  <si>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</si>
  <si>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</si>
  <si>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</si>
  <si>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</si>
  <si>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</si>
  <si>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</si>
  <si>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</si>
  <si>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</si>
  <si>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</si>
  <si>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</si>
  <si>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</si>
  <si>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</si>
  <si>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</si>
  <si>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</si>
  <si>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</si>
  <si>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</si>
  <si>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</si>
  <si>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</si>
  <si>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</si>
  <si>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</si>
  <si>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</si>
  <si>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</si>
  <si>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</si>
  <si>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</si>
  <si>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</si>
  <si>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</si>
  <si>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</si>
  <si>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</si>
  <si>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</si>
  <si>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</si>
  <si>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</si>
  <si>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</si>
  <si>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</si>
  <si>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</si>
  <si>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</si>
  <si>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</si>
  <si>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</si>
  <si>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</si>
  <si>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</si>
  <si>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</si>
  <si>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</si>
  <si>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</si>
  <si>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</si>
  <si>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</si>
  <si>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</si>
  <si>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</si>
  <si>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</si>
  <si>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</si>
  <si>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</si>
  <si>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</si>
  <si>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</si>
  <si>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</si>
  <si>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</si>
  <si>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</si>
  <si>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</si>
  <si>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</si>
  <si>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</si>
  <si>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</si>
  <si>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</si>
  <si>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</si>
  <si>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</si>
  <si>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</si>
  <si>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</si>
  <si>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</si>
  <si>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</si>
  <si>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</si>
  <si>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</si>
  <si>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</si>
  <si>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</si>
  <si>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</si>
  <si>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</si>
  <si>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</si>
  <si>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</si>
  <si>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</si>
  <si>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</si>
  <si>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</si>
  <si>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幼儿衣帽橱</t>
  </si>
  <si>
    <t>幼儿饮水设备</t>
  </si>
  <si>
    <t>玩具柜</t>
  </si>
  <si>
    <t>空调设备</t>
  </si>
  <si>
    <t>热水器</t>
  </si>
  <si>
    <t>柜式空调3P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</si>
  <si>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</si>
  <si>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</si>
  <si>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</si>
  <si>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</si>
  <si>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</si>
  <si>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</si>
  <si>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</si>
  <si>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</si>
  <si>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</si>
  <si>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</si>
  <si>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</si>
  <si>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</si>
  <si>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</si>
  <si>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</si>
  <si>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</si>
  <si>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</si>
  <si>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</si>
  <si>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</si>
  <si>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</si>
  <si>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</si>
  <si>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</si>
  <si>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</si>
  <si>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</si>
  <si>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</si>
  <si>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</si>
  <si>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</si>
  <si>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</si>
  <si>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</si>
  <si>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</si>
  <si>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</si>
  <si>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</si>
  <si>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</si>
  <si>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</si>
  <si>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</si>
  <si>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</si>
  <si>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</si>
  <si>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</si>
  <si>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</si>
  <si>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</si>
  <si>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</si>
  <si>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</si>
  <si>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</si>
  <si>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</si>
  <si>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</si>
  <si>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</si>
  <si>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</si>
  <si>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</si>
  <si>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</si>
  <si>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</si>
  <si>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</si>
  <si>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</si>
  <si>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</si>
  <si>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</si>
  <si>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</si>
  <si>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</si>
  <si>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</si>
  <si>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</si>
  <si>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</si>
  <si>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</si>
  <si>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</si>
  <si>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</si>
  <si>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</si>
  <si>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</si>
  <si>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</si>
  <si>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</si>
  <si>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下达（元）</t>
    <phoneticPr fontId="2" type="noConversion"/>
  </si>
  <si>
    <t>党建经费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</si>
  <si>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</si>
  <si>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</si>
  <si>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</si>
  <si>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</si>
  <si>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2025年镇级单位党建经费明细表</t>
    <phoneticPr fontId="1" type="noConversion"/>
  </si>
  <si>
    <t>吴泾</t>
    <phoneticPr fontId="1" type="noConversion"/>
  </si>
  <si>
    <t>2025年闵行区民办塘湾小学校舍维修项目明细表</t>
    <phoneticPr fontId="2" type="noConversion"/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</si>
  <si>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</si>
  <si>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</si>
  <si>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</si>
  <si>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</si>
  <si>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</si>
  <si>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幼儿园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</si>
  <si>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</si>
  <si>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</si>
  <si>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</si>
  <si>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</si>
  <si>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挂壁空调3P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</si>
  <si>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</si>
  <si>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</si>
  <si>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</si>
  <si>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</si>
  <si>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t>单位：元</t>
    <phoneticPr fontId="1" type="noConversion"/>
  </si>
  <si>
    <t>序号</t>
    <phoneticPr fontId="2" type="noConversion"/>
  </si>
  <si>
    <t>项目</t>
    <phoneticPr fontId="2" type="noConversion"/>
  </si>
  <si>
    <t>三次分配</t>
    <phoneticPr fontId="1" type="noConversion"/>
  </si>
  <si>
    <t>设备更新与购置</t>
    <phoneticPr fontId="1" type="noConversion"/>
  </si>
  <si>
    <t>校舍维修</t>
    <phoneticPr fontId="1" type="noConversion"/>
  </si>
  <si>
    <t>合计</t>
    <phoneticPr fontId="2" type="noConversion"/>
  </si>
  <si>
    <t>吴泾镇：</t>
    <phoneticPr fontId="2" type="noConversion"/>
  </si>
  <si>
    <t>2025年教育统筹经费第三次分配明细表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</si>
</sst>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</numFmts>
  <fonts count="15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family val="3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宋体"/>
      <family val="3"/>
      <charset val="134"/>
      <scheme val="minor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0"/>
      <name val="仿宋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22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4" fillId="0" borderId="0"/>
    <xf numFmtId="0" fontId="134" fillId="0" borderId="0"/>
    <xf numFmtId="0" fontId="7" fillId="0" borderId="0"/>
    <xf numFmtId="0" fontId="134" fillId="0" borderId="0"/>
    <xf numFmtId="176" fontId="47" fillId="0" borderId="0">
      <alignment vertical="center"/>
    </xf>
    <xf numFmtId="0" fontId="11" fillId="0" borderId="0"/>
  </cellStyleXfs>
  <cellXfs count="1028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5" fillId="0" borderId="17" xfId="0" applyNumberFormat="1" applyFont="1" applyBorder="1" applyAlignment="1">
      <alignment horizontal="center" vertical="center" wrapText="1"/>
    </xf>
    <xf numFmtId="0" fontId="106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7" fillId="0" borderId="17" xfId="0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/>
    </xf>
    <xf numFmtId="3" fontId="107" fillId="0" borderId="17" xfId="0" applyNumberFormat="1" applyFont="1" applyBorder="1" applyAlignment="1">
      <alignment horizontal="right" vertical="center" wrapText="1"/>
    </xf>
    <xf numFmtId="0" fontId="107" fillId="0" borderId="21" xfId="0" applyFont="1" applyBorder="1" applyAlignment="1">
      <alignment horizontal="justify" wrapText="1"/>
    </xf>
    <xf numFmtId="0" fontId="107" fillId="0" borderId="17" xfId="0" applyFont="1" applyBorder="1" applyAlignment="1">
      <alignment horizontal="center" wrapText="1"/>
    </xf>
    <xf numFmtId="0" fontId="107" fillId="0" borderId="21" xfId="0" applyFont="1" applyBorder="1" applyAlignment="1">
      <alignment horizontal="center" vertical="center" wrapText="1"/>
    </xf>
    <xf numFmtId="0" fontId="107" fillId="0" borderId="21" xfId="0" applyFont="1" applyBorder="1" applyAlignment="1">
      <alignment horizontal="center" vertical="top" wrapText="1"/>
    </xf>
    <xf numFmtId="0" fontId="108" fillId="0" borderId="17" xfId="0" applyFont="1" applyBorder="1" applyAlignment="1">
      <alignment horizontal="center" vertical="center" wrapText="1"/>
    </xf>
    <xf numFmtId="0" fontId="107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0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1" fillId="0" borderId="17" xfId="0" applyNumberFormat="1" applyFont="1" applyBorder="1" applyAlignment="1">
      <alignment horizontal="right" vertical="center" shrinkToFit="1"/>
    </xf>
    <xf numFmtId="0" fontId="111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1" fillId="2" borderId="17" xfId="0" applyNumberFormat="1" applyFont="1" applyFill="1" applyBorder="1" applyAlignment="1">
      <alignment horizontal="right" vertical="center" shrinkToFit="1"/>
    </xf>
    <xf numFmtId="0" fontId="111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2" fillId="0" borderId="0" xfId="0" applyFont="1" applyAlignment="1">
      <alignment vertical="center"/>
    </xf>
    <xf numFmtId="0" fontId="112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6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7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4" fillId="0" borderId="17" xfId="0" applyNumberFormat="1" applyFont="1" applyBorder="1" applyAlignment="1">
      <alignment horizontal="center" vertical="center"/>
    </xf>
    <xf numFmtId="0" fontId="114" fillId="0" borderId="17" xfId="0" applyFont="1" applyBorder="1" applyAlignment="1">
      <alignment horizontal="center" vertical="center"/>
    </xf>
    <xf numFmtId="0" fontId="113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176" fontId="113" fillId="0" borderId="12" xfId="0" applyNumberFormat="1" applyFont="1" applyBorder="1" applyAlignment="1">
      <alignment horizontal="center" vertical="center" wrapText="1"/>
    </xf>
    <xf numFmtId="0" fontId="118" fillId="0" borderId="12" xfId="0" applyNumberFormat="1" applyFont="1" applyBorder="1" applyAlignment="1">
      <alignment horizontal="center" vertical="center" wrapText="1"/>
    </xf>
    <xf numFmtId="0" fontId="113" fillId="0" borderId="12" xfId="0" applyFont="1" applyFill="1" applyBorder="1" applyAlignment="1">
      <alignment horizontal="center" vertical="center" wrapText="1"/>
    </xf>
    <xf numFmtId="176" fontId="113" fillId="0" borderId="12" xfId="0" applyNumberFormat="1" applyFont="1" applyFill="1" applyBorder="1" applyAlignment="1">
      <alignment horizontal="center" vertical="center" wrapText="1"/>
    </xf>
    <xf numFmtId="176" fontId="113" fillId="2" borderId="12" xfId="0" applyNumberFormat="1" applyFont="1" applyFill="1" applyBorder="1" applyAlignment="1">
      <alignment horizontal="center" vertical="center"/>
    </xf>
    <xf numFmtId="176" fontId="113" fillId="2" borderId="12" xfId="0" applyNumberFormat="1" applyFont="1" applyFill="1" applyBorder="1" applyAlignment="1">
      <alignment horizontal="center" vertical="center" wrapText="1"/>
    </xf>
    <xf numFmtId="0" fontId="118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3" fillId="0" borderId="1" xfId="0" applyFont="1" applyBorder="1" applyAlignment="1">
      <alignment horizontal="center" vertical="center" wrapText="1"/>
    </xf>
    <xf numFmtId="176" fontId="113" fillId="0" borderId="1" xfId="0" applyNumberFormat="1" applyFont="1" applyBorder="1" applyAlignment="1">
      <alignment horizontal="center" vertical="center" wrapText="1"/>
    </xf>
    <xf numFmtId="0" fontId="113" fillId="0" borderId="1" xfId="0" applyFont="1" applyFill="1" applyBorder="1" applyAlignment="1">
      <alignment horizontal="center" vertical="center" wrapText="1"/>
    </xf>
    <xf numFmtId="176" fontId="113" fillId="0" borderId="1" xfId="0" applyNumberFormat="1" applyFont="1" applyFill="1" applyBorder="1" applyAlignment="1">
      <alignment horizontal="center" vertical="center" wrapText="1"/>
    </xf>
    <xf numFmtId="176" fontId="113" fillId="0" borderId="11" xfId="0" applyNumberFormat="1" applyFont="1" applyFill="1" applyBorder="1" applyAlignment="1">
      <alignment horizontal="center" vertical="center" wrapText="1"/>
    </xf>
    <xf numFmtId="176" fontId="113" fillId="0" borderId="11" xfId="0" applyNumberFormat="1" applyFont="1" applyBorder="1" applyAlignment="1">
      <alignment horizontal="center" vertical="center" wrapText="1"/>
    </xf>
    <xf numFmtId="0" fontId="113" fillId="0" borderId="11" xfId="0" applyFont="1" applyBorder="1" applyAlignment="1">
      <alignment horizontal="center" vertical="center" wrapText="1"/>
    </xf>
    <xf numFmtId="176" fontId="113" fillId="0" borderId="13" xfId="0" applyNumberFormat="1" applyFont="1" applyBorder="1" applyAlignment="1">
      <alignment horizontal="center" vertical="center" wrapText="1"/>
    </xf>
    <xf numFmtId="0" fontId="113" fillId="0" borderId="13" xfId="0" applyFont="1" applyBorder="1" applyAlignment="1">
      <alignment horizontal="center" vertical="center" wrapText="1"/>
    </xf>
    <xf numFmtId="0" fontId="113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3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19" fillId="0" borderId="23" xfId="0" applyNumberFormat="1" applyFont="1" applyFill="1" applyBorder="1" applyAlignment="1">
      <alignment horizontal="center" vertical="center" wrapText="1"/>
    </xf>
    <xf numFmtId="0" fontId="113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19" fillId="0" borderId="0" xfId="0" applyNumberFormat="1" applyFont="1" applyFill="1" applyBorder="1" applyAlignment="1">
      <alignment horizontal="center" vertical="center" wrapText="1"/>
    </xf>
    <xf numFmtId="176" fontId="119" fillId="0" borderId="22" xfId="0" applyNumberFormat="1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19" fillId="0" borderId="28" xfId="0" applyNumberFormat="1" applyFont="1" applyFill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19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19" fillId="0" borderId="12" xfId="0" applyNumberFormat="1" applyFont="1" applyFill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0" fontId="113" fillId="0" borderId="0" xfId="0" applyFont="1" applyBorder="1" applyAlignment="1">
      <alignment horizontal="center" vertical="center" wrapText="1"/>
    </xf>
    <xf numFmtId="0" fontId="113" fillId="2" borderId="11" xfId="0" applyFont="1" applyFill="1" applyBorder="1" applyAlignment="1">
      <alignment horizontal="center" vertical="center" wrapText="1"/>
    </xf>
    <xf numFmtId="0" fontId="113" fillId="2" borderId="13" xfId="0" applyFont="1" applyFill="1" applyBorder="1" applyAlignment="1">
      <alignment horizontal="center" vertical="center" wrapText="1"/>
    </xf>
    <xf numFmtId="0" fontId="113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5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6" fillId="2" borderId="17" xfId="0" applyFont="1" applyFill="1" applyBorder="1" applyAlignment="1">
      <alignment horizontal="center" vertical="center" wrapText="1"/>
    </xf>
    <xf numFmtId="184" fontId="126" fillId="2" borderId="17" xfId="0" applyNumberFormat="1" applyFont="1" applyFill="1" applyBorder="1" applyAlignment="1">
      <alignment horizontal="center" vertical="center" wrapText="1"/>
    </xf>
    <xf numFmtId="0" fontId="126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7" fillId="2" borderId="0" xfId="0" applyFont="1" applyFill="1" applyBorder="1" applyAlignment="1">
      <alignment vertical="center"/>
    </xf>
    <xf numFmtId="0" fontId="107" fillId="2" borderId="17" xfId="0" applyFont="1" applyFill="1" applyBorder="1" applyAlignment="1">
      <alignment horizontal="center" vertical="center" wrapText="1"/>
    </xf>
    <xf numFmtId="180" fontId="107" fillId="2" borderId="17" xfId="0" applyNumberFormat="1" applyFont="1" applyFill="1" applyBorder="1" applyAlignment="1">
      <alignment horizontal="center" vertical="center"/>
    </xf>
    <xf numFmtId="0" fontId="119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19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6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6" fillId="2" borderId="17" xfId="0" applyFont="1" applyFill="1" applyBorder="1" applyAlignment="1">
      <alignment horizontal="left" vertical="center"/>
    </xf>
    <xf numFmtId="180" fontId="126" fillId="2" borderId="17" xfId="0" applyNumberFormat="1" applyFont="1" applyFill="1" applyBorder="1" applyAlignment="1">
      <alignment horizontal="center" vertical="center"/>
    </xf>
    <xf numFmtId="0" fontId="126" fillId="2" borderId="17" xfId="0" applyFont="1" applyFill="1" applyBorder="1" applyAlignment="1">
      <alignment horizontal="center" vertical="center"/>
    </xf>
    <xf numFmtId="43" fontId="126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8" fillId="2" borderId="17" xfId="0" applyNumberFormat="1" applyFont="1" applyFill="1" applyBorder="1" applyAlignment="1">
      <alignment horizontal="center" vertical="center"/>
    </xf>
    <xf numFmtId="43" fontId="128" fillId="2" borderId="18" xfId="0" applyNumberFormat="1" applyFont="1" applyFill="1" applyBorder="1" applyAlignment="1">
      <alignment horizontal="center" vertical="center"/>
    </xf>
    <xf numFmtId="43" fontId="128" fillId="2" borderId="17" xfId="0" applyNumberFormat="1" applyFont="1" applyFill="1" applyBorder="1" applyAlignment="1">
      <alignment horizontal="center" vertical="center" wrapText="1"/>
    </xf>
    <xf numFmtId="43" fontId="128" fillId="2" borderId="19" xfId="0" applyNumberFormat="1" applyFont="1" applyFill="1" applyBorder="1" applyAlignment="1">
      <alignment horizontal="center" vertical="center" wrapText="1"/>
    </xf>
    <xf numFmtId="0" fontId="128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8" fillId="2" borderId="17" xfId="2012" applyNumberFormat="1" applyFont="1" applyFill="1" applyBorder="1" applyAlignment="1">
      <alignment horizontal="center" vertical="center" wrapText="1"/>
    </xf>
    <xf numFmtId="0" fontId="128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3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8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19" fillId="2" borderId="17" xfId="0" applyNumberFormat="1" applyFont="1" applyFill="1" applyBorder="1" applyAlignment="1">
      <alignment horizontal="center" vertical="center" wrapText="1"/>
    </xf>
    <xf numFmtId="0" fontId="113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6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8" fillId="2" borderId="18" xfId="2012" applyNumberFormat="1" applyFont="1" applyFill="1" applyBorder="1" applyAlignment="1">
      <alignment horizontal="center" vertical="center" wrapText="1"/>
    </xf>
    <xf numFmtId="0" fontId="128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8" fillId="2" borderId="17" xfId="0" applyFont="1" applyFill="1" applyBorder="1" applyAlignment="1">
      <alignment horizontal="center" vertical="center"/>
    </xf>
    <xf numFmtId="0" fontId="128" fillId="2" borderId="17" xfId="0" applyFont="1" applyFill="1" applyBorder="1" applyAlignment="1">
      <alignment horizontal="center" vertical="center" wrapText="1"/>
    </xf>
    <xf numFmtId="0" fontId="128" fillId="2" borderId="18" xfId="2012" applyFont="1" applyFill="1" applyBorder="1" applyAlignment="1">
      <alignment horizontal="center" vertical="center" wrapText="1"/>
    </xf>
    <xf numFmtId="0" fontId="128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3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0" fillId="2" borderId="17" xfId="0" applyFont="1" applyFill="1" applyBorder="1" applyAlignment="1">
      <alignment horizontal="center" vertical="center" wrapText="1" readingOrder="1"/>
    </xf>
    <xf numFmtId="0" fontId="119" fillId="2" borderId="19" xfId="0" applyFont="1" applyFill="1" applyBorder="1" applyAlignment="1">
      <alignment horizontal="center" vertical="center" wrapText="1" readingOrder="1"/>
    </xf>
    <xf numFmtId="0" fontId="119" fillId="2" borderId="17" xfId="0" applyFont="1" applyFill="1" applyBorder="1" applyAlignment="1">
      <alignment horizontal="center" vertical="center" wrapText="1" readingOrder="1"/>
    </xf>
    <xf numFmtId="180" fontId="119" fillId="2" borderId="17" xfId="0" applyNumberFormat="1" applyFont="1" applyFill="1" applyBorder="1" applyAlignment="1">
      <alignment horizontal="center" vertical="center" wrapText="1" readingOrder="1"/>
    </xf>
    <xf numFmtId="0" fontId="126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5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6" fillId="2" borderId="30" xfId="0" applyNumberFormat="1" applyFont="1" applyFill="1" applyBorder="1" applyAlignment="1">
      <alignment horizontal="center" vertical="center"/>
    </xf>
    <xf numFmtId="0" fontId="126" fillId="2" borderId="30" xfId="0" applyFont="1" applyFill="1" applyBorder="1" applyAlignment="1">
      <alignment horizontal="center" vertical="center" wrapText="1"/>
    </xf>
    <xf numFmtId="0" fontId="126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8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8" fillId="2" borderId="33" xfId="0" applyNumberFormat="1" applyFont="1" applyFill="1" applyBorder="1" applyAlignment="1">
      <alignment horizontal="center" vertical="center"/>
    </xf>
    <xf numFmtId="43" fontId="128" fillId="2" borderId="33" xfId="0" applyNumberFormat="1" applyFont="1" applyFill="1" applyBorder="1" applyAlignment="1">
      <alignment horizontal="center" vertical="center" wrapText="1"/>
    </xf>
    <xf numFmtId="43" fontId="113" fillId="2" borderId="33" xfId="0" applyNumberFormat="1" applyFont="1" applyFill="1" applyBorder="1" applyAlignment="1">
      <alignment horizontal="center" vertical="center" wrapText="1"/>
    </xf>
    <xf numFmtId="43" fontId="128" fillId="2" borderId="33" xfId="2012" applyNumberFormat="1" applyFont="1" applyFill="1" applyBorder="1" applyAlignment="1">
      <alignment horizontal="center" vertical="center" wrapText="1"/>
    </xf>
    <xf numFmtId="43" fontId="119" fillId="2" borderId="33" xfId="0" applyNumberFormat="1" applyFont="1" applyFill="1" applyBorder="1" applyAlignment="1">
      <alignment horizontal="center" vertical="center" wrapText="1" readingOrder="1"/>
    </xf>
    <xf numFmtId="43" fontId="118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0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6" fillId="2" borderId="33" xfId="0" applyNumberFormat="1" applyFont="1" applyFill="1" applyBorder="1" applyAlignment="1">
      <alignment horizontal="center" vertical="center" wrapText="1"/>
    </xf>
    <xf numFmtId="43" fontId="108" fillId="2" borderId="33" xfId="0" applyNumberFormat="1" applyFont="1" applyFill="1" applyBorder="1" applyAlignment="1">
      <alignment horizontal="center" vertical="center" wrapText="1" readingOrder="1"/>
    </xf>
    <xf numFmtId="43" fontId="126" fillId="2" borderId="30" xfId="0" applyNumberFormat="1" applyFont="1" applyFill="1" applyBorder="1" applyAlignment="1">
      <alignment horizontal="center" vertical="center"/>
    </xf>
    <xf numFmtId="185" fontId="118" fillId="2" borderId="30" xfId="0" applyNumberFormat="1" applyFont="1" applyFill="1" applyBorder="1" applyAlignment="1">
      <alignment horizontal="center" vertical="center"/>
    </xf>
    <xf numFmtId="185" fontId="126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6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1" fillId="31" borderId="17" xfId="0" applyNumberFormat="1" applyFont="1" applyFill="1" applyBorder="1" applyAlignment="1">
      <alignment horizontal="right" vertical="center" shrinkToFit="1"/>
    </xf>
    <xf numFmtId="0" fontId="111" fillId="31" borderId="17" xfId="0" applyFont="1" applyFill="1" applyBorder="1" applyAlignment="1">
      <alignment horizontal="center" vertical="center" shrinkToFit="1"/>
    </xf>
    <xf numFmtId="0" fontId="111" fillId="2" borderId="30" xfId="2015" applyFont="1" applyFill="1" applyBorder="1" applyAlignment="1">
      <alignment horizontal="center" vertical="center"/>
    </xf>
    <xf numFmtId="0" fontId="111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0" fillId="2" borderId="0" xfId="2015" applyFont="1" applyFill="1" applyAlignment="1">
      <alignment horizontal="center" vertical="center" wrapText="1"/>
    </xf>
    <xf numFmtId="0" fontId="110" fillId="2" borderId="0" xfId="2015" applyFont="1" applyFill="1" applyAlignment="1">
      <alignment vertical="center" wrapText="1"/>
    </xf>
    <xf numFmtId="0" fontId="110" fillId="2" borderId="11" xfId="2015" applyFont="1" applyFill="1" applyBorder="1" applyAlignment="1">
      <alignment horizontal="center" vertical="center" wrapText="1"/>
    </xf>
    <xf numFmtId="176" fontId="110" fillId="2" borderId="11" xfId="2015" applyNumberFormat="1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0" fillId="2" borderId="30" xfId="2015" applyFont="1" applyFill="1" applyBorder="1" applyAlignment="1">
      <alignment horizontal="center" vertical="center"/>
    </xf>
    <xf numFmtId="0" fontId="110" fillId="2" borderId="30" xfId="2015" applyFont="1" applyFill="1" applyBorder="1" applyAlignment="1">
      <alignment horizontal="left" vertical="center" wrapText="1"/>
    </xf>
    <xf numFmtId="0" fontId="110" fillId="2" borderId="30" xfId="0" applyFont="1" applyFill="1" applyBorder="1" applyAlignment="1">
      <alignment horizontal="center" vertical="center" wrapText="1"/>
    </xf>
    <xf numFmtId="0" fontId="110" fillId="2" borderId="30" xfId="0" applyFont="1" applyFill="1" applyBorder="1" applyAlignment="1">
      <alignment horizontal="left" vertical="center" wrapText="1"/>
    </xf>
    <xf numFmtId="176" fontId="110" fillId="2" borderId="30" xfId="0" applyNumberFormat="1" applyFont="1" applyFill="1" applyBorder="1" applyAlignment="1">
      <alignment horizontal="right" vertical="center" wrapText="1"/>
    </xf>
    <xf numFmtId="176" fontId="110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/>
    </xf>
    <xf numFmtId="0" fontId="110" fillId="2" borderId="11" xfId="2015" applyFont="1" applyFill="1" applyBorder="1" applyAlignment="1">
      <alignment horizontal="left" vertical="center" wrapText="1"/>
    </xf>
    <xf numFmtId="0" fontId="111" fillId="2" borderId="38" xfId="2015" applyFont="1" applyFill="1" applyBorder="1" applyAlignment="1">
      <alignment horizontal="left" vertical="center" wrapText="1"/>
    </xf>
    <xf numFmtId="176" fontId="111" fillId="2" borderId="30" xfId="2015" applyNumberFormat="1" applyFont="1" applyFill="1" applyBorder="1" applyAlignment="1">
      <alignment horizontal="right" vertical="center"/>
    </xf>
    <xf numFmtId="176" fontId="110" fillId="2" borderId="30" xfId="2015" applyNumberFormat="1" applyFont="1" applyFill="1" applyBorder="1" applyAlignment="1">
      <alignment horizontal="right" vertical="center"/>
    </xf>
    <xf numFmtId="0" fontId="111" fillId="2" borderId="30" xfId="2015" applyFont="1" applyFill="1" applyBorder="1" applyAlignment="1">
      <alignment horizontal="center" vertical="center" wrapText="1"/>
    </xf>
    <xf numFmtId="0" fontId="110" fillId="2" borderId="0" xfId="2015" applyFont="1" applyFill="1" applyAlignment="1">
      <alignment horizontal="center" vertical="center"/>
    </xf>
    <xf numFmtId="0" fontId="110" fillId="2" borderId="33" xfId="2015" applyFont="1" applyFill="1" applyBorder="1" applyAlignment="1">
      <alignment horizontal="center" vertical="center"/>
    </xf>
    <xf numFmtId="0" fontId="110" fillId="2" borderId="30" xfId="2015" applyFont="1" applyFill="1" applyBorder="1" applyAlignment="1">
      <alignment horizontal="justify" vertical="center" wrapText="1"/>
    </xf>
    <xf numFmtId="0" fontId="110" fillId="2" borderId="38" xfId="2015" applyFont="1" applyFill="1" applyBorder="1" applyAlignment="1">
      <alignment horizontal="left" vertical="center" wrapText="1"/>
    </xf>
    <xf numFmtId="0" fontId="110" fillId="2" borderId="30" xfId="2015" applyFont="1" applyFill="1" applyBorder="1" applyAlignment="1">
      <alignment horizontal="center" vertical="center" wrapText="1"/>
    </xf>
    <xf numFmtId="0" fontId="133" fillId="2" borderId="0" xfId="2015" applyFont="1" applyFill="1" applyAlignment="1">
      <alignment vertical="center"/>
    </xf>
    <xf numFmtId="181" fontId="111" fillId="2" borderId="30" xfId="0" applyNumberFormat="1" applyFont="1" applyFill="1" applyBorder="1">
      <alignment vertical="center"/>
    </xf>
    <xf numFmtId="0" fontId="111" fillId="2" borderId="38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justify" vertical="center" wrapText="1"/>
    </xf>
    <xf numFmtId="0" fontId="110" fillId="2" borderId="38" xfId="2015" applyFont="1" applyFill="1" applyBorder="1" applyAlignment="1">
      <alignment horizontal="center" vertical="center"/>
    </xf>
    <xf numFmtId="176" fontId="110" fillId="2" borderId="11" xfId="2015" applyNumberFormat="1" applyFont="1" applyFill="1" applyBorder="1" applyAlignment="1">
      <alignment horizontal="right" vertical="center"/>
    </xf>
    <xf numFmtId="0" fontId="110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0" fillId="2" borderId="30" xfId="2015" applyFont="1" applyFill="1" applyBorder="1" applyAlignment="1">
      <alignment vertical="center" wrapText="1"/>
    </xf>
    <xf numFmtId="0" fontId="110" fillId="2" borderId="20" xfId="2015" applyFont="1" applyFill="1" applyBorder="1" applyAlignment="1">
      <alignment horizontal="center" vertical="center"/>
    </xf>
    <xf numFmtId="0" fontId="110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0" fillId="2" borderId="11" xfId="2015" applyFont="1" applyFill="1" applyBorder="1" applyAlignment="1">
      <alignment horizontal="center" vertical="center"/>
    </xf>
    <xf numFmtId="0" fontId="110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0" fillId="2" borderId="37" xfId="2015" applyFont="1" applyFill="1" applyBorder="1" applyAlignment="1">
      <alignment horizontal="center" vertical="center"/>
    </xf>
    <xf numFmtId="0" fontId="110" fillId="2" borderId="39" xfId="2015" applyFont="1" applyFill="1" applyBorder="1" applyAlignment="1">
      <alignment horizontal="center" vertical="center"/>
    </xf>
    <xf numFmtId="0" fontId="110" fillId="2" borderId="30" xfId="0" applyFont="1" applyFill="1" applyBorder="1" applyAlignment="1">
      <alignment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vertical="center" wrapText="1"/>
    </xf>
    <xf numFmtId="0" fontId="111" fillId="2" borderId="33" xfId="2015" applyFont="1" applyFill="1" applyBorder="1" applyAlignment="1">
      <alignment horizontal="left" vertical="center" wrapText="1"/>
    </xf>
    <xf numFmtId="0" fontId="111" fillId="2" borderId="11" xfId="2015" applyFont="1" applyFill="1" applyBorder="1" applyAlignment="1">
      <alignment horizontal="left" vertical="center" wrapText="1"/>
    </xf>
    <xf numFmtId="0" fontId="111" fillId="2" borderId="30" xfId="2016" applyFont="1" applyFill="1" applyBorder="1" applyAlignment="1">
      <alignment vertical="center" wrapText="1"/>
    </xf>
    <xf numFmtId="0" fontId="111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1" fillId="2" borderId="30" xfId="2012" applyNumberFormat="1" applyFont="1" applyFill="1" applyBorder="1" applyAlignment="1">
      <alignment horizontal="right" vertical="center"/>
    </xf>
    <xf numFmtId="0" fontId="110" fillId="2" borderId="30" xfId="2018" applyFont="1" applyFill="1" applyBorder="1" applyAlignment="1">
      <alignment vertical="center" wrapText="1"/>
    </xf>
    <xf numFmtId="0" fontId="111" fillId="2" borderId="30" xfId="2019" applyFont="1" applyFill="1" applyBorder="1" applyAlignment="1">
      <alignment vertical="center" wrapText="1"/>
    </xf>
    <xf numFmtId="0" fontId="111" fillId="2" borderId="30" xfId="2019" applyFont="1" applyFill="1" applyBorder="1" applyAlignment="1">
      <alignment horizontal="center" vertical="center"/>
    </xf>
    <xf numFmtId="0" fontId="111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1" fillId="2" borderId="30" xfId="2019" applyFont="1" applyFill="1" applyBorder="1" applyAlignment="1">
      <alignment horizontal="left" vertical="center" wrapText="1"/>
    </xf>
    <xf numFmtId="0" fontId="111" fillId="2" borderId="11" xfId="2015" applyFont="1" applyFill="1" applyBorder="1" applyAlignment="1">
      <alignment horizontal="justify" vertical="center" wrapText="1"/>
    </xf>
    <xf numFmtId="0" fontId="111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1" fillId="2" borderId="0" xfId="2015" applyFont="1" applyFill="1" applyAlignment="1">
      <alignment horizontal="left" vertical="center" wrapText="1"/>
    </xf>
    <xf numFmtId="0" fontId="111" fillId="2" borderId="30" xfId="2012" applyFont="1" applyFill="1" applyBorder="1" applyAlignment="1">
      <alignment horizontal="left" vertical="center" wrapText="1"/>
    </xf>
    <xf numFmtId="176" fontId="111" fillId="2" borderId="0" xfId="2015" applyNumberFormat="1" applyFont="1" applyFill="1" applyAlignment="1">
      <alignment horizontal="right" vertical="center"/>
    </xf>
    <xf numFmtId="0" fontId="111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1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111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1" fillId="2" borderId="30" xfId="1676" applyNumberFormat="1" applyFont="1" applyFill="1" applyBorder="1" applyAlignment="1">
      <alignment horizontal="right" vertical="center" wrapText="1"/>
    </xf>
    <xf numFmtId="0" fontId="111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1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0" fillId="0" borderId="0" xfId="2015" applyFont="1" applyAlignment="1">
      <alignment horizontal="center" vertical="center" wrapText="1"/>
    </xf>
    <xf numFmtId="0" fontId="110" fillId="0" borderId="0" xfId="2015" applyFont="1" applyAlignment="1">
      <alignment vertical="center" wrapText="1"/>
    </xf>
    <xf numFmtId="0" fontId="110" fillId="0" borderId="11" xfId="2015" applyFont="1" applyBorder="1" applyAlignment="1">
      <alignment horizontal="center" vertical="center" wrapText="1"/>
    </xf>
    <xf numFmtId="176" fontId="110" fillId="0" borderId="11" xfId="2015" applyNumberFormat="1" applyFont="1" applyBorder="1" applyAlignment="1">
      <alignment horizontal="center" vertical="center" wrapText="1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0" fillId="0" borderId="30" xfId="2015" applyFont="1" applyBorder="1" applyAlignment="1">
      <alignment horizontal="center" vertical="center"/>
    </xf>
    <xf numFmtId="0" fontId="110" fillId="0" borderId="30" xfId="2015" applyFont="1" applyBorder="1" applyAlignment="1">
      <alignment horizontal="left" vertical="center" wrapText="1"/>
    </xf>
    <xf numFmtId="0" fontId="110" fillId="0" borderId="30" xfId="0" applyFont="1" applyBorder="1" applyAlignment="1">
      <alignment horizontal="center" vertical="center" wrapText="1"/>
    </xf>
    <xf numFmtId="0" fontId="110" fillId="0" borderId="30" xfId="0" applyFont="1" applyBorder="1" applyAlignment="1">
      <alignment horizontal="left" vertical="center" wrapText="1"/>
    </xf>
    <xf numFmtId="176" fontId="110" fillId="0" borderId="30" xfId="0" applyNumberFormat="1" applyFont="1" applyBorder="1" applyAlignment="1">
      <alignment horizontal="right" vertical="center" wrapText="1"/>
    </xf>
    <xf numFmtId="176" fontId="110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176" fontId="111" fillId="0" borderId="30" xfId="2015" applyNumberFormat="1" applyFont="1" applyBorder="1" applyAlignment="1">
      <alignment horizontal="right" vertical="center"/>
    </xf>
    <xf numFmtId="0" fontId="111" fillId="0" borderId="30" xfId="0" applyFont="1" applyBorder="1" applyAlignment="1">
      <alignment vertical="center" wrapText="1"/>
    </xf>
    <xf numFmtId="0" fontId="110" fillId="0" borderId="0" xfId="2015" applyFont="1" applyAlignment="1">
      <alignment horizontal="center" vertical="center"/>
    </xf>
    <xf numFmtId="176" fontId="110" fillId="0" borderId="30" xfId="2015" applyNumberFormat="1" applyFont="1" applyBorder="1" applyAlignment="1">
      <alignment horizontal="right" vertical="center"/>
    </xf>
    <xf numFmtId="0" fontId="111" fillId="0" borderId="30" xfId="2015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/>
    </xf>
    <xf numFmtId="0" fontId="110" fillId="0" borderId="11" xfId="2015" applyFont="1" applyBorder="1" applyAlignment="1">
      <alignment horizontal="left" vertical="center" wrapText="1"/>
    </xf>
    <xf numFmtId="0" fontId="111" fillId="0" borderId="38" xfId="2015" applyFont="1" applyBorder="1" applyAlignment="1">
      <alignment horizontal="left" vertical="center" wrapText="1"/>
    </xf>
    <xf numFmtId="0" fontId="110" fillId="0" borderId="33" xfId="2015" applyFont="1" applyBorder="1" applyAlignment="1">
      <alignment horizontal="center" vertical="center"/>
    </xf>
    <xf numFmtId="0" fontId="110" fillId="0" borderId="30" xfId="2015" applyFont="1" applyBorder="1" applyAlignment="1">
      <alignment horizontal="justify" vertical="center" wrapText="1"/>
    </xf>
    <xf numFmtId="0" fontId="110" fillId="0" borderId="38" xfId="2015" applyFont="1" applyBorder="1" applyAlignment="1">
      <alignment horizontal="left" vertical="center" wrapText="1"/>
    </xf>
    <xf numFmtId="0" fontId="110" fillId="0" borderId="30" xfId="2015" applyFont="1" applyBorder="1" applyAlignment="1">
      <alignment horizontal="center" vertical="center" wrapText="1"/>
    </xf>
    <xf numFmtId="0" fontId="133" fillId="0" borderId="0" xfId="2015" applyFont="1" applyAlignment="1">
      <alignment vertical="center"/>
    </xf>
    <xf numFmtId="0" fontId="111" fillId="0" borderId="30" xfId="2015" applyFont="1" applyBorder="1" applyAlignment="1">
      <alignment horizontal="justify" vertical="center" wrapText="1"/>
    </xf>
    <xf numFmtId="181" fontId="111" fillId="0" borderId="30" xfId="0" applyNumberFormat="1" applyFont="1" applyBorder="1">
      <alignment vertical="center"/>
    </xf>
    <xf numFmtId="0" fontId="111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0" fillId="0" borderId="38" xfId="2015" applyFont="1" applyBorder="1" applyAlignment="1">
      <alignment horizontal="center" vertical="center"/>
    </xf>
    <xf numFmtId="176" fontId="110" fillId="0" borderId="11" xfId="2015" applyNumberFormat="1" applyFont="1" applyBorder="1" applyAlignment="1">
      <alignment horizontal="right" vertical="center"/>
    </xf>
    <xf numFmtId="176" fontId="111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0" fillId="0" borderId="11" xfId="2015" applyFont="1" applyBorder="1" applyAlignment="1">
      <alignment horizontal="justify" vertical="center" wrapText="1"/>
    </xf>
    <xf numFmtId="0" fontId="110" fillId="0" borderId="30" xfId="2015" applyFont="1" applyBorder="1" applyAlignment="1">
      <alignment vertical="center" wrapText="1"/>
    </xf>
    <xf numFmtId="0" fontId="110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0" fillId="0" borderId="14" xfId="2015" applyFont="1" applyBorder="1" applyAlignment="1">
      <alignment horizontal="left" vertical="center" wrapText="1"/>
    </xf>
    <xf numFmtId="0" fontId="111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0" fillId="0" borderId="11" xfId="2015" applyFont="1" applyBorder="1" applyAlignment="1">
      <alignment horizontal="center" vertical="center"/>
    </xf>
    <xf numFmtId="0" fontId="110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176" fontId="111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0" fillId="0" borderId="37" xfId="2015" applyFont="1" applyBorder="1" applyAlignment="1">
      <alignment horizontal="center" vertical="center"/>
    </xf>
    <xf numFmtId="0" fontId="110" fillId="0" borderId="39" xfId="2015" applyFont="1" applyBorder="1" applyAlignment="1">
      <alignment horizontal="center" vertical="center"/>
    </xf>
    <xf numFmtId="0" fontId="110" fillId="0" borderId="30" xfId="0" applyFont="1" applyBorder="1" applyAlignment="1">
      <alignment vertical="center" wrapText="1"/>
    </xf>
    <xf numFmtId="0" fontId="111" fillId="0" borderId="30" xfId="2016" applyFont="1" applyBorder="1" applyAlignment="1">
      <alignment vertical="center" wrapText="1"/>
    </xf>
    <xf numFmtId="0" fontId="111" fillId="0" borderId="30" xfId="2012" applyFont="1" applyBorder="1" applyAlignment="1">
      <alignment horizontal="center" vertical="center"/>
    </xf>
    <xf numFmtId="0" fontId="111" fillId="0" borderId="30" xfId="2017" applyFont="1" applyBorder="1" applyAlignment="1">
      <alignment horizontal="left" vertical="center" wrapText="1"/>
    </xf>
    <xf numFmtId="176" fontId="111" fillId="0" borderId="30" xfId="2012" applyNumberFormat="1" applyFont="1" applyBorder="1" applyAlignment="1">
      <alignment horizontal="right" vertical="center"/>
    </xf>
    <xf numFmtId="0" fontId="110" fillId="0" borderId="30" xfId="2018" applyFont="1" applyBorder="1" applyAlignment="1">
      <alignment vertical="center" wrapText="1"/>
    </xf>
    <xf numFmtId="0" fontId="111" fillId="0" borderId="30" xfId="2019" applyFont="1" applyBorder="1" applyAlignment="1">
      <alignment vertical="center" wrapText="1"/>
    </xf>
    <xf numFmtId="0" fontId="111" fillId="0" borderId="30" xfId="2019" applyFont="1" applyBorder="1" applyAlignment="1">
      <alignment horizontal="center" vertical="center"/>
    </xf>
    <xf numFmtId="0" fontId="111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1" fillId="0" borderId="30" xfId="2019" applyFont="1" applyBorder="1" applyAlignment="1">
      <alignment horizontal="left" vertical="center" wrapText="1"/>
    </xf>
    <xf numFmtId="0" fontId="111" fillId="0" borderId="14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1" fillId="0" borderId="0" xfId="2015" applyFont="1" applyAlignment="1">
      <alignment horizontal="left" vertical="center" wrapText="1"/>
    </xf>
    <xf numFmtId="0" fontId="111" fillId="0" borderId="30" xfId="2012" applyFont="1" applyBorder="1" applyAlignment="1">
      <alignment horizontal="left" vertical="center" wrapText="1"/>
    </xf>
    <xf numFmtId="176" fontId="111" fillId="0" borderId="0" xfId="2015" applyNumberFormat="1" applyFont="1" applyAlignment="1">
      <alignment horizontal="right" vertical="center"/>
    </xf>
    <xf numFmtId="0" fontId="111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3" fillId="2" borderId="0" xfId="0" applyFont="1" applyFill="1">
      <alignment vertical="center"/>
    </xf>
    <xf numFmtId="0" fontId="139" fillId="2" borderId="30" xfId="0" applyFont="1" applyFill="1" applyBorder="1" applyAlignment="1">
      <alignment horizontal="center" wrapText="1"/>
    </xf>
    <xf numFmtId="0" fontId="140" fillId="2" borderId="0" xfId="0" applyFont="1" applyFill="1">
      <alignment vertical="center"/>
    </xf>
    <xf numFmtId="1" fontId="139" fillId="2" borderId="30" xfId="0" applyNumberFormat="1" applyFont="1" applyFill="1" applyBorder="1" applyAlignment="1">
      <alignment horizontal="center" wrapText="1"/>
    </xf>
    <xf numFmtId="0" fontId="139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NumberFormat="1" applyFont="1" applyFill="1" applyBorder="1" applyAlignment="1" applyProtection="1">
      <alignment vertical="center" wrapText="1"/>
    </xf>
    <xf numFmtId="184" fontId="142" fillId="2" borderId="17" xfId="0" applyNumberFormat="1" applyFont="1" applyFill="1" applyBorder="1" applyAlignment="1" applyProtection="1">
      <alignment horizontal="center" vertical="center"/>
    </xf>
    <xf numFmtId="0" fontId="141" fillId="2" borderId="17" xfId="0" applyFont="1" applyFill="1" applyBorder="1" applyAlignment="1">
      <alignment horizontal="left" vertical="center" wrapText="1"/>
    </xf>
    <xf numFmtId="0" fontId="143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5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7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49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0" fillId="0" borderId="30" xfId="0" applyNumberFormat="1" applyFont="1" applyBorder="1">
      <alignment vertical="center"/>
    </xf>
    <xf numFmtId="0" fontId="150" fillId="0" borderId="30" xfId="0" applyNumberFormat="1" applyFont="1" applyBorder="1" applyAlignment="1">
      <alignment horizontal="left" vertical="center" wrapText="1"/>
    </xf>
    <xf numFmtId="0" fontId="150" fillId="0" borderId="30" xfId="0" applyNumberFormat="1" applyFont="1" applyBorder="1" applyAlignment="1">
      <alignment horizontal="center" vertical="center" wrapText="1"/>
    </xf>
    <xf numFmtId="0" fontId="150" fillId="0" borderId="30" xfId="0" applyNumberFormat="1" applyFont="1" applyBorder="1" applyAlignment="1">
      <alignment horizontal="center" vertical="center"/>
    </xf>
    <xf numFmtId="0" fontId="150" fillId="0" borderId="30" xfId="0" applyNumberFormat="1" applyFont="1" applyFill="1" applyBorder="1" applyAlignment="1">
      <alignment horizontal="left" vertical="center" wrapText="1"/>
    </xf>
    <xf numFmtId="0" fontId="150" fillId="0" borderId="30" xfId="0" applyNumberFormat="1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>
      <alignment horizontal="center" vertical="center"/>
    </xf>
    <xf numFmtId="0" fontId="150" fillId="0" borderId="30" xfId="0" applyFont="1" applyBorder="1" applyAlignment="1" applyProtection="1">
      <alignment horizontal="center" vertical="center"/>
      <protection locked="0"/>
    </xf>
    <xf numFmtId="0" fontId="147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0" fillId="0" borderId="30" xfId="0" applyFont="1" applyFill="1" applyBorder="1" applyAlignment="1" applyProtection="1">
      <alignment horizontal="center" vertical="center"/>
      <protection locked="0"/>
    </xf>
    <xf numFmtId="43" fontId="150" fillId="0" borderId="30" xfId="0" applyNumberFormat="1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185" fontId="0" fillId="0" borderId="0" xfId="0" applyNumberFormat="1" applyFont="1" applyFill="1" applyBorder="1" applyAlignment="1">
      <alignment vertical="center"/>
    </xf>
    <xf numFmtId="0" fontId="4" fillId="0" borderId="4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vertical="center"/>
    </xf>
    <xf numFmtId="0" fontId="4" fillId="0" borderId="40" xfId="0" applyFont="1" applyFill="1" applyBorder="1" applyAlignment="1">
      <alignment horizontal="center" vertical="center" wrapText="1"/>
    </xf>
    <xf numFmtId="2" fontId="4" fillId="0" borderId="40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Continuous" vertical="center"/>
    </xf>
    <xf numFmtId="185" fontId="4" fillId="0" borderId="40" xfId="0" applyNumberFormat="1" applyFont="1" applyFill="1" applyBorder="1" applyAlignment="1">
      <alignment horizontal="center" vertical="center" wrapText="1"/>
    </xf>
    <xf numFmtId="176" fontId="4" fillId="0" borderId="40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vertical="center"/>
    </xf>
    <xf numFmtId="0" fontId="4" fillId="0" borderId="40" xfId="2021" applyFont="1" applyFill="1" applyBorder="1" applyAlignment="1">
      <alignment horizontal="center" vertical="center"/>
    </xf>
    <xf numFmtId="0" fontId="4" fillId="0" borderId="40" xfId="202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/>
    </xf>
    <xf numFmtId="176" fontId="4" fillId="0" borderId="40" xfId="2021" applyNumberFormat="1" applyFont="1" applyFill="1" applyBorder="1" applyAlignment="1">
      <alignment horizontal="center" vertical="center" wrapText="1"/>
    </xf>
    <xf numFmtId="2" fontId="8" fillId="0" borderId="40" xfId="0" applyNumberFormat="1" applyFont="1" applyFill="1" applyBorder="1" applyAlignment="1">
      <alignment horizontal="center" vertical="center"/>
    </xf>
    <xf numFmtId="185" fontId="4" fillId="0" borderId="40" xfId="2021" applyNumberFormat="1" applyFont="1" applyFill="1" applyBorder="1" applyAlignment="1">
      <alignment horizontal="center" vertical="center" wrapText="1"/>
    </xf>
    <xf numFmtId="176" fontId="8" fillId="0" borderId="40" xfId="0" applyNumberFormat="1" applyFont="1" applyFill="1" applyBorder="1" applyAlignment="1">
      <alignment horizontal="center" vertical="center"/>
    </xf>
    <xf numFmtId="1" fontId="111" fillId="0" borderId="40" xfId="2021" applyNumberFormat="1" applyFont="1" applyFill="1" applyBorder="1" applyAlignment="1">
      <alignment horizontal="center" vertical="center" wrapText="1"/>
    </xf>
    <xf numFmtId="1" fontId="4" fillId="0" borderId="40" xfId="2021" applyNumberFormat="1" applyFont="1" applyFill="1" applyBorder="1" applyAlignment="1">
      <alignment horizontal="center" vertical="center" wrapText="1"/>
    </xf>
    <xf numFmtId="0" fontId="95" fillId="0" borderId="40" xfId="0" applyFont="1" applyFill="1" applyBorder="1" applyAlignment="1">
      <alignment horizontal="center" vertical="center" wrapText="1"/>
    </xf>
    <xf numFmtId="0" fontId="57" fillId="0" borderId="40" xfId="0" applyFont="1" applyFill="1" applyBorder="1" applyAlignment="1">
      <alignment vertical="center"/>
    </xf>
    <xf numFmtId="0" fontId="57" fillId="0" borderId="40" xfId="2021" applyFont="1" applyFill="1" applyBorder="1" applyAlignment="1">
      <alignment horizontal="left" vertical="center" wrapText="1"/>
    </xf>
    <xf numFmtId="176" fontId="57" fillId="0" borderId="40" xfId="2021" applyNumberFormat="1" applyFont="1" applyFill="1" applyBorder="1" applyAlignment="1">
      <alignment horizontal="center" vertical="center" wrapText="1"/>
    </xf>
    <xf numFmtId="2" fontId="60" fillId="0" borderId="40" xfId="0" applyNumberFormat="1" applyFont="1" applyFill="1" applyBorder="1" applyAlignment="1">
      <alignment horizontal="center" vertical="center"/>
    </xf>
    <xf numFmtId="0" fontId="57" fillId="0" borderId="40" xfId="0" applyNumberFormat="1" applyFont="1" applyFill="1" applyBorder="1" applyAlignment="1">
      <alignment horizontal="center" vertical="center"/>
    </xf>
    <xf numFmtId="185" fontId="57" fillId="0" borderId="40" xfId="2021" applyNumberFormat="1" applyFont="1" applyFill="1" applyBorder="1" applyAlignment="1">
      <alignment horizontal="center" vertical="center" wrapText="1"/>
    </xf>
    <xf numFmtId="2" fontId="57" fillId="0" borderId="40" xfId="2021" applyNumberFormat="1" applyFont="1" applyFill="1" applyBorder="1" applyAlignment="1">
      <alignment horizontal="center" vertical="center" wrapText="1"/>
    </xf>
    <xf numFmtId="49" fontId="4" fillId="0" borderId="40" xfId="0" applyNumberFormat="1" applyFont="1" applyFill="1" applyBorder="1" applyAlignment="1">
      <alignment vertical="center" wrapText="1"/>
    </xf>
    <xf numFmtId="2" fontId="113" fillId="0" borderId="40" xfId="0" applyNumberFormat="1" applyFont="1" applyFill="1" applyBorder="1" applyAlignment="1">
      <alignment horizontal="center" vertical="center"/>
    </xf>
    <xf numFmtId="179" fontId="4" fillId="0" borderId="40" xfId="0" applyNumberFormat="1" applyFont="1" applyFill="1" applyBorder="1" applyAlignment="1">
      <alignment horizontal="center" vertical="center"/>
    </xf>
    <xf numFmtId="176" fontId="4" fillId="0" borderId="40" xfId="2012" applyNumberFormat="1" applyFont="1" applyFill="1" applyBorder="1" applyAlignment="1">
      <alignment horizontal="center" vertical="center" wrapText="1"/>
    </xf>
    <xf numFmtId="185" fontId="4" fillId="0" borderId="40" xfId="0" applyNumberFormat="1" applyFont="1" applyFill="1" applyBorder="1" applyAlignment="1">
      <alignment horizontal="center" vertical="center"/>
    </xf>
    <xf numFmtId="0" fontId="4" fillId="0" borderId="40" xfId="2021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left" vertical="center" wrapText="1"/>
    </xf>
    <xf numFmtId="176" fontId="4" fillId="0" borderId="40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 wrapText="1"/>
    </xf>
    <xf numFmtId="180" fontId="4" fillId="0" borderId="40" xfId="0" applyNumberFormat="1" applyFont="1" applyFill="1" applyBorder="1" applyAlignment="1">
      <alignment horizontal="center" vertical="center"/>
    </xf>
    <xf numFmtId="0" fontId="57" fillId="0" borderId="40" xfId="0" applyFont="1" applyFill="1" applyBorder="1" applyAlignment="1">
      <alignment horizontal="center" vertical="center"/>
    </xf>
    <xf numFmtId="0" fontId="57" fillId="0" borderId="40" xfId="0" applyFont="1" applyFill="1" applyBorder="1" applyAlignment="1">
      <alignment vertical="center" wrapText="1"/>
    </xf>
    <xf numFmtId="0" fontId="57" fillId="0" borderId="40" xfId="0" applyFont="1" applyFill="1" applyBorder="1" applyAlignment="1">
      <alignment horizontal="center" vertical="center" wrapText="1"/>
    </xf>
    <xf numFmtId="179" fontId="57" fillId="0" borderId="40" xfId="0" applyNumberFormat="1" applyFont="1" applyFill="1" applyBorder="1" applyAlignment="1">
      <alignment horizontal="center" vertical="center"/>
    </xf>
    <xf numFmtId="180" fontId="57" fillId="0" borderId="40" xfId="0" applyNumberFormat="1" applyFont="1" applyFill="1" applyBorder="1" applyAlignment="1">
      <alignment horizontal="center" vertical="center"/>
    </xf>
    <xf numFmtId="176" fontId="57" fillId="0" borderId="40" xfId="0" applyNumberFormat="1" applyFont="1" applyFill="1" applyBorder="1" applyAlignment="1">
      <alignment horizontal="center" vertical="center"/>
    </xf>
    <xf numFmtId="185" fontId="57" fillId="0" borderId="40" xfId="0" applyNumberFormat="1" applyFont="1" applyFill="1" applyBorder="1" applyAlignment="1">
      <alignment horizontal="center" vertical="center"/>
    </xf>
    <xf numFmtId="0" fontId="4" fillId="0" borderId="40" xfId="2012" applyFont="1" applyFill="1" applyBorder="1" applyAlignment="1">
      <alignment horizontal="left" vertical="center" wrapText="1"/>
    </xf>
    <xf numFmtId="0" fontId="4" fillId="0" borderId="40" xfId="2012" applyFont="1" applyFill="1" applyBorder="1" applyAlignment="1">
      <alignment horizontal="center" vertical="center" wrapText="1"/>
    </xf>
    <xf numFmtId="2" fontId="4" fillId="0" borderId="40" xfId="2021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vertical="center"/>
    </xf>
    <xf numFmtId="0" fontId="4" fillId="0" borderId="40" xfId="0" applyFont="1" applyFill="1" applyBorder="1" applyAlignment="1">
      <alignment horizontal="left" vertical="center" wrapText="1"/>
    </xf>
    <xf numFmtId="0" fontId="110" fillId="0" borderId="40" xfId="0" applyFont="1" applyFill="1" applyBorder="1" applyAlignment="1">
      <alignment horizontal="center" vertical="center" wrapText="1"/>
    </xf>
    <xf numFmtId="0" fontId="111" fillId="0" borderId="40" xfId="0" applyFont="1" applyFill="1" applyBorder="1" applyAlignment="1">
      <alignment horizontal="center" vertical="center" wrapText="1"/>
    </xf>
    <xf numFmtId="0" fontId="57" fillId="0" borderId="40" xfId="2021" applyFont="1" applyFill="1" applyBorder="1" applyAlignment="1">
      <alignment horizontal="center" vertical="center" wrapText="1"/>
    </xf>
    <xf numFmtId="0" fontId="4" fillId="0" borderId="40" xfId="2021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vertical="center" wrapText="1"/>
    </xf>
    <xf numFmtId="176" fontId="0" fillId="0" borderId="40" xfId="0" applyNumberFormat="1" applyFont="1" applyFill="1" applyBorder="1" applyAlignment="1">
      <alignment vertical="center"/>
    </xf>
    <xf numFmtId="176" fontId="4" fillId="0" borderId="40" xfId="2007" applyNumberFormat="1" applyFont="1" applyFill="1" applyBorder="1" applyAlignment="1">
      <alignment horizontal="center" vertical="center" wrapText="1"/>
    </xf>
    <xf numFmtId="0" fontId="95" fillId="0" borderId="40" xfId="0" applyFont="1" applyFill="1" applyBorder="1" applyAlignment="1">
      <alignment vertical="center" wrapText="1"/>
    </xf>
    <xf numFmtId="180" fontId="57" fillId="0" borderId="40" xfId="0" applyNumberFormat="1" applyFont="1" applyFill="1" applyBorder="1" applyAlignment="1">
      <alignment horizontal="center" vertical="center"/>
    </xf>
    <xf numFmtId="180" fontId="57" fillId="0" borderId="40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4" fillId="0" borderId="40" xfId="0" applyNumberFormat="1" applyFont="1" applyFill="1" applyBorder="1" applyAlignment="1" applyProtection="1">
      <alignment horizontal="center" vertical="center"/>
    </xf>
    <xf numFmtId="4" fontId="0" fillId="0" borderId="40" xfId="0" applyNumberFormat="1" applyBorder="1" applyAlignment="1">
      <alignment horizontal="center" vertical="center"/>
    </xf>
    <xf numFmtId="49" fontId="4" fillId="2" borderId="40" xfId="0" applyNumberFormat="1" applyFont="1" applyFill="1" applyBorder="1" applyAlignment="1" applyProtection="1">
      <alignment horizontal="center" vertical="center"/>
    </xf>
    <xf numFmtId="49" fontId="57" fillId="2" borderId="40" xfId="0" applyNumberFormat="1" applyFont="1" applyFill="1" applyBorder="1" applyAlignment="1" applyProtection="1">
      <alignment horizontal="center" vertical="center"/>
    </xf>
    <xf numFmtId="0" fontId="50" fillId="2" borderId="4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1" fontId="155" fillId="2" borderId="40" xfId="1123" applyNumberFormat="1" applyFont="1" applyFill="1" applyBorder="1" applyAlignment="1">
      <alignment horizontal="center" vertical="center" wrapText="1"/>
    </xf>
    <xf numFmtId="181" fontId="155" fillId="2" borderId="40" xfId="1123" applyNumberFormat="1" applyFont="1" applyFill="1" applyBorder="1" applyAlignment="1">
      <alignment horizontal="center" vertical="center"/>
    </xf>
    <xf numFmtId="179" fontId="155" fillId="2" borderId="40" xfId="1123" applyNumberFormat="1" applyFont="1" applyFill="1" applyBorder="1" applyAlignment="1">
      <alignment horizontal="center" vertical="center"/>
    </xf>
    <xf numFmtId="185" fontId="155" fillId="2" borderId="40" xfId="1123" applyNumberFormat="1" applyFont="1" applyFill="1" applyBorder="1" applyAlignment="1">
      <alignment horizontal="center" vertical="center"/>
    </xf>
    <xf numFmtId="176" fontId="155" fillId="2" borderId="40" xfId="1123" applyNumberFormat="1" applyFont="1" applyFill="1" applyBorder="1" applyAlignment="1">
      <alignment horizontal="center" vertical="center"/>
    </xf>
    <xf numFmtId="0" fontId="105" fillId="2" borderId="40" xfId="1123" applyNumberFormat="1" applyFont="1" applyFill="1" applyBorder="1" applyAlignment="1">
      <alignment horizontal="center" vertical="center" wrapText="1"/>
    </xf>
    <xf numFmtId="0" fontId="105" fillId="2" borderId="40" xfId="1123" applyNumberFormat="1" applyFont="1" applyFill="1" applyBorder="1" applyAlignment="1">
      <alignment horizontal="center" vertical="center"/>
    </xf>
    <xf numFmtId="0" fontId="105" fillId="2" borderId="40" xfId="1123" applyNumberFormat="1" applyFont="1" applyFill="1" applyBorder="1" applyAlignment="1">
      <alignment horizontal="left" vertical="center"/>
    </xf>
    <xf numFmtId="181" fontId="105" fillId="2" borderId="40" xfId="1199" applyNumberFormat="1" applyFont="1" applyFill="1" applyBorder="1" applyAlignment="1">
      <alignment horizontal="left" vertical="center"/>
    </xf>
    <xf numFmtId="0" fontId="155" fillId="2" borderId="40" xfId="1123" applyNumberFormat="1" applyFont="1" applyFill="1" applyBorder="1" applyAlignment="1">
      <alignment horizontal="center" vertical="center"/>
    </xf>
    <xf numFmtId="181" fontId="3" fillId="2" borderId="0" xfId="1123" applyNumberFormat="1" applyFont="1" applyFill="1">
      <alignment vertical="center"/>
    </xf>
    <xf numFmtId="179" fontId="105" fillId="2" borderId="40" xfId="1123" applyNumberFormat="1" applyFont="1" applyFill="1" applyBorder="1" applyAlignment="1">
      <alignment horizontal="right" vertical="center"/>
    </xf>
    <xf numFmtId="176" fontId="105" fillId="2" borderId="40" xfId="1199" applyNumberFormat="1" applyFont="1" applyFill="1" applyBorder="1" applyAlignment="1">
      <alignment horizontal="right"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0" fillId="0" borderId="0" xfId="0" applyNumberFormat="1">
      <alignment vertical="center"/>
    </xf>
    <xf numFmtId="0" fontId="158" fillId="0" borderId="0" xfId="0" applyNumberFormat="1" applyFont="1" applyAlignment="1">
      <alignment horizontal="right" vertical="center"/>
    </xf>
    <xf numFmtId="0" fontId="90" fillId="0" borderId="17" xfId="0" applyNumberFormat="1" applyFont="1" applyBorder="1" applyAlignment="1">
      <alignment horizontal="center" vertical="center"/>
    </xf>
    <xf numFmtId="176" fontId="85" fillId="0" borderId="17" xfId="0" applyNumberFormat="1" applyFont="1" applyBorder="1">
      <alignment vertical="center"/>
    </xf>
    <xf numFmtId="176" fontId="90" fillId="0" borderId="17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5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4" fillId="2" borderId="17" xfId="0" applyNumberFormat="1" applyFont="1" applyFill="1" applyBorder="1" applyAlignment="1" applyProtection="1">
      <alignment horizontal="center" vertical="center"/>
    </xf>
    <xf numFmtId="0" fontId="121" fillId="2" borderId="16" xfId="0" applyFont="1" applyFill="1" applyBorder="1" applyAlignment="1">
      <alignment horizontal="center" vertical="center"/>
    </xf>
    <xf numFmtId="0" fontId="124" fillId="0" borderId="16" xfId="0" applyFont="1" applyBorder="1" applyAlignment="1">
      <alignment vertical="center"/>
    </xf>
    <xf numFmtId="0" fontId="131" fillId="2" borderId="16" xfId="2015" applyFont="1" applyFill="1" applyBorder="1" applyAlignment="1">
      <alignment horizontal="center" vertical="center"/>
    </xf>
    <xf numFmtId="0" fontId="132" fillId="2" borderId="16" xfId="2015" applyFont="1" applyFill="1" applyBorder="1" applyAlignment="1">
      <alignment horizontal="center" vertical="center"/>
    </xf>
    <xf numFmtId="0" fontId="110" fillId="2" borderId="11" xfId="0" applyFont="1" applyFill="1" applyBorder="1" applyAlignment="1">
      <alignment horizontal="center" vertical="center" wrapText="1"/>
    </xf>
    <xf numFmtId="0" fontId="110" fillId="2" borderId="13" xfId="0" applyFont="1" applyFill="1" applyBorder="1" applyAlignment="1">
      <alignment horizontal="center" vertical="center" wrapText="1"/>
    </xf>
    <xf numFmtId="0" fontId="110" fillId="2" borderId="1" xfId="0" applyFont="1" applyFill="1" applyBorder="1" applyAlignment="1">
      <alignment horizontal="center" vertical="center" wrapText="1"/>
    </xf>
    <xf numFmtId="176" fontId="110" fillId="2" borderId="11" xfId="0" applyNumberFormat="1" applyFont="1" applyFill="1" applyBorder="1" applyAlignment="1">
      <alignment horizontal="center" vertical="center" wrapText="1"/>
    </xf>
    <xf numFmtId="176" fontId="110" fillId="2" borderId="1" xfId="0" applyNumberFormat="1" applyFont="1" applyFill="1" applyBorder="1" applyAlignment="1">
      <alignment horizontal="center" vertical="center" wrapText="1"/>
    </xf>
    <xf numFmtId="0" fontId="110" fillId="2" borderId="33" xfId="2015" applyFont="1" applyFill="1" applyBorder="1" applyAlignment="1">
      <alignment horizontal="center" vertical="center" wrapText="1"/>
    </xf>
    <xf numFmtId="0" fontId="110" fillId="2" borderId="38" xfId="2015" applyFont="1" applyFill="1" applyBorder="1" applyAlignment="1">
      <alignment horizontal="center" vertical="center" wrapText="1"/>
    </xf>
    <xf numFmtId="0" fontId="110" fillId="2" borderId="11" xfId="2015" applyFont="1" applyFill="1" applyBorder="1" applyAlignment="1">
      <alignment horizontal="center" vertical="center" wrapText="1"/>
    </xf>
    <xf numFmtId="0" fontId="110" fillId="2" borderId="13" xfId="2015" applyFont="1" applyFill="1" applyBorder="1" applyAlignment="1">
      <alignment horizontal="center" vertical="center" wrapText="1"/>
    </xf>
    <xf numFmtId="0" fontId="131" fillId="0" borderId="16" xfId="2015" applyFont="1" applyBorder="1" applyAlignment="1">
      <alignment horizontal="center" vertical="center"/>
    </xf>
    <xf numFmtId="0" fontId="132" fillId="0" borderId="16" xfId="2015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 wrapText="1"/>
    </xf>
    <xf numFmtId="0" fontId="110" fillId="0" borderId="13" xfId="0" applyFont="1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center" wrapText="1"/>
    </xf>
    <xf numFmtId="176" fontId="110" fillId="0" borderId="11" xfId="0" applyNumberFormat="1" applyFont="1" applyBorder="1" applyAlignment="1">
      <alignment horizontal="center" vertical="center" wrapText="1"/>
    </xf>
    <xf numFmtId="176" fontId="110" fillId="0" borderId="1" xfId="0" applyNumberFormat="1" applyFont="1" applyBorder="1" applyAlignment="1">
      <alignment horizontal="center" vertical="center" wrapText="1"/>
    </xf>
    <xf numFmtId="0" fontId="110" fillId="0" borderId="33" xfId="2015" applyFont="1" applyBorder="1" applyAlignment="1">
      <alignment horizontal="center" vertical="center" wrapText="1"/>
    </xf>
    <xf numFmtId="0" fontId="110" fillId="0" borderId="38" xfId="2015" applyFont="1" applyBorder="1" applyAlignment="1">
      <alignment horizontal="center" vertical="center" wrapText="1"/>
    </xf>
    <xf numFmtId="0" fontId="110" fillId="0" borderId="11" xfId="2015" applyFont="1" applyBorder="1" applyAlignment="1">
      <alignment horizontal="center" vertical="center" wrapText="1"/>
    </xf>
    <xf numFmtId="0" fontId="110" fillId="0" borderId="13" xfId="2015" applyFont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0" fontId="138" fillId="2" borderId="30" xfId="0" applyFont="1" applyFill="1" applyBorder="1" applyAlignment="1">
      <alignment horizontal="center" vertical="center" wrapText="1"/>
    </xf>
    <xf numFmtId="0" fontId="128" fillId="2" borderId="30" xfId="0" applyFont="1" applyFill="1" applyBorder="1" applyAlignment="1">
      <alignment horizontal="center" vertical="center" wrapText="1"/>
    </xf>
    <xf numFmtId="0" fontId="135" fillId="2" borderId="0" xfId="0" applyFont="1" applyFill="1" applyAlignment="1">
      <alignment horizontal="center" vertical="center"/>
    </xf>
    <xf numFmtId="0" fontId="136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6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6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7" fillId="2" borderId="17" xfId="0" applyFont="1" applyFill="1" applyBorder="1" applyAlignment="1">
      <alignment horizontal="center" vertical="center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0" fontId="126" fillId="2" borderId="17" xfId="0" applyFont="1" applyFill="1" applyBorder="1" applyAlignment="1">
      <alignment horizontal="center" vertical="center"/>
    </xf>
    <xf numFmtId="0" fontId="107" fillId="2" borderId="17" xfId="0" applyFont="1" applyFill="1" applyBorder="1" applyAlignment="1">
      <alignment horizontal="center" vertical="center" wrapText="1" readingOrder="1"/>
    </xf>
    <xf numFmtId="185" fontId="4" fillId="2" borderId="17" xfId="0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43" fontId="65" fillId="2" borderId="17" xfId="0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2" fontId="68" fillId="2" borderId="17" xfId="2012" applyNumberFormat="1" applyFont="1" applyFill="1" applyBorder="1" applyAlignment="1">
      <alignment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/>
    </xf>
    <xf numFmtId="0" fontId="119" fillId="2" borderId="17" xfId="0" applyFont="1" applyFill="1" applyBorder="1" applyAlignment="1">
      <alignment horizontal="center" vertical="center" wrapText="1" readingOrder="1"/>
    </xf>
    <xf numFmtId="0" fontId="68" fillId="2" borderId="17" xfId="2012" applyFont="1" applyFill="1" applyBorder="1" applyAlignment="1">
      <alignment horizontal="center" vertical="center" wrapText="1"/>
    </xf>
    <xf numFmtId="0" fontId="119" fillId="2" borderId="18" xfId="0" applyFont="1" applyFill="1" applyBorder="1" applyAlignment="1">
      <alignment horizontal="center" vertical="center" wrapText="1" readingOrder="1"/>
    </xf>
    <xf numFmtId="0" fontId="68" fillId="2" borderId="18" xfId="0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 wrapText="1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185" fontId="126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185" fontId="118" fillId="2" borderId="11" xfId="0" applyNumberFormat="1" applyFont="1" applyFill="1" applyBorder="1" applyAlignment="1">
      <alignment horizontal="center" vertical="center"/>
    </xf>
    <xf numFmtId="185" fontId="118" fillId="2" borderId="13" xfId="0" applyNumberFormat="1" applyFont="1" applyFill="1" applyBorder="1" applyAlignment="1">
      <alignment horizontal="center" vertical="center"/>
    </xf>
    <xf numFmtId="185" fontId="118" fillId="2" borderId="1" xfId="0" applyNumberFormat="1" applyFont="1" applyFill="1" applyBorder="1" applyAlignment="1">
      <alignment horizontal="center" vertical="center"/>
    </xf>
    <xf numFmtId="185" fontId="126" fillId="2" borderId="11" xfId="0" applyNumberFormat="1" applyFont="1" applyFill="1" applyBorder="1" applyAlignment="1">
      <alignment horizontal="center" vertical="center"/>
    </xf>
    <xf numFmtId="185" fontId="126" fillId="2" borderId="13" xfId="0" applyNumberFormat="1" applyFont="1" applyFill="1" applyBorder="1" applyAlignment="1">
      <alignment horizontal="center" vertical="center"/>
    </xf>
    <xf numFmtId="185" fontId="126" fillId="2" borderId="1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185" fontId="118" fillId="0" borderId="13" xfId="0" applyNumberFormat="1" applyFont="1" applyBorder="1" applyAlignment="1">
      <alignment horizontal="center" vertical="center"/>
    </xf>
    <xf numFmtId="185" fontId="118" fillId="0" borderId="1" xfId="0" applyNumberFormat="1" applyFont="1" applyBorder="1" applyAlignment="1">
      <alignment horizontal="center" vertical="center"/>
    </xf>
    <xf numFmtId="185" fontId="57" fillId="2" borderId="11" xfId="0" applyNumberFormat="1" applyFont="1" applyFill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19" fillId="0" borderId="24" xfId="0" applyNumberFormat="1" applyFont="1" applyFill="1" applyBorder="1" applyAlignment="1">
      <alignment horizontal="center" vertical="center" wrapText="1"/>
    </xf>
    <xf numFmtId="176" fontId="119" fillId="0" borderId="22" xfId="0" applyNumberFormat="1" applyFont="1" applyFill="1" applyBorder="1" applyAlignment="1">
      <alignment horizontal="center" vertical="center" wrapText="1"/>
    </xf>
    <xf numFmtId="176" fontId="120" fillId="0" borderId="25" xfId="0" applyNumberFormat="1" applyFont="1" applyFill="1" applyBorder="1" applyAlignment="1">
      <alignment horizontal="center" vertical="center" wrapText="1"/>
    </xf>
    <xf numFmtId="176" fontId="120" fillId="0" borderId="26" xfId="0" applyNumberFormat="1" applyFont="1" applyFill="1" applyBorder="1" applyAlignment="1">
      <alignment horizontal="center" vertical="center" wrapText="1"/>
    </xf>
    <xf numFmtId="0" fontId="113" fillId="0" borderId="11" xfId="0" applyFont="1" applyBorder="1" applyAlignment="1">
      <alignment horizontal="center" vertical="center" wrapText="1"/>
    </xf>
    <xf numFmtId="0" fontId="113" fillId="0" borderId="1" xfId="0" applyFont="1" applyBorder="1" applyAlignment="1">
      <alignment horizontal="center" vertical="center" wrapText="1"/>
    </xf>
    <xf numFmtId="176" fontId="113" fillId="2" borderId="11" xfId="0" applyNumberFormat="1" applyFont="1" applyFill="1" applyBorder="1" applyAlignment="1">
      <alignment horizontal="center" vertical="center" wrapText="1"/>
    </xf>
    <xf numFmtId="176" fontId="113" fillId="2" borderId="13" xfId="0" applyNumberFormat="1" applyFont="1" applyFill="1" applyBorder="1" applyAlignment="1">
      <alignment horizontal="center" vertical="center" wrapText="1"/>
    </xf>
    <xf numFmtId="176" fontId="113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3" fillId="2" borderId="11" xfId="0" applyFont="1" applyFill="1" applyBorder="1" applyAlignment="1">
      <alignment horizontal="center" vertical="center" wrapText="1"/>
    </xf>
    <xf numFmtId="0" fontId="113" fillId="2" borderId="13" xfId="0" applyFont="1" applyFill="1" applyBorder="1" applyAlignment="1">
      <alignment horizontal="center" vertical="center" wrapText="1"/>
    </xf>
    <xf numFmtId="0" fontId="113" fillId="2" borderId="1" xfId="0" applyFont="1" applyFill="1" applyBorder="1" applyAlignment="1">
      <alignment horizontal="center" vertical="center" wrapText="1"/>
    </xf>
    <xf numFmtId="0" fontId="109" fillId="0" borderId="16" xfId="0" applyFont="1" applyBorder="1" applyAlignment="1">
      <alignment horizontal="center" vertical="center" wrapText="1"/>
    </xf>
    <xf numFmtId="176" fontId="113" fillId="0" borderId="11" xfId="0" applyNumberFormat="1" applyFont="1" applyBorder="1" applyAlignment="1">
      <alignment horizontal="center" vertical="center" wrapText="1"/>
    </xf>
    <xf numFmtId="176" fontId="113" fillId="0" borderId="1" xfId="0" applyNumberFormat="1" applyFont="1" applyBorder="1" applyAlignment="1">
      <alignment horizontal="center" vertical="center" wrapText="1"/>
    </xf>
    <xf numFmtId="0" fontId="146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156" fillId="0" borderId="0" xfId="0" applyNumberFormat="1" applyFont="1" applyAlignment="1">
      <alignment horizontal="center" vertical="center"/>
    </xf>
    <xf numFmtId="181" fontId="0" fillId="0" borderId="0" xfId="0" applyNumberFormat="1">
      <alignment vertical="center"/>
    </xf>
    <xf numFmtId="0" fontId="157" fillId="0" borderId="16" xfId="0" applyNumberFormat="1" applyFont="1" applyBorder="1">
      <alignment vertical="center"/>
    </xf>
    <xf numFmtId="181" fontId="0" fillId="0" borderId="16" xfId="0" applyNumberFormat="1" applyBorder="1">
      <alignment vertical="center"/>
    </xf>
    <xf numFmtId="181" fontId="151" fillId="2" borderId="16" xfId="1123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 wrapText="1"/>
    </xf>
    <xf numFmtId="0" fontId="152" fillId="0" borderId="0" xfId="0" applyFont="1" applyFill="1" applyBorder="1" applyAlignment="1">
      <alignment horizontal="center" vertical="center" wrapText="1"/>
    </xf>
    <xf numFmtId="0" fontId="15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/>
    </xf>
    <xf numFmtId="0" fontId="4" fillId="0" borderId="40" xfId="2021" quotePrefix="1" applyFont="1" applyFill="1" applyBorder="1" applyAlignment="1">
      <alignment horizontal="center" vertical="center" wrapText="1"/>
    </xf>
    <xf numFmtId="0" fontId="4" fillId="0" borderId="40" xfId="2021" applyFont="1" applyFill="1" applyBorder="1" applyAlignment="1">
      <alignment horizontal="center" vertical="center" wrapText="1"/>
    </xf>
    <xf numFmtId="1" fontId="57" fillId="0" borderId="40" xfId="2021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54" fillId="0" borderId="16" xfId="0" applyFont="1" applyFill="1" applyBorder="1" applyAlignment="1">
      <alignment horizontal="center" vertical="center"/>
    </xf>
  </cellXfs>
  <cellStyles count="2022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0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1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831" t="s">
        <v>270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850" t="s">
        <v>1240</v>
      </c>
      <c r="B1" s="851"/>
      <c r="C1" s="851"/>
      <c r="D1" s="851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852" t="s">
        <v>1076</v>
      </c>
      <c r="B1" s="852"/>
      <c r="C1" s="852"/>
      <c r="D1" s="852"/>
      <c r="E1" s="852"/>
      <c r="F1" s="852"/>
      <c r="G1" s="852"/>
      <c r="H1" s="852"/>
      <c r="I1" s="852"/>
      <c r="J1" s="852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853" t="s">
        <v>735</v>
      </c>
      <c r="B1" s="854"/>
      <c r="C1" s="854"/>
      <c r="D1" s="854"/>
      <c r="E1" s="854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855" t="s">
        <v>833</v>
      </c>
      <c r="B1" s="855"/>
      <c r="C1" s="855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856" t="s">
        <v>954</v>
      </c>
      <c r="B1" s="856"/>
      <c r="C1" s="856"/>
      <c r="D1" s="856"/>
      <c r="E1" s="856"/>
      <c r="F1" s="856"/>
      <c r="G1" s="856"/>
      <c r="H1" s="856"/>
      <c r="I1" s="856"/>
      <c r="J1" s="856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859" t="s">
        <v>965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1"/>
      <c r="AO1" s="861"/>
    </row>
    <row r="2" spans="1:41" ht="11.25" customHeight="1">
      <c r="A2" s="862" t="s">
        <v>631</v>
      </c>
      <c r="B2" s="862" t="s">
        <v>632</v>
      </c>
      <c r="C2" s="862" t="s">
        <v>955</v>
      </c>
      <c r="D2" s="862" t="s">
        <v>633</v>
      </c>
      <c r="E2" s="862" t="s">
        <v>634</v>
      </c>
      <c r="F2" s="862"/>
      <c r="G2" s="862"/>
      <c r="H2" s="862"/>
      <c r="I2" s="862"/>
      <c r="J2" s="862" t="s">
        <v>966</v>
      </c>
      <c r="K2" s="862"/>
      <c r="L2" s="862"/>
      <c r="M2" s="862"/>
      <c r="N2" s="862"/>
      <c r="O2" s="863" t="s">
        <v>635</v>
      </c>
      <c r="P2" s="863"/>
      <c r="Q2" s="863"/>
      <c r="R2" s="863"/>
      <c r="S2" s="863"/>
      <c r="T2" s="863" t="s">
        <v>636</v>
      </c>
      <c r="U2" s="863"/>
      <c r="V2" s="863"/>
      <c r="W2" s="863"/>
      <c r="X2" s="863"/>
      <c r="Y2" s="863" t="s">
        <v>637</v>
      </c>
      <c r="Z2" s="863"/>
      <c r="AA2" s="863"/>
      <c r="AB2" s="863"/>
      <c r="AC2" s="863"/>
      <c r="AD2" s="862" t="s">
        <v>967</v>
      </c>
      <c r="AE2" s="862"/>
      <c r="AF2" s="862"/>
      <c r="AG2" s="862"/>
      <c r="AH2" s="862"/>
      <c r="AI2" s="862"/>
      <c r="AJ2" s="862"/>
      <c r="AK2" s="862"/>
      <c r="AL2" s="862"/>
      <c r="AM2" s="862"/>
      <c r="AN2" s="857" t="s">
        <v>968</v>
      </c>
      <c r="AO2" s="857" t="s">
        <v>267</v>
      </c>
    </row>
    <row r="3" spans="1:41" ht="33.75">
      <c r="A3" s="862"/>
      <c r="B3" s="862"/>
      <c r="C3" s="862"/>
      <c r="D3" s="862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858"/>
      <c r="AO3" s="858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864" t="s">
        <v>1059</v>
      </c>
      <c r="B1" s="864"/>
      <c r="C1" s="864"/>
      <c r="D1" s="865"/>
      <c r="E1" s="865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866" t="s">
        <v>1657</v>
      </c>
      <c r="B1" s="866"/>
      <c r="C1" s="866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867" t="s">
        <v>1301</v>
      </c>
      <c r="B1" s="867"/>
      <c r="C1" s="867"/>
      <c r="D1" s="867"/>
      <c r="E1" s="867"/>
      <c r="F1" s="867"/>
      <c r="G1" s="867"/>
      <c r="H1" s="867"/>
      <c r="I1" s="867"/>
      <c r="J1" s="867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868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869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869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869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869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/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833" t="s">
        <v>827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</row>
    <row r="2" spans="1:11" ht="15" customHeight="1">
      <c r="A2" s="835" t="s">
        <v>12</v>
      </c>
      <c r="B2" s="835" t="s">
        <v>13</v>
      </c>
      <c r="C2" s="835" t="s">
        <v>14</v>
      </c>
      <c r="D2" s="835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835" t="s">
        <v>17</v>
      </c>
      <c r="K2" s="835" t="s">
        <v>18</v>
      </c>
    </row>
    <row r="3" spans="1:11" ht="15" customHeight="1">
      <c r="A3" s="836"/>
      <c r="B3" s="836"/>
      <c r="C3" s="836"/>
      <c r="D3" s="836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836"/>
      <c r="K3" s="836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870" t="s">
        <v>1681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872" t="s">
        <v>2140</v>
      </c>
      <c r="B1" s="873"/>
      <c r="C1" s="873"/>
      <c r="D1" s="873"/>
      <c r="E1" s="873"/>
      <c r="F1" s="873"/>
      <c r="G1" s="873"/>
      <c r="H1" s="873"/>
    </row>
    <row r="2" spans="1:13" s="550" customFormat="1" ht="12.75">
      <c r="A2" s="874" t="s">
        <v>2141</v>
      </c>
      <c r="B2" s="874" t="s">
        <v>2142</v>
      </c>
      <c r="C2" s="874" t="s">
        <v>2143</v>
      </c>
      <c r="D2" s="874" t="s">
        <v>2144</v>
      </c>
      <c r="E2" s="877" t="s">
        <v>2145</v>
      </c>
      <c r="F2" s="879" t="s">
        <v>2146</v>
      </c>
      <c r="G2" s="880"/>
      <c r="H2" s="881" t="s">
        <v>18</v>
      </c>
      <c r="I2" s="549"/>
      <c r="J2" s="549"/>
      <c r="K2" s="549"/>
      <c r="L2" s="549"/>
      <c r="M2" s="549"/>
    </row>
    <row r="3" spans="1:13" s="554" customFormat="1" ht="12.75">
      <c r="A3" s="875"/>
      <c r="B3" s="875"/>
      <c r="C3" s="875"/>
      <c r="D3" s="876"/>
      <c r="E3" s="878"/>
      <c r="F3" s="551" t="s">
        <v>2147</v>
      </c>
      <c r="G3" s="552" t="s">
        <v>2148</v>
      </c>
      <c r="H3" s="882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872" t="s">
        <v>2252</v>
      </c>
      <c r="B1" s="873"/>
      <c r="C1" s="873"/>
      <c r="D1" s="873"/>
      <c r="E1" s="873"/>
      <c r="F1" s="873"/>
      <c r="G1" s="873"/>
      <c r="H1" s="873"/>
    </row>
    <row r="2" spans="1:13" s="550" customFormat="1" ht="12.75">
      <c r="A2" s="874" t="s">
        <v>2141</v>
      </c>
      <c r="B2" s="874" t="s">
        <v>2142</v>
      </c>
      <c r="C2" s="874" t="s">
        <v>2143</v>
      </c>
      <c r="D2" s="874" t="s">
        <v>2144</v>
      </c>
      <c r="E2" s="877" t="s">
        <v>2145</v>
      </c>
      <c r="F2" s="879" t="s">
        <v>2146</v>
      </c>
      <c r="G2" s="880"/>
      <c r="H2" s="881" t="s">
        <v>18</v>
      </c>
      <c r="I2" s="549"/>
      <c r="J2" s="549"/>
      <c r="K2" s="549"/>
      <c r="L2" s="549"/>
      <c r="M2" s="549"/>
    </row>
    <row r="3" spans="1:13" s="554" customFormat="1" ht="12.75">
      <c r="A3" s="875"/>
      <c r="B3" s="875"/>
      <c r="C3" s="875"/>
      <c r="D3" s="876"/>
      <c r="E3" s="878"/>
      <c r="F3" s="551" t="s">
        <v>2147</v>
      </c>
      <c r="G3" s="552" t="s">
        <v>2148</v>
      </c>
      <c r="H3" s="882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883" t="s">
        <v>2272</v>
      </c>
      <c r="B1" s="884"/>
      <c r="C1" s="884"/>
      <c r="D1" s="884"/>
      <c r="E1" s="884"/>
      <c r="F1" s="884"/>
      <c r="G1" s="884"/>
      <c r="H1" s="884"/>
    </row>
    <row r="2" spans="1:13" s="629" customFormat="1" ht="12.75">
      <c r="A2" s="885" t="s">
        <v>2141</v>
      </c>
      <c r="B2" s="885" t="s">
        <v>2142</v>
      </c>
      <c r="C2" s="885" t="s">
        <v>2143</v>
      </c>
      <c r="D2" s="885" t="s">
        <v>2144</v>
      </c>
      <c r="E2" s="888" t="s">
        <v>2145</v>
      </c>
      <c r="F2" s="890" t="s">
        <v>2273</v>
      </c>
      <c r="G2" s="891"/>
      <c r="H2" s="892" t="s">
        <v>18</v>
      </c>
      <c r="I2" s="628"/>
      <c r="J2" s="628"/>
      <c r="K2" s="628"/>
      <c r="L2" s="628"/>
      <c r="M2" s="628"/>
    </row>
    <row r="3" spans="1:13" s="633" customFormat="1" ht="12.75">
      <c r="A3" s="886"/>
      <c r="B3" s="886"/>
      <c r="C3" s="886"/>
      <c r="D3" s="887"/>
      <c r="E3" s="889"/>
      <c r="F3" s="630" t="s">
        <v>2147</v>
      </c>
      <c r="G3" s="631" t="s">
        <v>2148</v>
      </c>
      <c r="H3" s="893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897" t="s">
        <v>2299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  <c r="N1" s="898"/>
      <c r="O1" s="898"/>
    </row>
    <row r="2" spans="1:16" s="697" customFormat="1" ht="24.95" customHeight="1">
      <c r="A2" s="899" t="s">
        <v>2300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</row>
    <row r="3" spans="1:16" s="698" customFormat="1" ht="16.7" customHeight="1">
      <c r="A3" s="896" t="s">
        <v>12</v>
      </c>
      <c r="B3" s="895" t="s">
        <v>2301</v>
      </c>
      <c r="C3" s="895" t="s">
        <v>13</v>
      </c>
      <c r="D3" s="895" t="s">
        <v>1242</v>
      </c>
      <c r="E3" s="895" t="s">
        <v>1243</v>
      </c>
      <c r="F3" s="895" t="s">
        <v>2302</v>
      </c>
      <c r="G3" s="895" t="s">
        <v>1245</v>
      </c>
      <c r="H3" s="895" t="s">
        <v>1244</v>
      </c>
      <c r="I3" s="895" t="s">
        <v>1246</v>
      </c>
      <c r="J3" s="895" t="s">
        <v>2303</v>
      </c>
      <c r="K3" s="895" t="s">
        <v>2304</v>
      </c>
      <c r="L3" s="895" t="s">
        <v>2305</v>
      </c>
      <c r="M3" s="895" t="s">
        <v>2306</v>
      </c>
      <c r="N3" s="896" t="s">
        <v>2307</v>
      </c>
      <c r="O3" s="896" t="s">
        <v>18</v>
      </c>
    </row>
    <row r="4" spans="1:16" s="698" customFormat="1" ht="18.600000000000001" customHeight="1">
      <c r="A4" s="896"/>
      <c r="B4" s="895"/>
      <c r="C4" s="895"/>
      <c r="D4" s="895"/>
      <c r="E4" s="895"/>
      <c r="F4" s="895"/>
      <c r="G4" s="895"/>
      <c r="H4" s="895"/>
      <c r="I4" s="895"/>
      <c r="J4" s="895"/>
      <c r="K4" s="895"/>
      <c r="L4" s="895"/>
      <c r="M4" s="895"/>
      <c r="N4" s="896"/>
      <c r="O4" s="896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894" t="s">
        <v>2349</v>
      </c>
      <c r="B22" s="894"/>
      <c r="C22" s="894"/>
      <c r="D22" s="894"/>
      <c r="E22" s="894"/>
      <c r="F22" s="894"/>
      <c r="G22" s="894"/>
      <c r="H22" s="894"/>
      <c r="I22" s="894"/>
      <c r="J22" s="894"/>
      <c r="K22" s="894"/>
      <c r="L22" s="894"/>
      <c r="M22" s="894"/>
      <c r="N22" s="894"/>
      <c r="O22" s="894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A22:O22"/>
    <mergeCell ref="I3:I4"/>
    <mergeCell ref="J3:J4"/>
    <mergeCell ref="K3:K4"/>
    <mergeCell ref="L3:L4"/>
    <mergeCell ref="M3:M4"/>
    <mergeCell ref="N3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903" t="s">
        <v>2136</v>
      </c>
      <c r="B1" s="904"/>
      <c r="C1" s="904"/>
      <c r="D1" s="904"/>
      <c r="E1" s="904"/>
      <c r="F1" s="904"/>
      <c r="G1" s="904"/>
      <c r="H1" s="904"/>
      <c r="I1" s="904"/>
      <c r="J1" s="905"/>
    </row>
    <row r="2" spans="1:10">
      <c r="A2" s="900" t="s">
        <v>12</v>
      </c>
      <c r="B2" s="900" t="s">
        <v>1303</v>
      </c>
      <c r="C2" s="900" t="s">
        <v>1305</v>
      </c>
      <c r="D2" s="900" t="s">
        <v>1306</v>
      </c>
      <c r="E2" s="900" t="s">
        <v>1307</v>
      </c>
      <c r="F2" s="900" t="s">
        <v>1</v>
      </c>
      <c r="G2" s="901" t="s">
        <v>1683</v>
      </c>
      <c r="H2" s="901"/>
      <c r="I2" s="902"/>
      <c r="J2" s="968" t="s">
        <v>2134</v>
      </c>
    </row>
    <row r="3" spans="1:10">
      <c r="A3" s="900"/>
      <c r="B3" s="900"/>
      <c r="C3" s="900"/>
      <c r="D3" s="900"/>
      <c r="E3" s="900"/>
      <c r="F3" s="900"/>
      <c r="G3" s="163" t="s">
        <v>1308</v>
      </c>
      <c r="H3" s="361" t="s">
        <v>1309</v>
      </c>
      <c r="I3" s="526" t="s">
        <v>1310</v>
      </c>
      <c r="J3" s="968"/>
    </row>
    <row r="4" spans="1:10" s="170" customFormat="1" ht="24">
      <c r="A4" s="906">
        <v>1</v>
      </c>
      <c r="B4" s="906" t="s">
        <v>2350</v>
      </c>
      <c r="C4" s="907" t="s">
        <v>1312</v>
      </c>
      <c r="D4" s="906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969">
        <f>ROUND(I10*0.8,0)</f>
        <v>292350</v>
      </c>
    </row>
    <row r="5" spans="1:10" s="170" customFormat="1" ht="13.5">
      <c r="A5" s="906"/>
      <c r="B5" s="906"/>
      <c r="C5" s="907"/>
      <c r="D5" s="906"/>
      <c r="E5" s="365" t="s">
        <v>1687</v>
      </c>
      <c r="F5" s="365" t="s">
        <v>1686</v>
      </c>
      <c r="G5" s="910">
        <v>1150</v>
      </c>
      <c r="H5" s="978">
        <v>168</v>
      </c>
      <c r="I5" s="908">
        <v>193200</v>
      </c>
      <c r="J5" s="970"/>
    </row>
    <row r="6" spans="1:10" s="170" customFormat="1" ht="24">
      <c r="A6" s="906"/>
      <c r="B6" s="906"/>
      <c r="C6" s="907"/>
      <c r="D6" s="906"/>
      <c r="E6" s="365" t="s">
        <v>1688</v>
      </c>
      <c r="F6" s="365" t="s">
        <v>1686</v>
      </c>
      <c r="G6" s="911"/>
      <c r="H6" s="979"/>
      <c r="I6" s="909"/>
      <c r="J6" s="970"/>
    </row>
    <row r="7" spans="1:10" s="170" customFormat="1" ht="13.5">
      <c r="A7" s="906"/>
      <c r="B7" s="906"/>
      <c r="C7" s="907"/>
      <c r="D7" s="367" t="s">
        <v>1332</v>
      </c>
      <c r="E7" s="365"/>
      <c r="F7" s="365"/>
      <c r="G7" s="75"/>
      <c r="H7" s="366"/>
      <c r="I7" s="529">
        <v>309408</v>
      </c>
      <c r="J7" s="970"/>
    </row>
    <row r="8" spans="1:10" s="170" customFormat="1" ht="13.5">
      <c r="A8" s="906"/>
      <c r="B8" s="906"/>
      <c r="C8" s="907"/>
      <c r="D8" s="367" t="s">
        <v>1334</v>
      </c>
      <c r="E8" s="365"/>
      <c r="F8" s="365"/>
      <c r="G8" s="137"/>
      <c r="H8" s="366"/>
      <c r="I8" s="529">
        <v>37128.959999999999</v>
      </c>
      <c r="J8" s="970"/>
    </row>
    <row r="9" spans="1:10" s="170" customFormat="1" ht="13.5">
      <c r="A9" s="906"/>
      <c r="B9" s="906"/>
      <c r="C9" s="907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970"/>
    </row>
    <row r="10" spans="1:10" s="170" customFormat="1" ht="13.5">
      <c r="A10" s="906"/>
      <c r="B10" s="906"/>
      <c r="C10" s="907"/>
      <c r="D10" s="367" t="s">
        <v>1342</v>
      </c>
      <c r="E10" s="365"/>
      <c r="F10" s="365"/>
      <c r="G10" s="75"/>
      <c r="H10" s="366"/>
      <c r="I10" s="529">
        <v>365436.96</v>
      </c>
      <c r="J10" s="971"/>
    </row>
    <row r="11" spans="1:10" s="170" customFormat="1" ht="24">
      <c r="A11" s="906">
        <v>2</v>
      </c>
      <c r="B11" s="906" t="s">
        <v>2351</v>
      </c>
      <c r="C11" s="907" t="s">
        <v>1690</v>
      </c>
      <c r="D11" s="906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972">
        <f>ROUND(I15*0.9,0)</f>
        <v>900630</v>
      </c>
    </row>
    <row r="12" spans="1:10" s="170" customFormat="1" ht="13.5">
      <c r="A12" s="906"/>
      <c r="B12" s="906"/>
      <c r="C12" s="907"/>
      <c r="D12" s="906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973"/>
    </row>
    <row r="13" spans="1:10" s="170" customFormat="1" ht="13.5">
      <c r="A13" s="906"/>
      <c r="B13" s="906"/>
      <c r="C13" s="907"/>
      <c r="D13" s="367" t="s">
        <v>1332</v>
      </c>
      <c r="E13" s="365"/>
      <c r="F13" s="365"/>
      <c r="G13" s="75"/>
      <c r="H13" s="366"/>
      <c r="I13" s="529">
        <v>898699.86</v>
      </c>
      <c r="J13" s="973"/>
    </row>
    <row r="14" spans="1:10" s="170" customFormat="1" ht="13.5">
      <c r="A14" s="906"/>
      <c r="B14" s="906"/>
      <c r="C14" s="907"/>
      <c r="D14" s="367" t="s">
        <v>1334</v>
      </c>
      <c r="E14" s="365"/>
      <c r="F14" s="365"/>
      <c r="G14" s="137"/>
      <c r="H14" s="366"/>
      <c r="I14" s="529">
        <v>102000</v>
      </c>
      <c r="J14" s="973"/>
    </row>
    <row r="15" spans="1:10" s="170" customFormat="1" ht="13.5">
      <c r="A15" s="906"/>
      <c r="B15" s="906"/>
      <c r="C15" s="907"/>
      <c r="D15" s="367" t="s">
        <v>1342</v>
      </c>
      <c r="E15" s="365"/>
      <c r="F15" s="365"/>
      <c r="G15" s="75"/>
      <c r="H15" s="366"/>
      <c r="I15" s="529">
        <v>1000699.86</v>
      </c>
      <c r="J15" s="974"/>
    </row>
    <row r="16" spans="1:10" s="170" customFormat="1" ht="24">
      <c r="A16" s="906">
        <v>3</v>
      </c>
      <c r="B16" s="906" t="s">
        <v>2352</v>
      </c>
      <c r="C16" s="907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972">
        <f>ROUND(I23*0.8,0)</f>
        <v>1029095</v>
      </c>
    </row>
    <row r="17" spans="1:10" s="170" customFormat="1" ht="24">
      <c r="A17" s="906"/>
      <c r="B17" s="906"/>
      <c r="C17" s="907"/>
      <c r="D17" s="906" t="s">
        <v>1694</v>
      </c>
      <c r="E17" s="365" t="s">
        <v>1695</v>
      </c>
      <c r="F17" s="365" t="s">
        <v>1686</v>
      </c>
      <c r="G17" s="910">
        <v>1150</v>
      </c>
      <c r="H17" s="978">
        <v>319</v>
      </c>
      <c r="I17" s="908">
        <v>366850</v>
      </c>
      <c r="J17" s="973"/>
    </row>
    <row r="18" spans="1:10" s="170" customFormat="1" ht="24">
      <c r="A18" s="906"/>
      <c r="B18" s="906"/>
      <c r="C18" s="907"/>
      <c r="D18" s="906"/>
      <c r="E18" s="365" t="s">
        <v>1696</v>
      </c>
      <c r="F18" s="365" t="s">
        <v>1686</v>
      </c>
      <c r="G18" s="911"/>
      <c r="H18" s="979"/>
      <c r="I18" s="909"/>
      <c r="J18" s="973"/>
    </row>
    <row r="19" spans="1:10" s="170" customFormat="1" ht="13.5">
      <c r="A19" s="906"/>
      <c r="B19" s="906"/>
      <c r="C19" s="907"/>
      <c r="D19" s="906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973"/>
    </row>
    <row r="20" spans="1:10" s="170" customFormat="1" ht="13.5">
      <c r="A20" s="906"/>
      <c r="B20" s="906"/>
      <c r="C20" s="907"/>
      <c r="D20" s="367" t="s">
        <v>1332</v>
      </c>
      <c r="E20" s="365"/>
      <c r="F20" s="365"/>
      <c r="G20" s="75"/>
      <c r="H20" s="366"/>
      <c r="I20" s="529">
        <v>1138018.3500000001</v>
      </c>
      <c r="J20" s="973"/>
    </row>
    <row r="21" spans="1:10" s="170" customFormat="1" ht="13.5">
      <c r="A21" s="906"/>
      <c r="B21" s="906"/>
      <c r="C21" s="907"/>
      <c r="D21" s="367" t="s">
        <v>1334</v>
      </c>
      <c r="E21" s="365"/>
      <c r="F21" s="365"/>
      <c r="G21" s="137"/>
      <c r="H21" s="366"/>
      <c r="I21" s="529">
        <v>118350</v>
      </c>
      <c r="J21" s="973"/>
    </row>
    <row r="22" spans="1:10" s="170" customFormat="1" ht="13.5">
      <c r="A22" s="906"/>
      <c r="B22" s="906"/>
      <c r="C22" s="907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973"/>
    </row>
    <row r="23" spans="1:10" s="170" customFormat="1" ht="13.5">
      <c r="A23" s="906"/>
      <c r="B23" s="906"/>
      <c r="C23" s="907"/>
      <c r="D23" s="367" t="s">
        <v>1342</v>
      </c>
      <c r="E23" s="365"/>
      <c r="F23" s="365"/>
      <c r="G23" s="75"/>
      <c r="H23" s="366"/>
      <c r="I23" s="529">
        <v>1286368.3500000001</v>
      </c>
      <c r="J23" s="974"/>
    </row>
    <row r="24" spans="1:10" s="170" customFormat="1" ht="24">
      <c r="A24" s="906">
        <v>4</v>
      </c>
      <c r="B24" s="906" t="s">
        <v>2353</v>
      </c>
      <c r="C24" s="907" t="s">
        <v>1690</v>
      </c>
      <c r="D24" s="906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972">
        <f>ROUND(I29*0.8,0)</f>
        <v>410010</v>
      </c>
    </row>
    <row r="25" spans="1:10" s="170" customFormat="1" ht="36">
      <c r="A25" s="906"/>
      <c r="B25" s="906"/>
      <c r="C25" s="907"/>
      <c r="D25" s="906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973"/>
    </row>
    <row r="26" spans="1:10" s="170" customFormat="1" ht="13.5">
      <c r="A26" s="906"/>
      <c r="B26" s="906"/>
      <c r="C26" s="907"/>
      <c r="D26" s="906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973"/>
    </row>
    <row r="27" spans="1:10" s="170" customFormat="1" ht="13.5">
      <c r="A27" s="906"/>
      <c r="B27" s="906"/>
      <c r="C27" s="907"/>
      <c r="D27" s="367" t="s">
        <v>1332</v>
      </c>
      <c r="E27" s="365"/>
      <c r="F27" s="365"/>
      <c r="G27" s="75"/>
      <c r="H27" s="366"/>
      <c r="I27" s="529">
        <v>457600</v>
      </c>
      <c r="J27" s="973"/>
    </row>
    <row r="28" spans="1:10" s="170" customFormat="1" ht="13.5">
      <c r="A28" s="906"/>
      <c r="B28" s="906"/>
      <c r="C28" s="907"/>
      <c r="D28" s="367" t="s">
        <v>1334</v>
      </c>
      <c r="E28" s="365"/>
      <c r="F28" s="365"/>
      <c r="G28" s="137"/>
      <c r="H28" s="366"/>
      <c r="I28" s="529">
        <v>54912</v>
      </c>
      <c r="J28" s="973"/>
    </row>
    <row r="29" spans="1:10" s="170" customFormat="1" ht="13.5">
      <c r="A29" s="906"/>
      <c r="B29" s="906"/>
      <c r="C29" s="907"/>
      <c r="D29" s="367" t="s">
        <v>1342</v>
      </c>
      <c r="E29" s="365"/>
      <c r="F29" s="365"/>
      <c r="G29" s="75"/>
      <c r="H29" s="366"/>
      <c r="I29" s="529">
        <v>512512</v>
      </c>
      <c r="J29" s="974"/>
    </row>
    <row r="30" spans="1:10" s="374" customFormat="1">
      <c r="A30" s="913">
        <v>5</v>
      </c>
      <c r="B30" s="913" t="s">
        <v>1391</v>
      </c>
      <c r="C30" s="916" t="s">
        <v>1702</v>
      </c>
      <c r="D30" s="919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975">
        <f>ROUND(I65*0.9,0)</f>
        <v>2028146</v>
      </c>
    </row>
    <row r="31" spans="1:10" s="374" customFormat="1">
      <c r="A31" s="914"/>
      <c r="B31" s="914"/>
      <c r="C31" s="917"/>
      <c r="D31" s="919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976"/>
    </row>
    <row r="32" spans="1:10" s="374" customFormat="1">
      <c r="A32" s="914"/>
      <c r="B32" s="914"/>
      <c r="C32" s="917"/>
      <c r="D32" s="919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976"/>
    </row>
    <row r="33" spans="1:10" s="374" customFormat="1">
      <c r="A33" s="914"/>
      <c r="B33" s="914"/>
      <c r="C33" s="917"/>
      <c r="D33" s="919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976"/>
    </row>
    <row r="34" spans="1:10" s="374" customFormat="1">
      <c r="A34" s="914"/>
      <c r="B34" s="914"/>
      <c r="C34" s="917"/>
      <c r="D34" s="919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976"/>
    </row>
    <row r="35" spans="1:10" s="374" customFormat="1">
      <c r="A35" s="914"/>
      <c r="B35" s="914"/>
      <c r="C35" s="917"/>
      <c r="D35" s="919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976"/>
    </row>
    <row r="36" spans="1:10" s="374" customFormat="1">
      <c r="A36" s="914"/>
      <c r="B36" s="914"/>
      <c r="C36" s="917"/>
      <c r="D36" s="919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976"/>
    </row>
    <row r="37" spans="1:10" s="374" customFormat="1">
      <c r="A37" s="914"/>
      <c r="B37" s="914"/>
      <c r="C37" s="917"/>
      <c r="D37" s="919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976"/>
    </row>
    <row r="38" spans="1:10" s="374" customFormat="1">
      <c r="A38" s="914"/>
      <c r="B38" s="914"/>
      <c r="C38" s="917"/>
      <c r="D38" s="919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976"/>
    </row>
    <row r="39" spans="1:10" s="374" customFormat="1">
      <c r="A39" s="914"/>
      <c r="B39" s="914"/>
      <c r="C39" s="917"/>
      <c r="D39" s="919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976"/>
    </row>
    <row r="40" spans="1:10" s="374" customFormat="1">
      <c r="A40" s="914"/>
      <c r="B40" s="914"/>
      <c r="C40" s="917"/>
      <c r="D40" s="919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976"/>
    </row>
    <row r="41" spans="1:10" s="374" customFormat="1">
      <c r="A41" s="914"/>
      <c r="B41" s="914"/>
      <c r="C41" s="917"/>
      <c r="D41" s="919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976"/>
    </row>
    <row r="42" spans="1:10" s="374" customFormat="1">
      <c r="A42" s="914"/>
      <c r="B42" s="914"/>
      <c r="C42" s="917"/>
      <c r="D42" s="919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976"/>
    </row>
    <row r="43" spans="1:10" s="374" customFormat="1">
      <c r="A43" s="914"/>
      <c r="B43" s="914"/>
      <c r="C43" s="917"/>
      <c r="D43" s="919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976"/>
    </row>
    <row r="44" spans="1:10" s="374" customFormat="1">
      <c r="A44" s="914"/>
      <c r="B44" s="914"/>
      <c r="C44" s="917"/>
      <c r="D44" s="919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976"/>
    </row>
    <row r="45" spans="1:10" s="374" customFormat="1">
      <c r="A45" s="914"/>
      <c r="B45" s="914"/>
      <c r="C45" s="917"/>
      <c r="D45" s="919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976"/>
    </row>
    <row r="46" spans="1:10" s="374" customFormat="1">
      <c r="A46" s="914"/>
      <c r="B46" s="914"/>
      <c r="C46" s="917"/>
      <c r="D46" s="919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976"/>
    </row>
    <row r="47" spans="1:10" s="374" customFormat="1">
      <c r="A47" s="913"/>
      <c r="B47" s="913"/>
      <c r="C47" s="916"/>
      <c r="D47" s="920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976"/>
    </row>
    <row r="48" spans="1:10" s="374" customFormat="1">
      <c r="A48" s="914"/>
      <c r="B48" s="914"/>
      <c r="C48" s="917"/>
      <c r="D48" s="920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976"/>
    </row>
    <row r="49" spans="1:10" s="374" customFormat="1">
      <c r="A49" s="914"/>
      <c r="B49" s="914"/>
      <c r="C49" s="917"/>
      <c r="D49" s="920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976"/>
    </row>
    <row r="50" spans="1:10" s="374" customFormat="1">
      <c r="A50" s="914"/>
      <c r="B50" s="914"/>
      <c r="C50" s="917"/>
      <c r="D50" s="920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976"/>
    </row>
    <row r="51" spans="1:10" s="374" customFormat="1">
      <c r="A51" s="914"/>
      <c r="B51" s="914"/>
      <c r="C51" s="917"/>
      <c r="D51" s="920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976"/>
    </row>
    <row r="52" spans="1:10" s="374" customFormat="1">
      <c r="A52" s="914"/>
      <c r="B52" s="914"/>
      <c r="C52" s="917"/>
      <c r="D52" s="920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976"/>
    </row>
    <row r="53" spans="1:10" s="374" customFormat="1">
      <c r="A53" s="914"/>
      <c r="B53" s="914"/>
      <c r="C53" s="917"/>
      <c r="D53" s="920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976"/>
    </row>
    <row r="54" spans="1:10" s="374" customFormat="1">
      <c r="A54" s="914"/>
      <c r="B54" s="914"/>
      <c r="C54" s="917"/>
      <c r="D54" s="920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976"/>
    </row>
    <row r="55" spans="1:10" s="374" customFormat="1">
      <c r="A55" s="914"/>
      <c r="B55" s="914"/>
      <c r="C55" s="917"/>
      <c r="D55" s="920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976"/>
    </row>
    <row r="56" spans="1:10" s="374" customFormat="1">
      <c r="A56" s="914"/>
      <c r="B56" s="914"/>
      <c r="C56" s="917"/>
      <c r="D56" s="920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976"/>
    </row>
    <row r="57" spans="1:10" s="374" customFormat="1" ht="24">
      <c r="A57" s="914"/>
      <c r="B57" s="914"/>
      <c r="C57" s="917"/>
      <c r="D57" s="920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976"/>
    </row>
    <row r="58" spans="1:10" s="374" customFormat="1">
      <c r="A58" s="914"/>
      <c r="B58" s="914"/>
      <c r="C58" s="917"/>
      <c r="D58" s="920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976"/>
    </row>
    <row r="59" spans="1:10" s="374" customFormat="1">
      <c r="A59" s="914"/>
      <c r="B59" s="914"/>
      <c r="C59" s="917"/>
      <c r="D59" s="920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976"/>
    </row>
    <row r="60" spans="1:10" s="374" customFormat="1">
      <c r="A60" s="914"/>
      <c r="B60" s="914"/>
      <c r="C60" s="917"/>
      <c r="D60" s="920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976"/>
    </row>
    <row r="61" spans="1:10" s="374" customFormat="1">
      <c r="A61" s="914"/>
      <c r="B61" s="914"/>
      <c r="C61" s="917"/>
      <c r="D61" s="382" t="s">
        <v>1332</v>
      </c>
      <c r="E61" s="367"/>
      <c r="F61" s="383"/>
      <c r="G61" s="301"/>
      <c r="H61" s="384"/>
      <c r="I61" s="510">
        <v>2023323.58</v>
      </c>
      <c r="J61" s="976"/>
    </row>
    <row r="62" spans="1:10" s="374" customFormat="1">
      <c r="A62" s="914"/>
      <c r="B62" s="914"/>
      <c r="C62" s="917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976"/>
    </row>
    <row r="63" spans="1:10" s="374" customFormat="1">
      <c r="A63" s="914"/>
      <c r="B63" s="914"/>
      <c r="C63" s="917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976"/>
    </row>
    <row r="64" spans="1:10" s="374" customFormat="1">
      <c r="A64" s="914"/>
      <c r="B64" s="914"/>
      <c r="C64" s="917"/>
      <c r="D64" s="382" t="s">
        <v>1742</v>
      </c>
      <c r="E64" s="367"/>
      <c r="F64" s="383"/>
      <c r="G64" s="301"/>
      <c r="H64" s="384"/>
      <c r="I64" s="510">
        <v>230172.35800000001</v>
      </c>
      <c r="J64" s="976"/>
    </row>
    <row r="65" spans="1:10" s="374" customFormat="1">
      <c r="A65" s="915"/>
      <c r="B65" s="915"/>
      <c r="C65" s="918"/>
      <c r="D65" s="382" t="s">
        <v>1342</v>
      </c>
      <c r="E65" s="367"/>
      <c r="F65" s="383"/>
      <c r="G65" s="301"/>
      <c r="H65" s="384"/>
      <c r="I65" s="510">
        <v>2253495.9380000001</v>
      </c>
      <c r="J65" s="977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912">
        <v>1</v>
      </c>
      <c r="B67" s="912" t="s">
        <v>2354</v>
      </c>
      <c r="C67" s="912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972">
        <f>ROUND(I74*0.9,0)</f>
        <v>2289409</v>
      </c>
    </row>
    <row r="68" spans="1:10" s="170" customFormat="1" ht="48">
      <c r="A68" s="912"/>
      <c r="B68" s="912"/>
      <c r="C68" s="912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980"/>
    </row>
    <row r="69" spans="1:10" s="170" customFormat="1" ht="48">
      <c r="A69" s="912"/>
      <c r="B69" s="912"/>
      <c r="C69" s="912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980"/>
    </row>
    <row r="70" spans="1:10" s="170" customFormat="1" ht="48">
      <c r="A70" s="912"/>
      <c r="B70" s="912"/>
      <c r="C70" s="912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980"/>
    </row>
    <row r="71" spans="1:10" s="170" customFormat="1" ht="36">
      <c r="A71" s="912"/>
      <c r="B71" s="912"/>
      <c r="C71" s="912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980"/>
    </row>
    <row r="72" spans="1:10" s="364" customFormat="1">
      <c r="A72" s="912"/>
      <c r="B72" s="912"/>
      <c r="C72" s="912"/>
      <c r="D72" s="362" t="s">
        <v>1332</v>
      </c>
      <c r="E72" s="362"/>
      <c r="F72" s="362"/>
      <c r="G72" s="362"/>
      <c r="H72" s="363"/>
      <c r="I72" s="533">
        <v>2312534</v>
      </c>
      <c r="J72" s="980"/>
    </row>
    <row r="73" spans="1:10" s="364" customFormat="1">
      <c r="A73" s="912"/>
      <c r="B73" s="912"/>
      <c r="C73" s="912"/>
      <c r="D73" s="367" t="s">
        <v>1334</v>
      </c>
      <c r="E73" s="362"/>
      <c r="F73" s="362"/>
      <c r="G73" s="362"/>
      <c r="H73" s="363"/>
      <c r="I73" s="533">
        <v>231253.4</v>
      </c>
      <c r="J73" s="980"/>
    </row>
    <row r="74" spans="1:10" s="364" customFormat="1">
      <c r="A74" s="912"/>
      <c r="B74" s="912"/>
      <c r="C74" s="912"/>
      <c r="D74" s="362" t="s">
        <v>1342</v>
      </c>
      <c r="E74" s="362"/>
      <c r="F74" s="362"/>
      <c r="G74" s="362"/>
      <c r="H74" s="363"/>
      <c r="I74" s="533">
        <v>2543787.4</v>
      </c>
      <c r="J74" s="981"/>
    </row>
    <row r="75" spans="1:10" s="170" customFormat="1" ht="36">
      <c r="A75" s="906">
        <v>2</v>
      </c>
      <c r="B75" s="906" t="s">
        <v>2355</v>
      </c>
      <c r="C75" s="907" t="s">
        <v>1312</v>
      </c>
      <c r="D75" s="906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972">
        <f>ROUND(I80*0.9,0)</f>
        <v>722592</v>
      </c>
    </row>
    <row r="76" spans="1:10" s="170" customFormat="1" ht="24">
      <c r="A76" s="906"/>
      <c r="B76" s="906"/>
      <c r="C76" s="907"/>
      <c r="D76" s="906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973"/>
    </row>
    <row r="77" spans="1:10" s="170" customFormat="1" ht="13.5">
      <c r="A77" s="906"/>
      <c r="B77" s="906"/>
      <c r="C77" s="907"/>
      <c r="D77" s="367" t="s">
        <v>1332</v>
      </c>
      <c r="E77" s="365"/>
      <c r="F77" s="365"/>
      <c r="G77" s="395"/>
      <c r="H77" s="366"/>
      <c r="I77" s="529">
        <v>690430</v>
      </c>
      <c r="J77" s="973"/>
    </row>
    <row r="78" spans="1:10" s="170" customFormat="1" ht="13.5">
      <c r="A78" s="906"/>
      <c r="B78" s="906"/>
      <c r="C78" s="907"/>
      <c r="D78" s="367" t="s">
        <v>1334</v>
      </c>
      <c r="E78" s="365"/>
      <c r="F78" s="365"/>
      <c r="G78" s="395"/>
      <c r="H78" s="366"/>
      <c r="I78" s="529">
        <v>82450</v>
      </c>
      <c r="J78" s="973"/>
    </row>
    <row r="79" spans="1:10" s="170" customFormat="1" ht="13.5">
      <c r="A79" s="906"/>
      <c r="B79" s="906"/>
      <c r="C79" s="907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973"/>
    </row>
    <row r="80" spans="1:10" s="170" customFormat="1" ht="13.5">
      <c r="A80" s="906"/>
      <c r="B80" s="906"/>
      <c r="C80" s="907"/>
      <c r="D80" s="367" t="s">
        <v>1342</v>
      </c>
      <c r="E80" s="365"/>
      <c r="F80" s="365"/>
      <c r="G80" s="395"/>
      <c r="H80" s="366"/>
      <c r="I80" s="529">
        <v>802880</v>
      </c>
      <c r="J80" s="974"/>
    </row>
    <row r="81" spans="1:10" s="170" customFormat="1" ht="24">
      <c r="A81" s="906">
        <v>3</v>
      </c>
      <c r="B81" s="906" t="s">
        <v>2356</v>
      </c>
      <c r="C81" s="907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972">
        <f>ROUND(I93*0.9,0)</f>
        <v>1646563</v>
      </c>
    </row>
    <row r="82" spans="1:10" s="170" customFormat="1" ht="36">
      <c r="A82" s="906"/>
      <c r="B82" s="906"/>
      <c r="C82" s="907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973"/>
    </row>
    <row r="83" spans="1:10" s="170" customFormat="1" ht="36">
      <c r="A83" s="906"/>
      <c r="B83" s="906"/>
      <c r="C83" s="907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973"/>
    </row>
    <row r="84" spans="1:10" s="170" customFormat="1" ht="13.5">
      <c r="A84" s="906"/>
      <c r="B84" s="906"/>
      <c r="C84" s="907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973"/>
    </row>
    <row r="85" spans="1:10" s="170" customFormat="1" ht="13.5">
      <c r="A85" s="906"/>
      <c r="B85" s="906"/>
      <c r="C85" s="907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973"/>
    </row>
    <row r="86" spans="1:10" s="170" customFormat="1" ht="24">
      <c r="A86" s="906"/>
      <c r="B86" s="906"/>
      <c r="C86" s="907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973"/>
    </row>
    <row r="87" spans="1:10" s="170" customFormat="1" ht="48">
      <c r="A87" s="906"/>
      <c r="B87" s="906"/>
      <c r="C87" s="907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973"/>
    </row>
    <row r="88" spans="1:10" s="170" customFormat="1" ht="24">
      <c r="A88" s="906"/>
      <c r="B88" s="906"/>
      <c r="C88" s="907"/>
      <c r="D88" s="921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973"/>
    </row>
    <row r="89" spans="1:10" s="170" customFormat="1" ht="48">
      <c r="A89" s="906"/>
      <c r="B89" s="906"/>
      <c r="C89" s="907"/>
      <c r="D89" s="921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973"/>
    </row>
    <row r="90" spans="1:10" s="170" customFormat="1" ht="36">
      <c r="A90" s="906"/>
      <c r="B90" s="906"/>
      <c r="C90" s="907"/>
      <c r="D90" s="921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973"/>
    </row>
    <row r="91" spans="1:10" s="170" customFormat="1" ht="13.5">
      <c r="A91" s="906"/>
      <c r="B91" s="906"/>
      <c r="C91" s="907"/>
      <c r="D91" s="367" t="s">
        <v>1332</v>
      </c>
      <c r="E91" s="365"/>
      <c r="F91" s="365"/>
      <c r="G91" s="395"/>
      <c r="H91" s="366"/>
      <c r="I91" s="529">
        <v>1633495.29</v>
      </c>
      <c r="J91" s="973"/>
    </row>
    <row r="92" spans="1:10" s="170" customFormat="1" ht="13.5">
      <c r="A92" s="906"/>
      <c r="B92" s="906"/>
      <c r="C92" s="907"/>
      <c r="D92" s="367" t="s">
        <v>1334</v>
      </c>
      <c r="E92" s="365"/>
      <c r="F92" s="365"/>
      <c r="G92" s="395"/>
      <c r="H92" s="366"/>
      <c r="I92" s="529">
        <v>196019.43479999999</v>
      </c>
      <c r="J92" s="973"/>
    </row>
    <row r="93" spans="1:10" s="170" customFormat="1" ht="13.5">
      <c r="A93" s="906"/>
      <c r="B93" s="906"/>
      <c r="C93" s="907"/>
      <c r="D93" s="367" t="s">
        <v>1342</v>
      </c>
      <c r="E93" s="365"/>
      <c r="F93" s="365"/>
      <c r="G93" s="395"/>
      <c r="H93" s="366"/>
      <c r="I93" s="529">
        <v>1829514.7248</v>
      </c>
      <c r="J93" s="974"/>
    </row>
    <row r="94" spans="1:10" s="170" customFormat="1" ht="60">
      <c r="A94" s="906">
        <v>4</v>
      </c>
      <c r="B94" s="906" t="s">
        <v>2357</v>
      </c>
      <c r="C94" s="907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972">
        <f>ROUND(I97*0.8,0)</f>
        <v>417043</v>
      </c>
    </row>
    <row r="95" spans="1:10" s="170" customFormat="1" ht="13.5">
      <c r="A95" s="906"/>
      <c r="B95" s="906"/>
      <c r="C95" s="907"/>
      <c r="D95" s="367" t="s">
        <v>1332</v>
      </c>
      <c r="E95" s="365"/>
      <c r="F95" s="365"/>
      <c r="G95" s="395"/>
      <c r="H95" s="366"/>
      <c r="I95" s="529">
        <v>465450</v>
      </c>
      <c r="J95" s="973"/>
    </row>
    <row r="96" spans="1:10" s="170" customFormat="1" ht="13.5">
      <c r="A96" s="906"/>
      <c r="B96" s="906"/>
      <c r="C96" s="907"/>
      <c r="D96" s="367" t="s">
        <v>1334</v>
      </c>
      <c r="E96" s="365"/>
      <c r="F96" s="365"/>
      <c r="G96" s="395"/>
      <c r="H96" s="366"/>
      <c r="I96" s="529">
        <v>55854</v>
      </c>
      <c r="J96" s="973"/>
    </row>
    <row r="97" spans="1:10" s="170" customFormat="1" ht="13.5">
      <c r="A97" s="906"/>
      <c r="B97" s="906"/>
      <c r="C97" s="907"/>
      <c r="D97" s="367" t="s">
        <v>1342</v>
      </c>
      <c r="E97" s="365"/>
      <c r="F97" s="365"/>
      <c r="G97" s="395"/>
      <c r="H97" s="366"/>
      <c r="I97" s="529">
        <v>521304</v>
      </c>
      <c r="J97" s="974"/>
    </row>
    <row r="98" spans="1:10" s="170" customFormat="1" ht="48">
      <c r="A98" s="906">
        <v>5</v>
      </c>
      <c r="B98" s="906" t="s">
        <v>2358</v>
      </c>
      <c r="C98" s="907" t="s">
        <v>1690</v>
      </c>
      <c r="D98" s="906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972">
        <f>ROUND(I102*0.8,0)</f>
        <v>121887</v>
      </c>
    </row>
    <row r="99" spans="1:10" s="170" customFormat="1" ht="13.5">
      <c r="A99" s="906"/>
      <c r="B99" s="906"/>
      <c r="C99" s="907"/>
      <c r="D99" s="906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973"/>
    </row>
    <row r="100" spans="1:10" s="170" customFormat="1" ht="13.5">
      <c r="A100" s="906"/>
      <c r="B100" s="906"/>
      <c r="C100" s="907"/>
      <c r="D100" s="367" t="s">
        <v>1332</v>
      </c>
      <c r="E100" s="365"/>
      <c r="F100" s="365"/>
      <c r="G100" s="395"/>
      <c r="H100" s="366"/>
      <c r="I100" s="529">
        <v>136035</v>
      </c>
      <c r="J100" s="973"/>
    </row>
    <row r="101" spans="1:10" s="170" customFormat="1" ht="13.5">
      <c r="A101" s="906"/>
      <c r="B101" s="906"/>
      <c r="C101" s="907"/>
      <c r="D101" s="367" t="s">
        <v>1334</v>
      </c>
      <c r="E101" s="365"/>
      <c r="F101" s="365"/>
      <c r="G101" s="395"/>
      <c r="H101" s="366"/>
      <c r="I101" s="533">
        <v>16324.2</v>
      </c>
      <c r="J101" s="973"/>
    </row>
    <row r="102" spans="1:10" s="170" customFormat="1" ht="13.5">
      <c r="A102" s="906"/>
      <c r="B102" s="906"/>
      <c r="C102" s="907"/>
      <c r="D102" s="367" t="s">
        <v>1342</v>
      </c>
      <c r="E102" s="365"/>
      <c r="F102" s="365"/>
      <c r="G102" s="395"/>
      <c r="H102" s="366"/>
      <c r="I102" s="529">
        <v>152359.20000000001</v>
      </c>
      <c r="J102" s="974"/>
    </row>
    <row r="103" spans="1:10" s="170" customFormat="1" ht="36">
      <c r="A103" s="921">
        <v>6</v>
      </c>
      <c r="B103" s="921" t="s">
        <v>2359</v>
      </c>
      <c r="C103" s="922" t="s">
        <v>1312</v>
      </c>
      <c r="D103" s="921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972">
        <f>ROUND(I108*0.8,0)</f>
        <v>302082</v>
      </c>
    </row>
    <row r="104" spans="1:10" s="170" customFormat="1" ht="24">
      <c r="A104" s="921"/>
      <c r="B104" s="921"/>
      <c r="C104" s="922"/>
      <c r="D104" s="921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973"/>
    </row>
    <row r="105" spans="1:10" s="170" customFormat="1" ht="36">
      <c r="A105" s="921"/>
      <c r="B105" s="921"/>
      <c r="C105" s="922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973"/>
    </row>
    <row r="106" spans="1:10" s="170" customFormat="1" ht="13.5">
      <c r="A106" s="921"/>
      <c r="B106" s="921"/>
      <c r="C106" s="922"/>
      <c r="D106" s="398" t="s">
        <v>1332</v>
      </c>
      <c r="E106" s="396"/>
      <c r="F106" s="396"/>
      <c r="G106" s="395"/>
      <c r="H106" s="366"/>
      <c r="I106" s="531">
        <v>337145</v>
      </c>
      <c r="J106" s="973"/>
    </row>
    <row r="107" spans="1:10" s="170" customFormat="1" ht="13.5">
      <c r="A107" s="921"/>
      <c r="B107" s="921"/>
      <c r="C107" s="922"/>
      <c r="D107" s="398" t="s">
        <v>1334</v>
      </c>
      <c r="E107" s="396"/>
      <c r="F107" s="365"/>
      <c r="G107" s="395"/>
      <c r="H107" s="366"/>
      <c r="I107" s="531">
        <v>40457.4</v>
      </c>
      <c r="J107" s="973"/>
    </row>
    <row r="108" spans="1:10" s="170" customFormat="1" ht="13.5">
      <c r="A108" s="921"/>
      <c r="B108" s="921"/>
      <c r="C108" s="922"/>
      <c r="D108" s="398" t="s">
        <v>1342</v>
      </c>
      <c r="E108" s="396"/>
      <c r="F108" s="396"/>
      <c r="G108" s="395"/>
      <c r="H108" s="366"/>
      <c r="I108" s="531">
        <v>377602.4</v>
      </c>
      <c r="J108" s="974"/>
    </row>
    <row r="109" spans="1:10" s="374" customFormat="1" ht="24">
      <c r="A109" s="923">
        <v>7</v>
      </c>
      <c r="B109" s="923" t="s">
        <v>2360</v>
      </c>
      <c r="C109" s="912" t="s">
        <v>1783</v>
      </c>
      <c r="D109" s="923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975">
        <f>ROUND(I124*0.9,0)</f>
        <v>1188231</v>
      </c>
    </row>
    <row r="110" spans="1:10" s="374" customFormat="1">
      <c r="A110" s="923"/>
      <c r="B110" s="923"/>
      <c r="C110" s="912"/>
      <c r="D110" s="923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976"/>
    </row>
    <row r="111" spans="1:10" s="374" customFormat="1">
      <c r="A111" s="923"/>
      <c r="B111" s="923"/>
      <c r="C111" s="912"/>
      <c r="D111" s="923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976"/>
    </row>
    <row r="112" spans="1:10" s="374" customFormat="1">
      <c r="A112" s="923"/>
      <c r="B112" s="923"/>
      <c r="C112" s="912"/>
      <c r="D112" s="923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976"/>
    </row>
    <row r="113" spans="1:10" s="374" customFormat="1">
      <c r="A113" s="923"/>
      <c r="B113" s="923"/>
      <c r="C113" s="912"/>
      <c r="D113" s="923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976"/>
    </row>
    <row r="114" spans="1:10" s="374" customFormat="1">
      <c r="A114" s="923"/>
      <c r="B114" s="923"/>
      <c r="C114" s="912"/>
      <c r="D114" s="923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976"/>
    </row>
    <row r="115" spans="1:10" s="374" customFormat="1">
      <c r="A115" s="923"/>
      <c r="B115" s="923"/>
      <c r="C115" s="912"/>
      <c r="D115" s="923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976"/>
    </row>
    <row r="116" spans="1:10" s="374" customFormat="1">
      <c r="A116" s="923"/>
      <c r="B116" s="923"/>
      <c r="C116" s="912"/>
      <c r="D116" s="923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976"/>
    </row>
    <row r="117" spans="1:10" s="374" customFormat="1">
      <c r="A117" s="923"/>
      <c r="B117" s="923"/>
      <c r="C117" s="912"/>
      <c r="D117" s="923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976"/>
    </row>
    <row r="118" spans="1:10" s="374" customFormat="1">
      <c r="A118" s="923"/>
      <c r="B118" s="923"/>
      <c r="C118" s="912"/>
      <c r="D118" s="923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976"/>
    </row>
    <row r="119" spans="1:10" s="374" customFormat="1">
      <c r="A119" s="923"/>
      <c r="B119" s="923"/>
      <c r="C119" s="912"/>
      <c r="D119" s="923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976"/>
    </row>
    <row r="120" spans="1:10" s="374" customFormat="1">
      <c r="A120" s="923"/>
      <c r="B120" s="923"/>
      <c r="C120" s="912"/>
      <c r="D120" s="923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976"/>
    </row>
    <row r="121" spans="1:10" s="374" customFormat="1">
      <c r="A121" s="924"/>
      <c r="B121" s="924"/>
      <c r="C121" s="900"/>
      <c r="D121" s="401" t="s">
        <v>1332</v>
      </c>
      <c r="E121" s="362"/>
      <c r="F121" s="402"/>
      <c r="G121" s="403"/>
      <c r="H121" s="373"/>
      <c r="I121" s="510">
        <v>1049336</v>
      </c>
      <c r="J121" s="976"/>
    </row>
    <row r="122" spans="1:10" s="374" customFormat="1">
      <c r="A122" s="923"/>
      <c r="B122" s="923"/>
      <c r="C122" s="912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976"/>
    </row>
    <row r="123" spans="1:10" s="374" customFormat="1">
      <c r="A123" s="924"/>
      <c r="B123" s="924"/>
      <c r="C123" s="900"/>
      <c r="D123" s="382" t="s">
        <v>1742</v>
      </c>
      <c r="E123" s="362"/>
      <c r="F123" s="402"/>
      <c r="G123" s="403"/>
      <c r="H123" s="404"/>
      <c r="I123" s="510">
        <v>270920.32000000001</v>
      </c>
      <c r="J123" s="976"/>
    </row>
    <row r="124" spans="1:10" s="374" customFormat="1">
      <c r="A124" s="924"/>
      <c r="B124" s="924"/>
      <c r="C124" s="900"/>
      <c r="D124" s="401" t="s">
        <v>1342</v>
      </c>
      <c r="E124" s="362"/>
      <c r="F124" s="402"/>
      <c r="G124" s="403"/>
      <c r="H124" s="404"/>
      <c r="I124" s="510">
        <v>1320256.32</v>
      </c>
      <c r="J124" s="977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906">
        <v>1</v>
      </c>
      <c r="B126" s="906" t="s">
        <v>2361</v>
      </c>
      <c r="C126" s="907" t="s">
        <v>1312</v>
      </c>
      <c r="D126" s="906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972">
        <f>ROUND(I131*0.8,0)</f>
        <v>372500</v>
      </c>
    </row>
    <row r="127" spans="1:10" s="170" customFormat="1" ht="24">
      <c r="A127" s="906"/>
      <c r="B127" s="906"/>
      <c r="C127" s="907"/>
      <c r="D127" s="906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973"/>
    </row>
    <row r="128" spans="1:10" s="170" customFormat="1" ht="24">
      <c r="A128" s="906"/>
      <c r="B128" s="906"/>
      <c r="C128" s="907"/>
      <c r="D128" s="906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973"/>
    </row>
    <row r="129" spans="1:10" s="170" customFormat="1" ht="13.5">
      <c r="A129" s="906"/>
      <c r="B129" s="906"/>
      <c r="C129" s="907"/>
      <c r="D129" s="367" t="s">
        <v>1332</v>
      </c>
      <c r="E129" s="365"/>
      <c r="F129" s="365"/>
      <c r="G129" s="365"/>
      <c r="H129" s="370"/>
      <c r="I129" s="529">
        <v>415737.13</v>
      </c>
      <c r="J129" s="973"/>
    </row>
    <row r="130" spans="1:10" s="170" customFormat="1" ht="13.5">
      <c r="A130" s="906"/>
      <c r="B130" s="906"/>
      <c r="C130" s="907"/>
      <c r="D130" s="367" t="s">
        <v>1334</v>
      </c>
      <c r="E130" s="365"/>
      <c r="F130" s="365"/>
      <c r="G130" s="365"/>
      <c r="H130" s="370"/>
      <c r="I130" s="529">
        <v>49888.455600000001</v>
      </c>
      <c r="J130" s="973"/>
    </row>
    <row r="131" spans="1:10" s="170" customFormat="1" ht="13.5">
      <c r="A131" s="906"/>
      <c r="B131" s="906"/>
      <c r="C131" s="907"/>
      <c r="D131" s="367" t="s">
        <v>1342</v>
      </c>
      <c r="E131" s="365"/>
      <c r="F131" s="365"/>
      <c r="G131" s="365"/>
      <c r="H131" s="370"/>
      <c r="I131" s="529">
        <v>465625.58559999999</v>
      </c>
      <c r="J131" s="974"/>
    </row>
    <row r="132" spans="1:10" s="170" customFormat="1" ht="13.5">
      <c r="A132" s="906">
        <v>2</v>
      </c>
      <c r="B132" s="906" t="s">
        <v>2362</v>
      </c>
      <c r="C132" s="907" t="s">
        <v>1690</v>
      </c>
      <c r="D132" s="906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972">
        <f>ROUND(I137*0.8,0)</f>
        <v>541024</v>
      </c>
    </row>
    <row r="133" spans="1:10" s="170" customFormat="1" ht="13.5">
      <c r="A133" s="906"/>
      <c r="B133" s="906"/>
      <c r="C133" s="907"/>
      <c r="D133" s="906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973"/>
    </row>
    <row r="134" spans="1:10" s="170" customFormat="1" ht="13.5">
      <c r="A134" s="906"/>
      <c r="B134" s="906"/>
      <c r="C134" s="907"/>
      <c r="D134" s="367" t="s">
        <v>1332</v>
      </c>
      <c r="E134" s="365"/>
      <c r="F134" s="365"/>
      <c r="G134" s="75"/>
      <c r="H134" s="366"/>
      <c r="I134" s="529">
        <v>580000</v>
      </c>
      <c r="J134" s="973"/>
    </row>
    <row r="135" spans="1:10" s="170" customFormat="1" ht="13.5">
      <c r="A135" s="906"/>
      <c r="B135" s="906"/>
      <c r="C135" s="907"/>
      <c r="D135" s="367" t="s">
        <v>1334</v>
      </c>
      <c r="E135" s="365"/>
      <c r="F135" s="365"/>
      <c r="G135" s="137"/>
      <c r="H135" s="366"/>
      <c r="I135" s="529">
        <v>66280</v>
      </c>
      <c r="J135" s="973"/>
    </row>
    <row r="136" spans="1:10" s="170" customFormat="1" ht="13.5">
      <c r="A136" s="906"/>
      <c r="B136" s="906"/>
      <c r="C136" s="907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973"/>
    </row>
    <row r="137" spans="1:10" s="170" customFormat="1" ht="13.5">
      <c r="A137" s="906"/>
      <c r="B137" s="906"/>
      <c r="C137" s="907"/>
      <c r="D137" s="367" t="s">
        <v>1342</v>
      </c>
      <c r="E137" s="365"/>
      <c r="F137" s="365"/>
      <c r="G137" s="75"/>
      <c r="H137" s="366"/>
      <c r="I137" s="529">
        <v>676280</v>
      </c>
      <c r="J137" s="974"/>
    </row>
    <row r="138" spans="1:10" s="170" customFormat="1" ht="24">
      <c r="A138" s="906">
        <v>3</v>
      </c>
      <c r="B138" s="906" t="s">
        <v>2363</v>
      </c>
      <c r="C138" s="907" t="s">
        <v>1312</v>
      </c>
      <c r="D138" s="906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972">
        <f>ROUND(I145*0.8,0)</f>
        <v>174956</v>
      </c>
    </row>
    <row r="139" spans="1:10" s="170" customFormat="1" ht="24">
      <c r="A139" s="906"/>
      <c r="B139" s="906"/>
      <c r="C139" s="907"/>
      <c r="D139" s="906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973"/>
    </row>
    <row r="140" spans="1:10" s="170" customFormat="1" ht="24">
      <c r="A140" s="906"/>
      <c r="B140" s="906"/>
      <c r="C140" s="907"/>
      <c r="D140" s="906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973"/>
    </row>
    <row r="141" spans="1:10" s="170" customFormat="1" ht="13.5">
      <c r="A141" s="906"/>
      <c r="B141" s="906"/>
      <c r="C141" s="907"/>
      <c r="D141" s="906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973"/>
    </row>
    <row r="142" spans="1:10" s="170" customFormat="1" ht="13.5">
      <c r="A142" s="906"/>
      <c r="B142" s="906"/>
      <c r="C142" s="907"/>
      <c r="D142" s="367" t="s">
        <v>1332</v>
      </c>
      <c r="E142" s="365"/>
      <c r="F142" s="365"/>
      <c r="G142" s="75"/>
      <c r="H142" s="366"/>
      <c r="I142" s="529">
        <v>183210.23999999999</v>
      </c>
      <c r="J142" s="973"/>
    </row>
    <row r="143" spans="1:10" s="170" customFormat="1" ht="13.5">
      <c r="A143" s="906"/>
      <c r="B143" s="906"/>
      <c r="C143" s="907"/>
      <c r="D143" s="367" t="s">
        <v>1334</v>
      </c>
      <c r="E143" s="365"/>
      <c r="F143" s="365"/>
      <c r="G143" s="137"/>
      <c r="H143" s="366"/>
      <c r="I143" s="529">
        <v>21985.228800000001</v>
      </c>
      <c r="J143" s="973"/>
    </row>
    <row r="144" spans="1:10" s="170" customFormat="1" ht="13.5">
      <c r="A144" s="906"/>
      <c r="B144" s="906"/>
      <c r="C144" s="907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973"/>
    </row>
    <row r="145" spans="1:10" s="170" customFormat="1" ht="13.5">
      <c r="A145" s="906"/>
      <c r="B145" s="906"/>
      <c r="C145" s="907"/>
      <c r="D145" s="367" t="s">
        <v>1342</v>
      </c>
      <c r="E145" s="365"/>
      <c r="F145" s="365"/>
      <c r="G145" s="75"/>
      <c r="H145" s="366"/>
      <c r="I145" s="529">
        <v>218695.4688</v>
      </c>
      <c r="J145" s="974"/>
    </row>
    <row r="146" spans="1:10" s="170" customFormat="1" ht="24">
      <c r="A146" s="906">
        <v>4</v>
      </c>
      <c r="B146" s="906" t="s">
        <v>2364</v>
      </c>
      <c r="C146" s="907" t="s">
        <v>1312</v>
      </c>
      <c r="D146" s="906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972">
        <f>ROUND(I153*0.9,0)</f>
        <v>1070240</v>
      </c>
    </row>
    <row r="147" spans="1:10" s="170" customFormat="1" ht="24">
      <c r="A147" s="906"/>
      <c r="B147" s="906"/>
      <c r="C147" s="907"/>
      <c r="D147" s="906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973"/>
    </row>
    <row r="148" spans="1:10" s="170" customFormat="1" ht="24">
      <c r="A148" s="906"/>
      <c r="B148" s="906"/>
      <c r="C148" s="907"/>
      <c r="D148" s="906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973"/>
    </row>
    <row r="149" spans="1:10" s="170" customFormat="1" ht="13.5">
      <c r="A149" s="906"/>
      <c r="B149" s="906"/>
      <c r="C149" s="907"/>
      <c r="D149" s="906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973"/>
    </row>
    <row r="150" spans="1:10" s="170" customFormat="1" ht="13.5">
      <c r="A150" s="906"/>
      <c r="B150" s="906"/>
      <c r="C150" s="907"/>
      <c r="D150" s="367" t="s">
        <v>1332</v>
      </c>
      <c r="E150" s="365"/>
      <c r="F150" s="365"/>
      <c r="G150" s="75"/>
      <c r="H150" s="366"/>
      <c r="I150" s="529">
        <v>1027605</v>
      </c>
      <c r="J150" s="973"/>
    </row>
    <row r="151" spans="1:10" s="170" customFormat="1" ht="13.5">
      <c r="A151" s="906"/>
      <c r="B151" s="906"/>
      <c r="C151" s="907"/>
      <c r="D151" s="367" t="s">
        <v>1334</v>
      </c>
      <c r="E151" s="365"/>
      <c r="F151" s="365"/>
      <c r="G151" s="137"/>
      <c r="H151" s="366"/>
      <c r="I151" s="529">
        <v>111550</v>
      </c>
      <c r="J151" s="973"/>
    </row>
    <row r="152" spans="1:10" s="170" customFormat="1" ht="13.5">
      <c r="A152" s="906"/>
      <c r="B152" s="906"/>
      <c r="C152" s="907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973"/>
    </row>
    <row r="153" spans="1:10" s="170" customFormat="1" ht="13.5">
      <c r="A153" s="906"/>
      <c r="B153" s="906"/>
      <c r="C153" s="907"/>
      <c r="D153" s="367" t="s">
        <v>1342</v>
      </c>
      <c r="E153" s="365"/>
      <c r="F153" s="365"/>
      <c r="G153" s="75"/>
      <c r="H153" s="366"/>
      <c r="I153" s="529">
        <v>1189155</v>
      </c>
      <c r="J153" s="974"/>
    </row>
    <row r="154" spans="1:10" s="170" customFormat="1" ht="24">
      <c r="A154" s="906">
        <v>5</v>
      </c>
      <c r="B154" s="906" t="s">
        <v>2365</v>
      </c>
      <c r="C154" s="907" t="s">
        <v>1690</v>
      </c>
      <c r="D154" s="906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972">
        <f>ROUND(I161*0.9,0)</f>
        <v>865002</v>
      </c>
    </row>
    <row r="155" spans="1:10" s="170" customFormat="1" ht="24">
      <c r="A155" s="906"/>
      <c r="B155" s="906"/>
      <c r="C155" s="907"/>
      <c r="D155" s="906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973"/>
    </row>
    <row r="156" spans="1:10" s="170" customFormat="1" ht="24">
      <c r="A156" s="906"/>
      <c r="B156" s="906"/>
      <c r="C156" s="907"/>
      <c r="D156" s="906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973"/>
    </row>
    <row r="157" spans="1:10" s="170" customFormat="1" ht="13.5">
      <c r="A157" s="906"/>
      <c r="B157" s="906"/>
      <c r="C157" s="907"/>
      <c r="D157" s="906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973"/>
    </row>
    <row r="158" spans="1:10" s="170" customFormat="1" ht="13.5">
      <c r="A158" s="906"/>
      <c r="B158" s="906"/>
      <c r="C158" s="907"/>
      <c r="D158" s="367" t="s">
        <v>1332</v>
      </c>
      <c r="E158" s="365"/>
      <c r="F158" s="365"/>
      <c r="G158" s="75"/>
      <c r="H158" s="366"/>
      <c r="I158" s="529">
        <v>821513</v>
      </c>
      <c r="J158" s="973"/>
    </row>
    <row r="159" spans="1:10" s="170" customFormat="1" ht="13.5">
      <c r="A159" s="906"/>
      <c r="B159" s="906"/>
      <c r="C159" s="907"/>
      <c r="D159" s="367" t="s">
        <v>1334</v>
      </c>
      <c r="E159" s="365"/>
      <c r="F159" s="365"/>
      <c r="G159" s="137"/>
      <c r="H159" s="366"/>
      <c r="I159" s="529">
        <v>89600</v>
      </c>
      <c r="J159" s="973"/>
    </row>
    <row r="160" spans="1:10" s="170" customFormat="1" ht="13.5">
      <c r="A160" s="906"/>
      <c r="B160" s="906"/>
      <c r="C160" s="907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973"/>
    </row>
    <row r="161" spans="1:10" s="170" customFormat="1" ht="13.5">
      <c r="A161" s="906"/>
      <c r="B161" s="906"/>
      <c r="C161" s="907"/>
      <c r="D161" s="367" t="s">
        <v>1342</v>
      </c>
      <c r="E161" s="365"/>
      <c r="F161" s="365"/>
      <c r="G161" s="75"/>
      <c r="H161" s="366"/>
      <c r="I161" s="529">
        <v>961113</v>
      </c>
      <c r="J161" s="974"/>
    </row>
    <row r="162" spans="1:10" s="170" customFormat="1" ht="36">
      <c r="A162" s="906">
        <v>6</v>
      </c>
      <c r="B162" s="906" t="s">
        <v>2366</v>
      </c>
      <c r="C162" s="907" t="s">
        <v>1312</v>
      </c>
      <c r="D162" s="906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972">
        <f>ROUND(I169*0.9,0)</f>
        <v>907101</v>
      </c>
    </row>
    <row r="163" spans="1:10" s="170" customFormat="1" ht="24">
      <c r="A163" s="906"/>
      <c r="B163" s="906"/>
      <c r="C163" s="907"/>
      <c r="D163" s="906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973"/>
    </row>
    <row r="164" spans="1:10" s="170" customFormat="1" ht="24">
      <c r="A164" s="906"/>
      <c r="B164" s="906"/>
      <c r="C164" s="907"/>
      <c r="D164" s="906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973"/>
    </row>
    <row r="165" spans="1:10" s="170" customFormat="1" ht="24">
      <c r="A165" s="906"/>
      <c r="B165" s="906"/>
      <c r="C165" s="907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973"/>
    </row>
    <row r="166" spans="1:10" s="170" customFormat="1" ht="13.5">
      <c r="A166" s="906"/>
      <c r="B166" s="906"/>
      <c r="C166" s="907"/>
      <c r="D166" s="367" t="s">
        <v>1332</v>
      </c>
      <c r="E166" s="365"/>
      <c r="F166" s="365"/>
      <c r="G166" s="75"/>
      <c r="H166" s="366"/>
      <c r="I166" s="529">
        <v>873116.01</v>
      </c>
      <c r="J166" s="973"/>
    </row>
    <row r="167" spans="1:10" s="170" customFormat="1" ht="13.5">
      <c r="A167" s="906"/>
      <c r="B167" s="906"/>
      <c r="C167" s="907"/>
      <c r="D167" s="367" t="s">
        <v>1334</v>
      </c>
      <c r="E167" s="365"/>
      <c r="F167" s="365"/>
      <c r="G167" s="137"/>
      <c r="H167" s="366"/>
      <c r="I167" s="529">
        <v>104773.9212</v>
      </c>
      <c r="J167" s="973"/>
    </row>
    <row r="168" spans="1:10" s="170" customFormat="1" ht="13.5">
      <c r="A168" s="906"/>
      <c r="B168" s="906"/>
      <c r="C168" s="907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973"/>
    </row>
    <row r="169" spans="1:10" s="170" customFormat="1" ht="13.5">
      <c r="A169" s="906"/>
      <c r="B169" s="906"/>
      <c r="C169" s="907"/>
      <c r="D169" s="367" t="s">
        <v>1342</v>
      </c>
      <c r="E169" s="365"/>
      <c r="F169" s="365"/>
      <c r="G169" s="75"/>
      <c r="H169" s="366"/>
      <c r="I169" s="529">
        <v>1007889.9312</v>
      </c>
      <c r="J169" s="974"/>
    </row>
    <row r="170" spans="1:10" s="170" customFormat="1" ht="60">
      <c r="A170" s="925">
        <v>7</v>
      </c>
      <c r="B170" s="925" t="s">
        <v>2367</v>
      </c>
      <c r="C170" s="925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972">
        <f>ROUND(I173*0.9,0)</f>
        <v>134793</v>
      </c>
    </row>
    <row r="171" spans="1:10" s="170" customFormat="1" ht="13.5">
      <c r="A171" s="906"/>
      <c r="B171" s="906"/>
      <c r="C171" s="907"/>
      <c r="D171" s="367" t="s">
        <v>1332</v>
      </c>
      <c r="E171" s="365"/>
      <c r="F171" s="365"/>
      <c r="G171" s="75"/>
      <c r="H171" s="366"/>
      <c r="I171" s="534">
        <v>133723.38</v>
      </c>
      <c r="J171" s="973"/>
    </row>
    <row r="172" spans="1:10" s="170" customFormat="1" ht="13.5">
      <c r="A172" s="906"/>
      <c r="B172" s="906"/>
      <c r="C172" s="907"/>
      <c r="D172" s="367" t="s">
        <v>1334</v>
      </c>
      <c r="E172" s="365"/>
      <c r="F172" s="365"/>
      <c r="G172" s="137"/>
      <c r="H172" s="366"/>
      <c r="I172" s="534">
        <v>16046.8056</v>
      </c>
      <c r="J172" s="973"/>
    </row>
    <row r="173" spans="1:10" s="170" customFormat="1" ht="13.5">
      <c r="A173" s="906"/>
      <c r="B173" s="906"/>
      <c r="C173" s="907"/>
      <c r="D173" s="367" t="s">
        <v>1342</v>
      </c>
      <c r="E173" s="365"/>
      <c r="F173" s="365"/>
      <c r="G173" s="75"/>
      <c r="H173" s="366"/>
      <c r="I173" s="533">
        <v>149770.1856</v>
      </c>
      <c r="J173" s="974"/>
    </row>
    <row r="174" spans="1:10" s="170" customFormat="1" ht="13.5">
      <c r="A174" s="906">
        <v>8</v>
      </c>
      <c r="B174" s="906" t="s">
        <v>2368</v>
      </c>
      <c r="C174" s="907" t="s">
        <v>1312</v>
      </c>
      <c r="D174" s="906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906"/>
      <c r="B175" s="906"/>
      <c r="C175" s="907"/>
      <c r="D175" s="906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972">
        <f>ROUND(I182*0.9,0)</f>
        <v>1467511</v>
      </c>
    </row>
    <row r="176" spans="1:10" s="170" customFormat="1" ht="13.5">
      <c r="A176" s="906"/>
      <c r="B176" s="906"/>
      <c r="C176" s="907"/>
      <c r="D176" s="906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973"/>
    </row>
    <row r="177" spans="1:10" s="170" customFormat="1" ht="13.5">
      <c r="A177" s="906"/>
      <c r="B177" s="906"/>
      <c r="C177" s="907"/>
      <c r="D177" s="906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973"/>
    </row>
    <row r="178" spans="1:10" s="170" customFormat="1" ht="13.5">
      <c r="A178" s="906"/>
      <c r="B178" s="906"/>
      <c r="C178" s="907"/>
      <c r="D178" s="906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973"/>
    </row>
    <row r="179" spans="1:10" s="170" customFormat="1" ht="13.5">
      <c r="A179" s="906"/>
      <c r="B179" s="906"/>
      <c r="C179" s="907"/>
      <c r="D179" s="367" t="s">
        <v>1332</v>
      </c>
      <c r="E179" s="365"/>
      <c r="F179" s="365"/>
      <c r="G179" s="75"/>
      <c r="H179" s="366"/>
      <c r="I179" s="529">
        <v>1429078.72</v>
      </c>
      <c r="J179" s="973"/>
    </row>
    <row r="180" spans="1:10" s="170" customFormat="1" ht="13.5">
      <c r="A180" s="906"/>
      <c r="B180" s="906"/>
      <c r="C180" s="907"/>
      <c r="D180" s="367" t="s">
        <v>1334</v>
      </c>
      <c r="E180" s="365"/>
      <c r="F180" s="365"/>
      <c r="G180" s="137"/>
      <c r="H180" s="366"/>
      <c r="I180" s="529">
        <v>171489.44639999999</v>
      </c>
      <c r="J180" s="973"/>
    </row>
    <row r="181" spans="1:10" s="170" customFormat="1" ht="13.5">
      <c r="A181" s="906"/>
      <c r="B181" s="906"/>
      <c r="C181" s="907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973"/>
    </row>
    <row r="182" spans="1:10" s="170" customFormat="1" ht="13.5">
      <c r="A182" s="906"/>
      <c r="B182" s="906"/>
      <c r="C182" s="907"/>
      <c r="D182" s="367" t="s">
        <v>1342</v>
      </c>
      <c r="E182" s="365"/>
      <c r="F182" s="365"/>
      <c r="G182" s="75"/>
      <c r="H182" s="366"/>
      <c r="I182" s="529">
        <v>1630568.1664</v>
      </c>
      <c r="J182" s="974"/>
    </row>
    <row r="183" spans="1:10" s="170" customFormat="1" ht="48">
      <c r="A183" s="906">
        <v>9</v>
      </c>
      <c r="B183" s="906" t="s">
        <v>2369</v>
      </c>
      <c r="C183" s="907" t="s">
        <v>1690</v>
      </c>
      <c r="D183" s="906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972">
        <f>ROUND(I189*0.9,0)</f>
        <v>1635998</v>
      </c>
    </row>
    <row r="184" spans="1:10" s="170" customFormat="1" ht="48">
      <c r="A184" s="906"/>
      <c r="B184" s="906"/>
      <c r="C184" s="907"/>
      <c r="D184" s="906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973"/>
    </row>
    <row r="185" spans="1:10" s="170" customFormat="1" ht="36">
      <c r="A185" s="906"/>
      <c r="B185" s="906"/>
      <c r="C185" s="907"/>
      <c r="D185" s="906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973"/>
    </row>
    <row r="186" spans="1:10" s="170" customFormat="1" ht="13.5">
      <c r="A186" s="906"/>
      <c r="B186" s="906"/>
      <c r="C186" s="907"/>
      <c r="D186" s="367" t="s">
        <v>1332</v>
      </c>
      <c r="E186" s="365"/>
      <c r="F186" s="365"/>
      <c r="G186" s="75"/>
      <c r="H186" s="366"/>
      <c r="I186" s="529">
        <v>1640250.94</v>
      </c>
      <c r="J186" s="973"/>
    </row>
    <row r="187" spans="1:10" s="170" customFormat="1" ht="13.5">
      <c r="A187" s="906"/>
      <c r="B187" s="906"/>
      <c r="C187" s="907"/>
      <c r="D187" s="367" t="s">
        <v>1334</v>
      </c>
      <c r="E187" s="365"/>
      <c r="F187" s="365"/>
      <c r="G187" s="137"/>
      <c r="H187" s="366"/>
      <c r="I187" s="529">
        <v>164025.09400000001</v>
      </c>
      <c r="J187" s="973"/>
    </row>
    <row r="188" spans="1:10" s="170" customFormat="1" ht="13.5">
      <c r="A188" s="906"/>
      <c r="B188" s="906"/>
      <c r="C188" s="907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973"/>
    </row>
    <row r="189" spans="1:10" s="170" customFormat="1" ht="13.5">
      <c r="A189" s="906"/>
      <c r="B189" s="906"/>
      <c r="C189" s="907"/>
      <c r="D189" s="367" t="s">
        <v>1342</v>
      </c>
      <c r="E189" s="365"/>
      <c r="F189" s="365"/>
      <c r="G189" s="75"/>
      <c r="H189" s="366"/>
      <c r="I189" s="529">
        <v>1817776.034</v>
      </c>
      <c r="J189" s="974"/>
    </row>
    <row r="190" spans="1:10" s="170" customFormat="1" ht="24">
      <c r="A190" s="906">
        <v>10</v>
      </c>
      <c r="B190" s="906" t="s">
        <v>2370</v>
      </c>
      <c r="C190" s="907" t="s">
        <v>1827</v>
      </c>
      <c r="D190" s="906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972">
        <f>ROUND(I200*0.9,0)</f>
        <v>2622213</v>
      </c>
    </row>
    <row r="191" spans="1:10" s="170" customFormat="1" ht="13.5">
      <c r="A191" s="906"/>
      <c r="B191" s="906"/>
      <c r="C191" s="907"/>
      <c r="D191" s="906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973"/>
    </row>
    <row r="192" spans="1:10" s="170" customFormat="1" ht="13.5">
      <c r="A192" s="906"/>
      <c r="B192" s="906"/>
      <c r="C192" s="907"/>
      <c r="D192" s="906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973"/>
    </row>
    <row r="193" spans="1:10" s="170" customFormat="1" ht="13.5">
      <c r="A193" s="906"/>
      <c r="B193" s="906"/>
      <c r="C193" s="907"/>
      <c r="D193" s="906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973"/>
    </row>
    <row r="194" spans="1:10" s="170" customFormat="1" ht="13.5">
      <c r="A194" s="906"/>
      <c r="B194" s="906"/>
      <c r="C194" s="907"/>
      <c r="D194" s="906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973"/>
    </row>
    <row r="195" spans="1:10" s="170" customFormat="1" ht="13.5">
      <c r="A195" s="906"/>
      <c r="B195" s="906"/>
      <c r="C195" s="907"/>
      <c r="D195" s="906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973"/>
    </row>
    <row r="196" spans="1:10" s="170" customFormat="1" ht="24">
      <c r="A196" s="906"/>
      <c r="B196" s="906"/>
      <c r="C196" s="907"/>
      <c r="D196" s="906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973"/>
    </row>
    <row r="197" spans="1:10" s="170" customFormat="1" ht="13.5">
      <c r="A197" s="906"/>
      <c r="B197" s="906"/>
      <c r="C197" s="907"/>
      <c r="D197" s="906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973"/>
    </row>
    <row r="198" spans="1:10" s="170" customFormat="1" ht="13.5">
      <c r="A198" s="906"/>
      <c r="B198" s="906"/>
      <c r="C198" s="907"/>
      <c r="D198" s="367" t="s">
        <v>1332</v>
      </c>
      <c r="E198" s="365"/>
      <c r="F198" s="365"/>
      <c r="G198" s="75"/>
      <c r="H198" s="366"/>
      <c r="I198" s="529">
        <v>2648700</v>
      </c>
      <c r="J198" s="973"/>
    </row>
    <row r="199" spans="1:10" s="170" customFormat="1" ht="13.5">
      <c r="A199" s="906"/>
      <c r="B199" s="906"/>
      <c r="C199" s="907"/>
      <c r="D199" s="367" t="s">
        <v>1334</v>
      </c>
      <c r="E199" s="365"/>
      <c r="F199" s="365"/>
      <c r="G199" s="137"/>
      <c r="H199" s="366"/>
      <c r="I199" s="529">
        <v>264870</v>
      </c>
      <c r="J199" s="973"/>
    </row>
    <row r="200" spans="1:10" s="170" customFormat="1" ht="13.5">
      <c r="A200" s="906"/>
      <c r="B200" s="906"/>
      <c r="C200" s="907"/>
      <c r="D200" s="367" t="s">
        <v>1342</v>
      </c>
      <c r="E200" s="365"/>
      <c r="F200" s="365"/>
      <c r="G200" s="75"/>
      <c r="H200" s="366"/>
      <c r="I200" s="529">
        <v>2913570</v>
      </c>
      <c r="J200" s="974"/>
    </row>
    <row r="201" spans="1:10" s="170" customFormat="1" ht="36">
      <c r="A201" s="906">
        <v>11</v>
      </c>
      <c r="B201" s="926" t="s">
        <v>1837</v>
      </c>
      <c r="C201" s="926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972">
        <f>ROUND(I205*0.8,0)</f>
        <v>221000</v>
      </c>
    </row>
    <row r="202" spans="1:10" s="170" customFormat="1" ht="13.5">
      <c r="A202" s="906"/>
      <c r="B202" s="926"/>
      <c r="C202" s="926"/>
      <c r="D202" s="405" t="s">
        <v>1332</v>
      </c>
      <c r="E202" s="365"/>
      <c r="F202" s="365"/>
      <c r="G202" s="75"/>
      <c r="H202" s="366"/>
      <c r="I202" s="529">
        <v>244020</v>
      </c>
      <c r="J202" s="973"/>
    </row>
    <row r="203" spans="1:10" s="170" customFormat="1" ht="13.5">
      <c r="A203" s="906"/>
      <c r="B203" s="926"/>
      <c r="C203" s="926"/>
      <c r="D203" s="405" t="s">
        <v>1334</v>
      </c>
      <c r="E203" s="365"/>
      <c r="F203" s="365"/>
      <c r="G203" s="75"/>
      <c r="H203" s="366"/>
      <c r="I203" s="529">
        <v>27730</v>
      </c>
      <c r="J203" s="973"/>
    </row>
    <row r="204" spans="1:10" s="170" customFormat="1" ht="13.5">
      <c r="A204" s="906"/>
      <c r="B204" s="926"/>
      <c r="C204" s="926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973"/>
    </row>
    <row r="205" spans="1:10" s="170" customFormat="1" ht="13.5">
      <c r="A205" s="906"/>
      <c r="B205" s="926"/>
      <c r="C205" s="926"/>
      <c r="D205" s="405" t="s">
        <v>1342</v>
      </c>
      <c r="E205" s="365"/>
      <c r="F205" s="365"/>
      <c r="G205" s="75"/>
      <c r="H205" s="366"/>
      <c r="I205" s="529">
        <v>276250</v>
      </c>
      <c r="J205" s="974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928">
        <v>1</v>
      </c>
      <c r="B207" s="929" t="s">
        <v>1840</v>
      </c>
      <c r="C207" s="930" t="s">
        <v>1312</v>
      </c>
      <c r="D207" s="929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982">
        <f>ROUND(I214*0.8,0)</f>
        <v>783200</v>
      </c>
    </row>
    <row r="208" spans="1:10" s="416" customFormat="1" ht="24">
      <c r="A208" s="928"/>
      <c r="B208" s="929"/>
      <c r="C208" s="930"/>
      <c r="D208" s="929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983"/>
    </row>
    <row r="209" spans="1:10" s="416" customFormat="1" ht="24">
      <c r="A209" s="928"/>
      <c r="B209" s="929"/>
      <c r="C209" s="930"/>
      <c r="D209" s="929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983"/>
    </row>
    <row r="210" spans="1:10" s="416" customFormat="1">
      <c r="A210" s="928"/>
      <c r="B210" s="929"/>
      <c r="C210" s="930"/>
      <c r="D210" s="418" t="s">
        <v>1332</v>
      </c>
      <c r="E210" s="412"/>
      <c r="F210" s="413"/>
      <c r="G210" s="410"/>
      <c r="H210" s="406"/>
      <c r="I210" s="514">
        <v>844700</v>
      </c>
      <c r="J210" s="983"/>
    </row>
    <row r="211" spans="1:10" s="416" customFormat="1">
      <c r="A211" s="928"/>
      <c r="B211" s="929"/>
      <c r="C211" s="930"/>
      <c r="D211" s="418" t="s">
        <v>1334</v>
      </c>
      <c r="E211" s="412"/>
      <c r="F211" s="413"/>
      <c r="G211" s="419"/>
      <c r="H211" s="408"/>
      <c r="I211" s="515">
        <v>95300</v>
      </c>
      <c r="J211" s="983"/>
    </row>
    <row r="212" spans="1:10" s="416" customFormat="1">
      <c r="A212" s="928"/>
      <c r="B212" s="929"/>
      <c r="C212" s="930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983"/>
    </row>
    <row r="213" spans="1:10" s="416" customFormat="1">
      <c r="A213" s="928"/>
      <c r="B213" s="929"/>
      <c r="C213" s="930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983"/>
    </row>
    <row r="214" spans="1:10" s="416" customFormat="1">
      <c r="A214" s="928"/>
      <c r="B214" s="929"/>
      <c r="C214" s="930"/>
      <c r="D214" s="418" t="s">
        <v>1342</v>
      </c>
      <c r="E214" s="412"/>
      <c r="F214" s="413"/>
      <c r="G214" s="410"/>
      <c r="H214" s="406"/>
      <c r="I214" s="514">
        <v>979000</v>
      </c>
      <c r="J214" s="984"/>
    </row>
    <row r="215" spans="1:10" s="416" customFormat="1" ht="24">
      <c r="A215" s="928">
        <v>2</v>
      </c>
      <c r="B215" s="929" t="s">
        <v>1843</v>
      </c>
      <c r="C215" s="930" t="s">
        <v>1312</v>
      </c>
      <c r="D215" s="929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982">
        <f>ROUND(I225*0.8,0)</f>
        <v>531776</v>
      </c>
    </row>
    <row r="216" spans="1:10" s="416" customFormat="1" ht="24">
      <c r="A216" s="928"/>
      <c r="B216" s="929"/>
      <c r="C216" s="930"/>
      <c r="D216" s="929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983"/>
    </row>
    <row r="217" spans="1:10" s="416" customFormat="1" ht="24">
      <c r="A217" s="928"/>
      <c r="B217" s="929"/>
      <c r="C217" s="930"/>
      <c r="D217" s="929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983"/>
    </row>
    <row r="218" spans="1:10" s="416" customFormat="1" ht="24">
      <c r="A218" s="928"/>
      <c r="B218" s="929"/>
      <c r="C218" s="930"/>
      <c r="D218" s="929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983"/>
    </row>
    <row r="219" spans="1:10" s="416" customFormat="1" ht="36">
      <c r="A219" s="928"/>
      <c r="B219" s="929"/>
      <c r="C219" s="930"/>
      <c r="D219" s="929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983"/>
    </row>
    <row r="220" spans="1:10" s="416" customFormat="1" ht="24">
      <c r="A220" s="928"/>
      <c r="B220" s="929"/>
      <c r="C220" s="930"/>
      <c r="D220" s="929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983"/>
    </row>
    <row r="221" spans="1:10" s="416" customFormat="1">
      <c r="A221" s="928"/>
      <c r="B221" s="929"/>
      <c r="C221" s="930"/>
      <c r="D221" s="418" t="s">
        <v>1332</v>
      </c>
      <c r="E221" s="412"/>
      <c r="F221" s="413"/>
      <c r="G221" s="410"/>
      <c r="H221" s="406"/>
      <c r="I221" s="514">
        <v>569450</v>
      </c>
      <c r="J221" s="983"/>
    </row>
    <row r="222" spans="1:10" s="416" customFormat="1">
      <c r="A222" s="928"/>
      <c r="B222" s="929"/>
      <c r="C222" s="930"/>
      <c r="D222" s="418" t="s">
        <v>1334</v>
      </c>
      <c r="E222" s="412"/>
      <c r="F222" s="413"/>
      <c r="G222" s="419"/>
      <c r="H222" s="408"/>
      <c r="I222" s="515">
        <v>59870</v>
      </c>
      <c r="J222" s="983"/>
    </row>
    <row r="223" spans="1:10" s="416" customFormat="1">
      <c r="A223" s="928"/>
      <c r="B223" s="929"/>
      <c r="C223" s="930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983"/>
    </row>
    <row r="224" spans="1:10" s="416" customFormat="1">
      <c r="A224" s="928"/>
      <c r="B224" s="929"/>
      <c r="C224" s="930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983"/>
    </row>
    <row r="225" spans="1:10" s="416" customFormat="1">
      <c r="A225" s="928"/>
      <c r="B225" s="929"/>
      <c r="C225" s="930"/>
      <c r="D225" s="418" t="s">
        <v>1342</v>
      </c>
      <c r="E225" s="412"/>
      <c r="F225" s="413"/>
      <c r="G225" s="410"/>
      <c r="H225" s="406"/>
      <c r="I225" s="514">
        <v>664720</v>
      </c>
      <c r="J225" s="984"/>
    </row>
    <row r="226" spans="1:10" s="416" customFormat="1" ht="24">
      <c r="A226" s="928">
        <v>3</v>
      </c>
      <c r="B226" s="929" t="s">
        <v>1848</v>
      </c>
      <c r="C226" s="930" t="s">
        <v>1312</v>
      </c>
      <c r="D226" s="929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982">
        <f>ROUND(I240*0.9,0)</f>
        <v>375030</v>
      </c>
    </row>
    <row r="227" spans="1:10" s="416" customFormat="1" ht="24">
      <c r="A227" s="928"/>
      <c r="B227" s="929"/>
      <c r="C227" s="930"/>
      <c r="D227" s="929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983"/>
    </row>
    <row r="228" spans="1:10" s="416" customFormat="1" ht="36">
      <c r="A228" s="928"/>
      <c r="B228" s="929"/>
      <c r="C228" s="930"/>
      <c r="D228" s="929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983"/>
    </row>
    <row r="229" spans="1:10" s="416" customFormat="1" ht="24">
      <c r="A229" s="928"/>
      <c r="B229" s="929"/>
      <c r="C229" s="930"/>
      <c r="D229" s="929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983"/>
    </row>
    <row r="230" spans="1:10" s="416" customFormat="1" ht="24">
      <c r="A230" s="928"/>
      <c r="B230" s="929"/>
      <c r="C230" s="930"/>
      <c r="D230" s="929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983"/>
    </row>
    <row r="231" spans="1:10" s="416" customFormat="1" ht="24">
      <c r="A231" s="928"/>
      <c r="B231" s="929"/>
      <c r="C231" s="930"/>
      <c r="D231" s="929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983"/>
    </row>
    <row r="232" spans="1:10" s="416" customFormat="1" ht="24">
      <c r="A232" s="928"/>
      <c r="B232" s="929"/>
      <c r="C232" s="930"/>
      <c r="D232" s="929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983"/>
    </row>
    <row r="233" spans="1:10" s="416" customFormat="1">
      <c r="A233" s="928"/>
      <c r="B233" s="929"/>
      <c r="C233" s="930"/>
      <c r="D233" s="929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983"/>
    </row>
    <row r="234" spans="1:10" s="416" customFormat="1" ht="24">
      <c r="A234" s="928"/>
      <c r="B234" s="929"/>
      <c r="C234" s="930"/>
      <c r="D234" s="929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983"/>
    </row>
    <row r="235" spans="1:10" s="416" customFormat="1" ht="24">
      <c r="A235" s="928"/>
      <c r="B235" s="929"/>
      <c r="C235" s="930"/>
      <c r="D235" s="929"/>
      <c r="E235" s="927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983"/>
    </row>
    <row r="236" spans="1:10" s="416" customFormat="1" ht="24">
      <c r="A236" s="928"/>
      <c r="B236" s="929"/>
      <c r="C236" s="930"/>
      <c r="D236" s="929"/>
      <c r="E236" s="927"/>
      <c r="F236" s="413" t="s">
        <v>1315</v>
      </c>
      <c r="G236" s="414">
        <v>269</v>
      </c>
      <c r="H236" s="413">
        <v>330</v>
      </c>
      <c r="I236" s="512">
        <v>88770</v>
      </c>
      <c r="J236" s="983"/>
    </row>
    <row r="237" spans="1:10" s="416" customFormat="1">
      <c r="A237" s="928"/>
      <c r="B237" s="929"/>
      <c r="C237" s="930"/>
      <c r="D237" s="418" t="s">
        <v>1332</v>
      </c>
      <c r="E237" s="412"/>
      <c r="F237" s="413"/>
      <c r="G237" s="410"/>
      <c r="H237" s="406"/>
      <c r="I237" s="514">
        <v>368405</v>
      </c>
      <c r="J237" s="983"/>
    </row>
    <row r="238" spans="1:10" s="416" customFormat="1">
      <c r="A238" s="928"/>
      <c r="B238" s="929"/>
      <c r="C238" s="930"/>
      <c r="D238" s="418" t="s">
        <v>1334</v>
      </c>
      <c r="E238" s="412"/>
      <c r="F238" s="413"/>
      <c r="G238" s="419"/>
      <c r="H238" s="408"/>
      <c r="I238" s="515">
        <v>43795</v>
      </c>
      <c r="J238" s="983"/>
    </row>
    <row r="239" spans="1:10" s="416" customFormat="1">
      <c r="A239" s="928"/>
      <c r="B239" s="929"/>
      <c r="C239" s="930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983"/>
    </row>
    <row r="240" spans="1:10" s="416" customFormat="1">
      <c r="A240" s="928"/>
      <c r="B240" s="929"/>
      <c r="C240" s="930"/>
      <c r="D240" s="418" t="s">
        <v>1342</v>
      </c>
      <c r="E240" s="412"/>
      <c r="F240" s="413"/>
      <c r="G240" s="410"/>
      <c r="H240" s="406"/>
      <c r="I240" s="514">
        <v>416700</v>
      </c>
      <c r="J240" s="984"/>
    </row>
    <row r="241" spans="1:10" s="416" customFormat="1" ht="24">
      <c r="A241" s="928">
        <v>4</v>
      </c>
      <c r="B241" s="929" t="s">
        <v>1860</v>
      </c>
      <c r="C241" s="930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982">
        <f>ROUND(I247*0.9,0)</f>
        <v>203400</v>
      </c>
    </row>
    <row r="242" spans="1:10" s="416" customFormat="1" ht="24">
      <c r="A242" s="928"/>
      <c r="B242" s="929"/>
      <c r="C242" s="930"/>
      <c r="D242" s="929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983"/>
    </row>
    <row r="243" spans="1:10" s="416" customFormat="1" ht="24">
      <c r="A243" s="928"/>
      <c r="B243" s="929"/>
      <c r="C243" s="930"/>
      <c r="D243" s="929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983"/>
    </row>
    <row r="244" spans="1:10" s="416" customFormat="1">
      <c r="A244" s="928"/>
      <c r="B244" s="929"/>
      <c r="C244" s="930"/>
      <c r="D244" s="418" t="s">
        <v>1332</v>
      </c>
      <c r="E244" s="412"/>
      <c r="F244" s="413"/>
      <c r="G244" s="410"/>
      <c r="H244" s="406"/>
      <c r="I244" s="514">
        <v>175000</v>
      </c>
      <c r="J244" s="983"/>
    </row>
    <row r="245" spans="1:10" s="416" customFormat="1">
      <c r="A245" s="928"/>
      <c r="B245" s="929"/>
      <c r="C245" s="930"/>
      <c r="D245" s="418" t="s">
        <v>1334</v>
      </c>
      <c r="E245" s="412"/>
      <c r="F245" s="413"/>
      <c r="G245" s="419"/>
      <c r="H245" s="408"/>
      <c r="I245" s="515">
        <v>21000</v>
      </c>
      <c r="J245" s="983"/>
    </row>
    <row r="246" spans="1:10" s="416" customFormat="1">
      <c r="A246" s="928"/>
      <c r="B246" s="929"/>
      <c r="C246" s="930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983"/>
    </row>
    <row r="247" spans="1:10" s="416" customFormat="1">
      <c r="A247" s="928"/>
      <c r="B247" s="929"/>
      <c r="C247" s="930"/>
      <c r="D247" s="418" t="s">
        <v>1342</v>
      </c>
      <c r="E247" s="412"/>
      <c r="F247" s="413"/>
      <c r="G247" s="410"/>
      <c r="H247" s="406"/>
      <c r="I247" s="514">
        <v>226000</v>
      </c>
      <c r="J247" s="984"/>
    </row>
    <row r="248" spans="1:10" s="416" customFormat="1" ht="24">
      <c r="A248" s="928">
        <v>5</v>
      </c>
      <c r="B248" s="929" t="s">
        <v>243</v>
      </c>
      <c r="C248" s="930" t="s">
        <v>1312</v>
      </c>
      <c r="D248" s="929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982">
        <f>ROUND(I253*0.9,0)</f>
        <v>268956</v>
      </c>
    </row>
    <row r="249" spans="1:10" s="416" customFormat="1" ht="24">
      <c r="A249" s="928"/>
      <c r="B249" s="929"/>
      <c r="C249" s="930"/>
      <c r="D249" s="929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983"/>
    </row>
    <row r="250" spans="1:10" s="416" customFormat="1">
      <c r="A250" s="928"/>
      <c r="B250" s="929"/>
      <c r="C250" s="930"/>
      <c r="D250" s="418" t="s">
        <v>1332</v>
      </c>
      <c r="E250" s="412"/>
      <c r="F250" s="413"/>
      <c r="G250" s="410"/>
      <c r="H250" s="406"/>
      <c r="I250" s="515">
        <v>244500</v>
      </c>
      <c r="J250" s="983"/>
    </row>
    <row r="251" spans="1:10" s="416" customFormat="1">
      <c r="A251" s="928"/>
      <c r="B251" s="929"/>
      <c r="C251" s="930"/>
      <c r="D251" s="418" t="s">
        <v>1334</v>
      </c>
      <c r="E251" s="412"/>
      <c r="F251" s="413"/>
      <c r="G251" s="419"/>
      <c r="H251" s="408"/>
      <c r="I251" s="515">
        <v>29340</v>
      </c>
      <c r="J251" s="983"/>
    </row>
    <row r="252" spans="1:10" s="416" customFormat="1">
      <c r="A252" s="928"/>
      <c r="B252" s="929"/>
      <c r="C252" s="930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983"/>
    </row>
    <row r="253" spans="1:10" s="416" customFormat="1">
      <c r="A253" s="928"/>
      <c r="B253" s="929"/>
      <c r="C253" s="930"/>
      <c r="D253" s="418" t="s">
        <v>1342</v>
      </c>
      <c r="E253" s="412"/>
      <c r="F253" s="413"/>
      <c r="G253" s="410"/>
      <c r="H253" s="406"/>
      <c r="I253" s="514">
        <v>298840</v>
      </c>
      <c r="J253" s="984"/>
    </row>
    <row r="254" spans="1:10" s="416" customFormat="1" ht="24">
      <c r="A254" s="928">
        <v>6</v>
      </c>
      <c r="B254" s="929" t="s">
        <v>238</v>
      </c>
      <c r="C254" s="930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982">
        <f>ROUND(I258*0.9,0)</f>
        <v>1209060</v>
      </c>
    </row>
    <row r="255" spans="1:10" s="416" customFormat="1">
      <c r="A255" s="928"/>
      <c r="B255" s="929"/>
      <c r="C255" s="930"/>
      <c r="D255" s="418" t="s">
        <v>1332</v>
      </c>
      <c r="E255" s="412"/>
      <c r="F255" s="413"/>
      <c r="G255" s="410"/>
      <c r="H255" s="406"/>
      <c r="I255" s="514">
        <v>1200000</v>
      </c>
      <c r="J255" s="983"/>
    </row>
    <row r="256" spans="1:10" s="416" customFormat="1">
      <c r="A256" s="928"/>
      <c r="B256" s="929"/>
      <c r="C256" s="930"/>
      <c r="D256" s="418" t="s">
        <v>1334</v>
      </c>
      <c r="E256" s="412"/>
      <c r="F256" s="413"/>
      <c r="G256" s="419"/>
      <c r="H256" s="408"/>
      <c r="I256" s="515">
        <v>134400</v>
      </c>
      <c r="J256" s="983"/>
    </row>
    <row r="257" spans="1:10" s="416" customFormat="1">
      <c r="A257" s="928"/>
      <c r="B257" s="929"/>
      <c r="C257" s="930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983"/>
    </row>
    <row r="258" spans="1:10" s="416" customFormat="1">
      <c r="A258" s="928"/>
      <c r="B258" s="929"/>
      <c r="C258" s="930"/>
      <c r="D258" s="418" t="s">
        <v>1342</v>
      </c>
      <c r="E258" s="412"/>
      <c r="F258" s="413"/>
      <c r="G258" s="410"/>
      <c r="H258" s="406"/>
      <c r="I258" s="514">
        <v>1343400</v>
      </c>
      <c r="J258" s="984"/>
    </row>
    <row r="259" spans="1:10" s="416" customFormat="1">
      <c r="A259" s="928">
        <v>7</v>
      </c>
      <c r="B259" s="929" t="s">
        <v>1866</v>
      </c>
      <c r="C259" s="930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982">
        <f>ROUND(I272*0.8,0)</f>
        <v>1047264</v>
      </c>
    </row>
    <row r="260" spans="1:10" s="416" customFormat="1">
      <c r="A260" s="928"/>
      <c r="B260" s="929"/>
      <c r="C260" s="930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983"/>
    </row>
    <row r="261" spans="1:10" s="416" customFormat="1">
      <c r="A261" s="928"/>
      <c r="B261" s="929"/>
      <c r="C261" s="930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983"/>
    </row>
    <row r="262" spans="1:10" s="416" customFormat="1">
      <c r="A262" s="928"/>
      <c r="B262" s="929"/>
      <c r="C262" s="930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983"/>
    </row>
    <row r="263" spans="1:10" s="416" customFormat="1">
      <c r="A263" s="928"/>
      <c r="B263" s="929"/>
      <c r="C263" s="930"/>
      <c r="D263" s="929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983"/>
    </row>
    <row r="264" spans="1:10" s="416" customFormat="1" ht="24">
      <c r="A264" s="928"/>
      <c r="B264" s="929"/>
      <c r="C264" s="930"/>
      <c r="D264" s="929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983"/>
    </row>
    <row r="265" spans="1:10" s="416" customFormat="1" ht="24">
      <c r="A265" s="928"/>
      <c r="B265" s="929"/>
      <c r="C265" s="930"/>
      <c r="D265" s="929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983"/>
    </row>
    <row r="266" spans="1:10" s="416" customFormat="1">
      <c r="A266" s="928"/>
      <c r="B266" s="929"/>
      <c r="C266" s="930"/>
      <c r="D266" s="929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983"/>
    </row>
    <row r="267" spans="1:10" s="416" customFormat="1">
      <c r="A267" s="928"/>
      <c r="B267" s="929"/>
      <c r="C267" s="930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983"/>
    </row>
    <row r="268" spans="1:10" s="416" customFormat="1">
      <c r="A268" s="928"/>
      <c r="B268" s="929"/>
      <c r="C268" s="930"/>
      <c r="D268" s="418" t="s">
        <v>1332</v>
      </c>
      <c r="E268" s="412"/>
      <c r="F268" s="413"/>
      <c r="G268" s="419"/>
      <c r="H268" s="408"/>
      <c r="I268" s="515">
        <v>1134000</v>
      </c>
      <c r="J268" s="983"/>
    </row>
    <row r="269" spans="1:10" s="416" customFormat="1">
      <c r="A269" s="928"/>
      <c r="B269" s="929"/>
      <c r="C269" s="930"/>
      <c r="D269" s="408" t="s">
        <v>1880</v>
      </c>
      <c r="E269" s="423"/>
      <c r="F269" s="418"/>
      <c r="G269" s="419"/>
      <c r="H269" s="408"/>
      <c r="I269" s="515">
        <v>136080</v>
      </c>
      <c r="J269" s="983"/>
    </row>
    <row r="270" spans="1:10" s="416" customFormat="1">
      <c r="A270" s="928"/>
      <c r="B270" s="929"/>
      <c r="C270" s="930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983"/>
    </row>
    <row r="271" spans="1:10" s="416" customFormat="1">
      <c r="A271" s="928"/>
      <c r="B271" s="929"/>
      <c r="C271" s="930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983"/>
    </row>
    <row r="272" spans="1:10" s="416" customFormat="1">
      <c r="A272" s="928"/>
      <c r="B272" s="929"/>
      <c r="C272" s="930"/>
      <c r="D272" s="418" t="s">
        <v>1342</v>
      </c>
      <c r="E272" s="412"/>
      <c r="F272" s="413"/>
      <c r="G272" s="419"/>
      <c r="H272" s="408"/>
      <c r="I272" s="515">
        <v>1309080</v>
      </c>
      <c r="J272" s="984"/>
    </row>
    <row r="273" spans="1:10" s="416" customFormat="1">
      <c r="A273" s="928">
        <v>8</v>
      </c>
      <c r="B273" s="929" t="s">
        <v>1008</v>
      </c>
      <c r="C273" s="930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982">
        <f>ROUND(I280*0.8,0)</f>
        <v>2858965</v>
      </c>
    </row>
    <row r="274" spans="1:10" s="416" customFormat="1">
      <c r="A274" s="928"/>
      <c r="B274" s="929"/>
      <c r="C274" s="930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983"/>
    </row>
    <row r="275" spans="1:10" s="416" customFormat="1" ht="48">
      <c r="A275" s="928"/>
      <c r="B275" s="929"/>
      <c r="C275" s="930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983"/>
    </row>
    <row r="276" spans="1:10" s="416" customFormat="1">
      <c r="A276" s="928"/>
      <c r="B276" s="929"/>
      <c r="C276" s="930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983"/>
    </row>
    <row r="277" spans="1:10" s="416" customFormat="1">
      <c r="A277" s="928"/>
      <c r="B277" s="929"/>
      <c r="C277" s="930"/>
      <c r="D277" s="418" t="s">
        <v>1332</v>
      </c>
      <c r="E277" s="412"/>
      <c r="F277" s="413"/>
      <c r="G277" s="419"/>
      <c r="H277" s="408"/>
      <c r="I277" s="511">
        <v>3247187</v>
      </c>
      <c r="J277" s="983"/>
    </row>
    <row r="278" spans="1:10" s="416" customFormat="1">
      <c r="A278" s="928"/>
      <c r="B278" s="929"/>
      <c r="C278" s="930"/>
      <c r="D278" s="408" t="s">
        <v>1880</v>
      </c>
      <c r="E278" s="423"/>
      <c r="F278" s="418"/>
      <c r="G278" s="419"/>
      <c r="H278" s="408"/>
      <c r="I278" s="515">
        <v>324718.7</v>
      </c>
      <c r="J278" s="983"/>
    </row>
    <row r="279" spans="1:10" s="416" customFormat="1">
      <c r="A279" s="928"/>
      <c r="B279" s="929"/>
      <c r="C279" s="930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983"/>
    </row>
    <row r="280" spans="1:10" s="416" customFormat="1">
      <c r="A280" s="928"/>
      <c r="B280" s="929"/>
      <c r="C280" s="930"/>
      <c r="D280" s="418" t="s">
        <v>1342</v>
      </c>
      <c r="E280" s="412"/>
      <c r="F280" s="413"/>
      <c r="G280" s="419"/>
      <c r="H280" s="408"/>
      <c r="I280" s="515">
        <v>3573705.7</v>
      </c>
      <c r="J280" s="984"/>
    </row>
    <row r="281" spans="1:10" s="416" customFormat="1" ht="24">
      <c r="A281" s="928">
        <v>9</v>
      </c>
      <c r="B281" s="929" t="s">
        <v>1887</v>
      </c>
      <c r="C281" s="930" t="s">
        <v>1690</v>
      </c>
      <c r="D281" s="929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982">
        <f>ROUND(I290*0.9,0)</f>
        <v>1817744</v>
      </c>
    </row>
    <row r="282" spans="1:10" s="416" customFormat="1">
      <c r="A282" s="928"/>
      <c r="B282" s="929"/>
      <c r="C282" s="930"/>
      <c r="D282" s="929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983"/>
    </row>
    <row r="283" spans="1:10" s="416" customFormat="1" ht="24">
      <c r="A283" s="928"/>
      <c r="B283" s="929"/>
      <c r="C283" s="930"/>
      <c r="D283" s="929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983"/>
    </row>
    <row r="284" spans="1:10" s="416" customFormat="1" ht="24">
      <c r="A284" s="928"/>
      <c r="B284" s="929"/>
      <c r="C284" s="930"/>
      <c r="D284" s="929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983"/>
    </row>
    <row r="285" spans="1:10" s="416" customFormat="1" ht="24">
      <c r="A285" s="928"/>
      <c r="B285" s="929"/>
      <c r="C285" s="930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983"/>
    </row>
    <row r="286" spans="1:10" s="416" customFormat="1">
      <c r="A286" s="928"/>
      <c r="B286" s="929"/>
      <c r="C286" s="930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983"/>
    </row>
    <row r="287" spans="1:10" s="416" customFormat="1">
      <c r="A287" s="928"/>
      <c r="B287" s="929"/>
      <c r="C287" s="930"/>
      <c r="D287" s="418" t="s">
        <v>1332</v>
      </c>
      <c r="E287" s="412"/>
      <c r="F287" s="413"/>
      <c r="G287" s="419"/>
      <c r="H287" s="408"/>
      <c r="I287" s="515">
        <v>1781560</v>
      </c>
      <c r="J287" s="983"/>
    </row>
    <row r="288" spans="1:10" s="416" customFormat="1">
      <c r="A288" s="928"/>
      <c r="B288" s="929"/>
      <c r="C288" s="930"/>
      <c r="D288" s="408" t="s">
        <v>1880</v>
      </c>
      <c r="E288" s="423"/>
      <c r="F288" s="418"/>
      <c r="G288" s="419"/>
      <c r="H288" s="408"/>
      <c r="I288" s="515">
        <v>178156</v>
      </c>
      <c r="J288" s="983"/>
    </row>
    <row r="289" spans="1:10" s="416" customFormat="1" ht="24">
      <c r="A289" s="928"/>
      <c r="B289" s="929"/>
      <c r="C289" s="930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983"/>
    </row>
    <row r="290" spans="1:10" s="416" customFormat="1">
      <c r="A290" s="928"/>
      <c r="B290" s="929"/>
      <c r="C290" s="930"/>
      <c r="D290" s="418" t="s">
        <v>1342</v>
      </c>
      <c r="E290" s="412"/>
      <c r="F290" s="413"/>
      <c r="G290" s="419"/>
      <c r="H290" s="408"/>
      <c r="I290" s="515">
        <v>2019716</v>
      </c>
      <c r="J290" s="984"/>
    </row>
    <row r="291" spans="1:10" s="416" customFormat="1" ht="36">
      <c r="A291" s="928">
        <v>10</v>
      </c>
      <c r="B291" s="929" t="s">
        <v>240</v>
      </c>
      <c r="C291" s="930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982">
        <f>ROUND(I297*0.9,0)</f>
        <v>1369260</v>
      </c>
    </row>
    <row r="292" spans="1:10" s="416" customFormat="1" ht="24">
      <c r="A292" s="928"/>
      <c r="B292" s="929"/>
      <c r="C292" s="930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983"/>
    </row>
    <row r="293" spans="1:10" s="416" customFormat="1">
      <c r="A293" s="928"/>
      <c r="B293" s="929"/>
      <c r="C293" s="930"/>
      <c r="D293" s="418" t="s">
        <v>1332</v>
      </c>
      <c r="E293" s="412"/>
      <c r="F293" s="413"/>
      <c r="G293" s="419"/>
      <c r="H293" s="408"/>
      <c r="I293" s="515">
        <v>1332500</v>
      </c>
      <c r="J293" s="983"/>
    </row>
    <row r="294" spans="1:10" s="416" customFormat="1">
      <c r="A294" s="928"/>
      <c r="B294" s="929"/>
      <c r="C294" s="930"/>
      <c r="D294" s="408" t="s">
        <v>1880</v>
      </c>
      <c r="E294" s="423"/>
      <c r="F294" s="418"/>
      <c r="G294" s="419"/>
      <c r="H294" s="408"/>
      <c r="I294" s="515">
        <v>159900</v>
      </c>
      <c r="J294" s="983"/>
    </row>
    <row r="295" spans="1:10" s="416" customFormat="1">
      <c r="A295" s="928"/>
      <c r="B295" s="929"/>
      <c r="C295" s="930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983"/>
    </row>
    <row r="296" spans="1:10" s="416" customFormat="1">
      <c r="A296" s="928"/>
      <c r="B296" s="929"/>
      <c r="C296" s="930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983"/>
    </row>
    <row r="297" spans="1:10" s="416" customFormat="1">
      <c r="A297" s="928"/>
      <c r="B297" s="929"/>
      <c r="C297" s="930"/>
      <c r="D297" s="418" t="s">
        <v>1342</v>
      </c>
      <c r="E297" s="412"/>
      <c r="F297" s="413"/>
      <c r="G297" s="419"/>
      <c r="H297" s="408"/>
      <c r="I297" s="515">
        <v>1521400</v>
      </c>
      <c r="J297" s="984"/>
    </row>
    <row r="298" spans="1:10" s="416" customFormat="1" ht="24">
      <c r="A298" s="933">
        <v>11</v>
      </c>
      <c r="B298" s="929" t="s">
        <v>1904</v>
      </c>
      <c r="C298" s="930" t="s">
        <v>1690</v>
      </c>
      <c r="D298" s="929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982">
        <f>ROUND(I303*0.9,0)</f>
        <v>658800</v>
      </c>
    </row>
    <row r="299" spans="1:10" s="416" customFormat="1">
      <c r="A299" s="933"/>
      <c r="B299" s="929"/>
      <c r="C299" s="930"/>
      <c r="D299" s="929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983"/>
    </row>
    <row r="300" spans="1:10" s="416" customFormat="1">
      <c r="A300" s="933"/>
      <c r="B300" s="929"/>
      <c r="C300" s="930"/>
      <c r="D300" s="418" t="s">
        <v>1332</v>
      </c>
      <c r="E300" s="412"/>
      <c r="F300" s="413"/>
      <c r="G300" s="419"/>
      <c r="H300" s="408"/>
      <c r="I300" s="515">
        <v>640000</v>
      </c>
      <c r="J300" s="983"/>
    </row>
    <row r="301" spans="1:10" s="416" customFormat="1">
      <c r="A301" s="933"/>
      <c r="B301" s="929"/>
      <c r="C301" s="930"/>
      <c r="D301" s="408" t="s">
        <v>1880</v>
      </c>
      <c r="E301" s="423"/>
      <c r="F301" s="418"/>
      <c r="G301" s="419"/>
      <c r="H301" s="408"/>
      <c r="I301" s="515">
        <v>72000</v>
      </c>
      <c r="J301" s="983"/>
    </row>
    <row r="302" spans="1:10" s="416" customFormat="1">
      <c r="A302" s="933"/>
      <c r="B302" s="929"/>
      <c r="C302" s="930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983"/>
    </row>
    <row r="303" spans="1:10" s="416" customFormat="1">
      <c r="A303" s="933"/>
      <c r="B303" s="929"/>
      <c r="C303" s="930"/>
      <c r="D303" s="418" t="s">
        <v>1342</v>
      </c>
      <c r="E303" s="412"/>
      <c r="F303" s="413"/>
      <c r="G303" s="419"/>
      <c r="H303" s="408"/>
      <c r="I303" s="515">
        <v>732000</v>
      </c>
      <c r="J303" s="984"/>
    </row>
    <row r="304" spans="1:10" s="374" customFormat="1">
      <c r="A304" s="934">
        <v>12</v>
      </c>
      <c r="B304" s="935" t="s">
        <v>1008</v>
      </c>
      <c r="C304" s="923" t="s">
        <v>1907</v>
      </c>
      <c r="D304" s="935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975">
        <f>ROUND(I314*0.8,0)</f>
        <v>1094650</v>
      </c>
    </row>
    <row r="305" spans="1:10" s="374" customFormat="1">
      <c r="A305" s="934"/>
      <c r="B305" s="935"/>
      <c r="C305" s="923"/>
      <c r="D305" s="935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976"/>
    </row>
    <row r="306" spans="1:10" s="374" customFormat="1">
      <c r="A306" s="934"/>
      <c r="B306" s="935"/>
      <c r="C306" s="923"/>
      <c r="D306" s="935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976"/>
    </row>
    <row r="307" spans="1:10" s="374" customFormat="1">
      <c r="A307" s="934"/>
      <c r="B307" s="935"/>
      <c r="C307" s="923"/>
      <c r="D307" s="935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976"/>
    </row>
    <row r="308" spans="1:10" s="374" customFormat="1">
      <c r="A308" s="934"/>
      <c r="B308" s="935"/>
      <c r="C308" s="923"/>
      <c r="D308" s="433" t="s">
        <v>1332</v>
      </c>
      <c r="E308" s="428"/>
      <c r="F308" s="429"/>
      <c r="G308" s="403"/>
      <c r="H308" s="404"/>
      <c r="I308" s="510">
        <v>1221707.21</v>
      </c>
      <c r="J308" s="976"/>
    </row>
    <row r="309" spans="1:10" s="374" customFormat="1">
      <c r="A309" s="934"/>
      <c r="B309" s="935"/>
      <c r="C309" s="923"/>
      <c r="D309" s="434" t="s">
        <v>1911</v>
      </c>
      <c r="E309" s="428"/>
      <c r="F309" s="429"/>
      <c r="G309" s="923"/>
      <c r="H309" s="931"/>
      <c r="I309" s="932">
        <v>146604.8652</v>
      </c>
      <c r="J309" s="976"/>
    </row>
    <row r="310" spans="1:10" s="374" customFormat="1">
      <c r="A310" s="934"/>
      <c r="B310" s="935"/>
      <c r="C310" s="923"/>
      <c r="D310" s="434" t="s">
        <v>1912</v>
      </c>
      <c r="E310" s="428"/>
      <c r="F310" s="429"/>
      <c r="G310" s="923"/>
      <c r="H310" s="931"/>
      <c r="I310" s="932"/>
      <c r="J310" s="976"/>
    </row>
    <row r="311" spans="1:10" s="374" customFormat="1" ht="24">
      <c r="A311" s="934"/>
      <c r="B311" s="935"/>
      <c r="C311" s="923"/>
      <c r="D311" s="434" t="s">
        <v>1913</v>
      </c>
      <c r="E311" s="428"/>
      <c r="F311" s="429"/>
      <c r="G311" s="923"/>
      <c r="H311" s="931"/>
      <c r="I311" s="932"/>
      <c r="J311" s="976"/>
    </row>
    <row r="312" spans="1:10" s="374" customFormat="1">
      <c r="A312" s="934"/>
      <c r="B312" s="935"/>
      <c r="C312" s="923"/>
      <c r="D312" s="434" t="s">
        <v>1914</v>
      </c>
      <c r="E312" s="428"/>
      <c r="F312" s="429"/>
      <c r="G312" s="923"/>
      <c r="H312" s="931"/>
      <c r="I312" s="932"/>
      <c r="J312" s="976"/>
    </row>
    <row r="313" spans="1:10" s="374" customFormat="1" ht="24">
      <c r="A313" s="934"/>
      <c r="B313" s="935"/>
      <c r="C313" s="923"/>
      <c r="D313" s="367" t="s">
        <v>1742</v>
      </c>
      <c r="E313" s="428"/>
      <c r="F313" s="429"/>
      <c r="G313" s="403"/>
      <c r="H313" s="404"/>
      <c r="I313" s="510">
        <v>146604.8652</v>
      </c>
      <c r="J313" s="976"/>
    </row>
    <row r="314" spans="1:10" s="374" customFormat="1">
      <c r="A314" s="934"/>
      <c r="B314" s="935"/>
      <c r="C314" s="923"/>
      <c r="D314" s="433" t="s">
        <v>1342</v>
      </c>
      <c r="E314" s="428"/>
      <c r="F314" s="429"/>
      <c r="G314" s="403"/>
      <c r="H314" s="404"/>
      <c r="I314" s="510">
        <v>1368312.0752000001</v>
      </c>
      <c r="J314" s="977"/>
    </row>
    <row r="315" spans="1:10" s="374" customFormat="1">
      <c r="A315" s="923">
        <v>13</v>
      </c>
      <c r="B315" s="912" t="s">
        <v>1003</v>
      </c>
      <c r="C315" s="923" t="s">
        <v>1907</v>
      </c>
      <c r="D315" s="912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975">
        <f>ROUND(I325*0.8,0)</f>
        <v>89600</v>
      </c>
    </row>
    <row r="316" spans="1:10" s="374" customFormat="1">
      <c r="A316" s="923"/>
      <c r="B316" s="912"/>
      <c r="C316" s="923"/>
      <c r="D316" s="912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976"/>
    </row>
    <row r="317" spans="1:10" s="374" customFormat="1">
      <c r="A317" s="923"/>
      <c r="B317" s="912"/>
      <c r="C317" s="923"/>
      <c r="D317" s="912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976"/>
    </row>
    <row r="318" spans="1:10" s="374" customFormat="1">
      <c r="A318" s="923"/>
      <c r="B318" s="912"/>
      <c r="C318" s="923"/>
      <c r="D318" s="912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976"/>
    </row>
    <row r="319" spans="1:10" s="374" customFormat="1">
      <c r="A319" s="923"/>
      <c r="B319" s="912"/>
      <c r="C319" s="923"/>
      <c r="D319" s="433" t="s">
        <v>1332</v>
      </c>
      <c r="E319" s="428"/>
      <c r="F319" s="429"/>
      <c r="G319" s="403"/>
      <c r="H319" s="404"/>
      <c r="I319" s="510">
        <v>100000</v>
      </c>
      <c r="J319" s="976"/>
    </row>
    <row r="320" spans="1:10" s="374" customFormat="1">
      <c r="A320" s="923"/>
      <c r="B320" s="912"/>
      <c r="C320" s="923"/>
      <c r="D320" s="434" t="s">
        <v>1918</v>
      </c>
      <c r="E320" s="428"/>
      <c r="F320" s="429"/>
      <c r="G320" s="923"/>
      <c r="H320" s="931"/>
      <c r="I320" s="932">
        <v>12000</v>
      </c>
      <c r="J320" s="976"/>
    </row>
    <row r="321" spans="1:28" s="374" customFormat="1" ht="24">
      <c r="A321" s="923"/>
      <c r="B321" s="912"/>
      <c r="C321" s="923"/>
      <c r="D321" s="434" t="s">
        <v>1913</v>
      </c>
      <c r="E321" s="428"/>
      <c r="F321" s="429"/>
      <c r="G321" s="923"/>
      <c r="H321" s="931"/>
      <c r="I321" s="932"/>
      <c r="J321" s="976"/>
    </row>
    <row r="322" spans="1:28" s="374" customFormat="1">
      <c r="A322" s="923"/>
      <c r="B322" s="912"/>
      <c r="C322" s="923"/>
      <c r="D322" s="434" t="s">
        <v>1911</v>
      </c>
      <c r="E322" s="428"/>
      <c r="F322" s="429"/>
      <c r="G322" s="923"/>
      <c r="H322" s="931"/>
      <c r="I322" s="932"/>
      <c r="J322" s="976"/>
    </row>
    <row r="323" spans="1:28" s="374" customFormat="1" ht="24">
      <c r="A323" s="923"/>
      <c r="B323" s="912"/>
      <c r="C323" s="923"/>
      <c r="D323" s="434" t="s">
        <v>1919</v>
      </c>
      <c r="E323" s="428"/>
      <c r="F323" s="429"/>
      <c r="G323" s="923"/>
      <c r="H323" s="931"/>
      <c r="I323" s="932"/>
      <c r="J323" s="976"/>
    </row>
    <row r="324" spans="1:28" s="374" customFormat="1" ht="24">
      <c r="A324" s="923"/>
      <c r="B324" s="912"/>
      <c r="C324" s="923"/>
      <c r="D324" s="433" t="s">
        <v>1742</v>
      </c>
      <c r="E324" s="428"/>
      <c r="F324" s="429"/>
      <c r="G324" s="403"/>
      <c r="H324" s="404"/>
      <c r="I324" s="510">
        <v>12000</v>
      </c>
      <c r="J324" s="976"/>
    </row>
    <row r="325" spans="1:28" s="374" customFormat="1">
      <c r="A325" s="923"/>
      <c r="B325" s="912"/>
      <c r="C325" s="923"/>
      <c r="D325" s="433" t="s">
        <v>1342</v>
      </c>
      <c r="E325" s="428"/>
      <c r="F325" s="429"/>
      <c r="G325" s="403"/>
      <c r="H325" s="404"/>
      <c r="I325" s="510">
        <v>112000</v>
      </c>
      <c r="J325" s="977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938">
        <v>1</v>
      </c>
      <c r="B327" s="938" t="s">
        <v>1922</v>
      </c>
      <c r="C327" s="940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982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938"/>
      <c r="B328" s="938"/>
      <c r="C328" s="940"/>
      <c r="D328" s="436" t="s">
        <v>1332</v>
      </c>
      <c r="E328" s="438"/>
      <c r="F328" s="437"/>
      <c r="G328" s="440"/>
      <c r="H328" s="441"/>
      <c r="I328" s="514">
        <v>168750</v>
      </c>
      <c r="J328" s="983"/>
    </row>
    <row r="329" spans="1:28" s="416" customFormat="1" ht="14.25">
      <c r="A329" s="938"/>
      <c r="B329" s="938"/>
      <c r="C329" s="940"/>
      <c r="D329" s="436" t="s">
        <v>1334</v>
      </c>
      <c r="E329" s="438"/>
      <c r="F329" s="437"/>
      <c r="G329" s="440"/>
      <c r="H329" s="442"/>
      <c r="I329" s="515">
        <v>20250</v>
      </c>
      <c r="J329" s="983"/>
    </row>
    <row r="330" spans="1:28" s="416" customFormat="1">
      <c r="A330" s="938"/>
      <c r="B330" s="938"/>
      <c r="C330" s="940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983"/>
    </row>
    <row r="331" spans="1:28" s="416" customFormat="1">
      <c r="A331" s="938"/>
      <c r="B331" s="938"/>
      <c r="C331" s="940"/>
      <c r="D331" s="436" t="s">
        <v>1342</v>
      </c>
      <c r="E331" s="438"/>
      <c r="F331" s="437"/>
      <c r="G331" s="441"/>
      <c r="H331" s="441"/>
      <c r="I331" s="519">
        <v>192600</v>
      </c>
      <c r="J331" s="984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936">
        <v>1</v>
      </c>
      <c r="B333" s="937" t="s">
        <v>246</v>
      </c>
      <c r="C333" s="939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982">
        <f>ROUND(I340*0.9,0)</f>
        <v>1454011</v>
      </c>
    </row>
    <row r="334" spans="1:28" s="416" customFormat="1">
      <c r="A334" s="936"/>
      <c r="B334" s="938"/>
      <c r="C334" s="940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983"/>
    </row>
    <row r="335" spans="1:28" s="416" customFormat="1">
      <c r="A335" s="936"/>
      <c r="B335" s="938"/>
      <c r="C335" s="940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983"/>
    </row>
    <row r="336" spans="1:28" s="416" customFormat="1">
      <c r="A336" s="936"/>
      <c r="B336" s="938"/>
      <c r="C336" s="940"/>
      <c r="D336" s="436" t="s">
        <v>1332</v>
      </c>
      <c r="E336" s="438"/>
      <c r="F336" s="437"/>
      <c r="G336" s="441"/>
      <c r="H336" s="441"/>
      <c r="I336" s="514">
        <v>1421400</v>
      </c>
      <c r="J336" s="983"/>
    </row>
    <row r="337" spans="1:10" s="416" customFormat="1">
      <c r="A337" s="936"/>
      <c r="B337" s="938"/>
      <c r="C337" s="940"/>
      <c r="D337" s="436" t="s">
        <v>1334</v>
      </c>
      <c r="E337" s="438"/>
      <c r="F337" s="437"/>
      <c r="G337" s="442"/>
      <c r="H337" s="442"/>
      <c r="I337" s="515">
        <v>170568</v>
      </c>
      <c r="J337" s="983"/>
    </row>
    <row r="338" spans="1:10" s="416" customFormat="1">
      <c r="A338" s="936"/>
      <c r="B338" s="938"/>
      <c r="C338" s="940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983"/>
    </row>
    <row r="339" spans="1:10" s="416" customFormat="1">
      <c r="A339" s="936"/>
      <c r="B339" s="938"/>
      <c r="C339" s="940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983"/>
    </row>
    <row r="340" spans="1:10" s="416" customFormat="1">
      <c r="A340" s="936"/>
      <c r="B340" s="938"/>
      <c r="C340" s="940"/>
      <c r="D340" s="436" t="s">
        <v>1342</v>
      </c>
      <c r="E340" s="438"/>
      <c r="F340" s="437"/>
      <c r="G340" s="441"/>
      <c r="H340" s="441"/>
      <c r="I340" s="514">
        <v>1615568</v>
      </c>
      <c r="J340" s="984"/>
    </row>
    <row r="341" spans="1:10" s="416" customFormat="1">
      <c r="A341" s="936">
        <v>2</v>
      </c>
      <c r="B341" s="937" t="s">
        <v>1048</v>
      </c>
      <c r="C341" s="939" t="s">
        <v>1690</v>
      </c>
      <c r="D341" s="938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982">
        <f>ROUND(I349*0.8,0)</f>
        <v>1091520</v>
      </c>
    </row>
    <row r="342" spans="1:10" s="416" customFormat="1" ht="24">
      <c r="A342" s="936"/>
      <c r="B342" s="937"/>
      <c r="C342" s="939"/>
      <c r="D342" s="938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983"/>
    </row>
    <row r="343" spans="1:10" s="416" customFormat="1">
      <c r="A343" s="936"/>
      <c r="B343" s="937"/>
      <c r="C343" s="939"/>
      <c r="D343" s="938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983"/>
    </row>
    <row r="344" spans="1:10" s="416" customFormat="1" ht="36">
      <c r="A344" s="936"/>
      <c r="B344" s="938"/>
      <c r="C344" s="940"/>
      <c r="D344" s="938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983"/>
    </row>
    <row r="345" spans="1:10" s="416" customFormat="1" ht="24">
      <c r="A345" s="936"/>
      <c r="B345" s="938"/>
      <c r="C345" s="940"/>
      <c r="D345" s="938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983"/>
    </row>
    <row r="346" spans="1:10" s="416" customFormat="1">
      <c r="A346" s="936"/>
      <c r="B346" s="938"/>
      <c r="C346" s="940"/>
      <c r="D346" s="436" t="s">
        <v>1332</v>
      </c>
      <c r="E346" s="438"/>
      <c r="F346" s="437"/>
      <c r="G346" s="441"/>
      <c r="H346" s="441"/>
      <c r="I346" s="514">
        <v>1208600</v>
      </c>
      <c r="J346" s="983"/>
    </row>
    <row r="347" spans="1:10" s="416" customFormat="1">
      <c r="A347" s="936"/>
      <c r="B347" s="938"/>
      <c r="C347" s="940"/>
      <c r="D347" s="436" t="s">
        <v>1334</v>
      </c>
      <c r="E347" s="438"/>
      <c r="F347" s="437"/>
      <c r="G347" s="442"/>
      <c r="H347" s="442"/>
      <c r="I347" s="515">
        <v>125800</v>
      </c>
      <c r="J347" s="983"/>
    </row>
    <row r="348" spans="1:10" s="416" customFormat="1">
      <c r="A348" s="936"/>
      <c r="B348" s="938"/>
      <c r="C348" s="940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983"/>
    </row>
    <row r="349" spans="1:10" s="416" customFormat="1">
      <c r="A349" s="936"/>
      <c r="B349" s="938"/>
      <c r="C349" s="940"/>
      <c r="D349" s="436" t="s">
        <v>1342</v>
      </c>
      <c r="E349" s="438"/>
      <c r="F349" s="437"/>
      <c r="G349" s="441"/>
      <c r="H349" s="441"/>
      <c r="I349" s="514">
        <v>1364400</v>
      </c>
      <c r="J349" s="984"/>
    </row>
    <row r="350" spans="1:10" s="416" customFormat="1">
      <c r="A350" s="936">
        <v>3</v>
      </c>
      <c r="B350" s="937" t="s">
        <v>251</v>
      </c>
      <c r="C350" s="939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982">
        <f>ROUND(I354*0.9,0)</f>
        <v>136080</v>
      </c>
    </row>
    <row r="351" spans="1:10" s="416" customFormat="1">
      <c r="A351" s="936"/>
      <c r="B351" s="937"/>
      <c r="C351" s="939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983"/>
    </row>
    <row r="352" spans="1:10" s="416" customFormat="1">
      <c r="A352" s="936"/>
      <c r="B352" s="938"/>
      <c r="C352" s="940"/>
      <c r="D352" s="436" t="s">
        <v>1332</v>
      </c>
      <c r="E352" s="438"/>
      <c r="F352" s="437"/>
      <c r="G352" s="441"/>
      <c r="H352" s="441"/>
      <c r="I352" s="514">
        <v>135000</v>
      </c>
      <c r="J352" s="983"/>
    </row>
    <row r="353" spans="1:10" s="416" customFormat="1">
      <c r="A353" s="936"/>
      <c r="B353" s="938"/>
      <c r="C353" s="940"/>
      <c r="D353" s="436" t="s">
        <v>1334</v>
      </c>
      <c r="E353" s="438"/>
      <c r="F353" s="437"/>
      <c r="G353" s="442"/>
      <c r="H353" s="442"/>
      <c r="I353" s="515">
        <v>16200</v>
      </c>
      <c r="J353" s="983"/>
    </row>
    <row r="354" spans="1:10" s="416" customFormat="1">
      <c r="A354" s="936"/>
      <c r="B354" s="938"/>
      <c r="C354" s="940"/>
      <c r="D354" s="436" t="s">
        <v>1342</v>
      </c>
      <c r="E354" s="438"/>
      <c r="F354" s="437"/>
      <c r="G354" s="441"/>
      <c r="H354" s="441"/>
      <c r="I354" s="514">
        <v>151200</v>
      </c>
      <c r="J354" s="984"/>
    </row>
    <row r="355" spans="1:10" s="416" customFormat="1">
      <c r="A355" s="936">
        <v>4</v>
      </c>
      <c r="B355" s="938" t="s">
        <v>809</v>
      </c>
      <c r="C355" s="940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982">
        <f>ROUND(I360*0.9,0)</f>
        <v>1894770</v>
      </c>
    </row>
    <row r="356" spans="1:10" s="416" customFormat="1">
      <c r="A356" s="936"/>
      <c r="B356" s="938"/>
      <c r="C356" s="940"/>
      <c r="D356" s="436" t="s">
        <v>1332</v>
      </c>
      <c r="E356" s="438"/>
      <c r="F356" s="437"/>
      <c r="G356" s="441"/>
      <c r="H356" s="441"/>
      <c r="I356" s="514">
        <v>1815000</v>
      </c>
      <c r="J356" s="983"/>
    </row>
    <row r="357" spans="1:10" s="416" customFormat="1">
      <c r="A357" s="936"/>
      <c r="B357" s="938"/>
      <c r="C357" s="940"/>
      <c r="D357" s="436" t="s">
        <v>1334</v>
      </c>
      <c r="E357" s="438"/>
      <c r="F357" s="437"/>
      <c r="G357" s="442"/>
      <c r="H357" s="442"/>
      <c r="I357" s="515">
        <v>181500</v>
      </c>
      <c r="J357" s="983"/>
    </row>
    <row r="358" spans="1:10" s="416" customFormat="1">
      <c r="A358" s="936"/>
      <c r="B358" s="938"/>
      <c r="C358" s="940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983"/>
    </row>
    <row r="359" spans="1:10" s="416" customFormat="1">
      <c r="A359" s="936"/>
      <c r="B359" s="938"/>
      <c r="C359" s="940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983"/>
    </row>
    <row r="360" spans="1:10" s="416" customFormat="1">
      <c r="A360" s="936"/>
      <c r="B360" s="938"/>
      <c r="C360" s="940"/>
      <c r="D360" s="436" t="s">
        <v>1342</v>
      </c>
      <c r="E360" s="438"/>
      <c r="F360" s="437"/>
      <c r="G360" s="441"/>
      <c r="H360" s="441"/>
      <c r="I360" s="514">
        <v>2105300</v>
      </c>
      <c r="J360" s="984"/>
    </row>
    <row r="361" spans="1:10" s="416" customFormat="1">
      <c r="A361" s="936">
        <v>5</v>
      </c>
      <c r="B361" s="937" t="s">
        <v>1942</v>
      </c>
      <c r="C361" s="939" t="s">
        <v>1690</v>
      </c>
      <c r="D361" s="938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982">
        <f>ROUND(I366*0.8,0)</f>
        <v>467436</v>
      </c>
    </row>
    <row r="362" spans="1:10" s="416" customFormat="1" ht="24">
      <c r="A362" s="936"/>
      <c r="B362" s="937"/>
      <c r="C362" s="939"/>
      <c r="D362" s="938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983"/>
    </row>
    <row r="363" spans="1:10" s="416" customFormat="1">
      <c r="A363" s="936"/>
      <c r="B363" s="937"/>
      <c r="C363" s="939"/>
      <c r="D363" s="448" t="s">
        <v>1332</v>
      </c>
      <c r="E363" s="449"/>
      <c r="F363" s="450"/>
      <c r="G363" s="448"/>
      <c r="H363" s="448"/>
      <c r="I363" s="521">
        <v>497350</v>
      </c>
      <c r="J363" s="983"/>
    </row>
    <row r="364" spans="1:10" s="416" customFormat="1">
      <c r="A364" s="936"/>
      <c r="B364" s="937"/>
      <c r="C364" s="939"/>
      <c r="D364" s="436" t="s">
        <v>1334</v>
      </c>
      <c r="E364" s="438"/>
      <c r="F364" s="437"/>
      <c r="G364" s="442"/>
      <c r="H364" s="442"/>
      <c r="I364" s="515">
        <v>56945</v>
      </c>
      <c r="J364" s="983"/>
    </row>
    <row r="365" spans="1:10" s="416" customFormat="1">
      <c r="A365" s="936"/>
      <c r="B365" s="937"/>
      <c r="C365" s="939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983"/>
    </row>
    <row r="366" spans="1:10" s="416" customFormat="1">
      <c r="A366" s="936"/>
      <c r="B366" s="937"/>
      <c r="C366" s="939"/>
      <c r="D366" s="436" t="s">
        <v>1342</v>
      </c>
      <c r="E366" s="438"/>
      <c r="F366" s="437"/>
      <c r="G366" s="441"/>
      <c r="H366" s="441"/>
      <c r="I366" s="514">
        <v>584295</v>
      </c>
      <c r="J366" s="984"/>
    </row>
    <row r="367" spans="1:10" s="416" customFormat="1" ht="24">
      <c r="A367" s="936">
        <v>6</v>
      </c>
      <c r="B367" s="938" t="s">
        <v>1945</v>
      </c>
      <c r="C367" s="940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982">
        <f>ROUND(I371*0.8,0)</f>
        <v>146240</v>
      </c>
    </row>
    <row r="368" spans="1:10" s="416" customFormat="1">
      <c r="A368" s="936"/>
      <c r="B368" s="938"/>
      <c r="C368" s="940"/>
      <c r="D368" s="436" t="s">
        <v>1332</v>
      </c>
      <c r="E368" s="438"/>
      <c r="F368" s="437"/>
      <c r="G368" s="441"/>
      <c r="H368" s="441"/>
      <c r="I368" s="514">
        <v>160000</v>
      </c>
      <c r="J368" s="983"/>
    </row>
    <row r="369" spans="1:10" s="416" customFormat="1">
      <c r="A369" s="936"/>
      <c r="B369" s="938"/>
      <c r="C369" s="940"/>
      <c r="D369" s="436" t="s">
        <v>1334</v>
      </c>
      <c r="E369" s="438"/>
      <c r="F369" s="437"/>
      <c r="G369" s="442"/>
      <c r="H369" s="442"/>
      <c r="I369" s="515">
        <v>19200</v>
      </c>
      <c r="J369" s="983"/>
    </row>
    <row r="370" spans="1:10" s="416" customFormat="1">
      <c r="A370" s="936"/>
      <c r="B370" s="938"/>
      <c r="C370" s="940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983"/>
    </row>
    <row r="371" spans="1:10" s="416" customFormat="1">
      <c r="A371" s="936"/>
      <c r="B371" s="938"/>
      <c r="C371" s="940"/>
      <c r="D371" s="436" t="s">
        <v>1342</v>
      </c>
      <c r="E371" s="438"/>
      <c r="F371" s="437"/>
      <c r="G371" s="441"/>
      <c r="H371" s="441"/>
      <c r="I371" s="514">
        <v>182800</v>
      </c>
      <c r="J371" s="984"/>
    </row>
    <row r="372" spans="1:10" s="416" customFormat="1">
      <c r="A372" s="936">
        <v>7</v>
      </c>
      <c r="B372" s="937" t="s">
        <v>1046</v>
      </c>
      <c r="C372" s="939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982">
        <f>ROUND(I382*0.8,0)</f>
        <v>558189</v>
      </c>
    </row>
    <row r="373" spans="1:10" s="416" customFormat="1">
      <c r="A373" s="936"/>
      <c r="B373" s="937"/>
      <c r="C373" s="939"/>
      <c r="D373" s="938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983"/>
    </row>
    <row r="374" spans="1:10" s="416" customFormat="1">
      <c r="A374" s="936"/>
      <c r="B374" s="937"/>
      <c r="C374" s="939"/>
      <c r="D374" s="938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983"/>
    </row>
    <row r="375" spans="1:10" s="416" customFormat="1">
      <c r="A375" s="936"/>
      <c r="B375" s="937"/>
      <c r="C375" s="939"/>
      <c r="D375" s="938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983"/>
    </row>
    <row r="376" spans="1:10" s="416" customFormat="1">
      <c r="A376" s="936"/>
      <c r="B376" s="937"/>
      <c r="C376" s="939"/>
      <c r="D376" s="938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983"/>
    </row>
    <row r="377" spans="1:10" s="416" customFormat="1">
      <c r="A377" s="936"/>
      <c r="B377" s="937"/>
      <c r="C377" s="939"/>
      <c r="D377" s="938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983"/>
    </row>
    <row r="378" spans="1:10" s="416" customFormat="1">
      <c r="A378" s="936"/>
      <c r="B378" s="937"/>
      <c r="C378" s="939"/>
      <c r="D378" s="938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983"/>
    </row>
    <row r="379" spans="1:10" s="416" customFormat="1">
      <c r="A379" s="936"/>
      <c r="B379" s="937"/>
      <c r="C379" s="939"/>
      <c r="D379" s="448" t="s">
        <v>1332</v>
      </c>
      <c r="E379" s="449"/>
      <c r="F379" s="450"/>
      <c r="G379" s="448"/>
      <c r="H379" s="448"/>
      <c r="I379" s="521">
        <v>616550</v>
      </c>
      <c r="J379" s="983"/>
    </row>
    <row r="380" spans="1:10" s="416" customFormat="1">
      <c r="A380" s="936"/>
      <c r="B380" s="938"/>
      <c r="C380" s="940"/>
      <c r="D380" s="436" t="s">
        <v>1334</v>
      </c>
      <c r="E380" s="438"/>
      <c r="F380" s="437"/>
      <c r="G380" s="442"/>
      <c r="H380" s="442"/>
      <c r="I380" s="515">
        <v>73986</v>
      </c>
      <c r="J380" s="983"/>
    </row>
    <row r="381" spans="1:10" s="416" customFormat="1">
      <c r="A381" s="936"/>
      <c r="B381" s="938"/>
      <c r="C381" s="940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983"/>
    </row>
    <row r="382" spans="1:10" s="416" customFormat="1">
      <c r="A382" s="936"/>
      <c r="B382" s="938"/>
      <c r="C382" s="940"/>
      <c r="D382" s="436" t="s">
        <v>1342</v>
      </c>
      <c r="E382" s="438"/>
      <c r="F382" s="437"/>
      <c r="G382" s="441"/>
      <c r="H382" s="441"/>
      <c r="I382" s="514">
        <v>697736</v>
      </c>
      <c r="J382" s="984"/>
    </row>
    <row r="383" spans="1:10" s="416" customFormat="1" ht="24">
      <c r="A383" s="936">
        <v>8</v>
      </c>
      <c r="B383" s="938" t="s">
        <v>245</v>
      </c>
      <c r="C383" s="940" t="s">
        <v>1690</v>
      </c>
      <c r="D383" s="938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982">
        <f>ROUND(I389*0.9,0)</f>
        <v>2299367</v>
      </c>
    </row>
    <row r="384" spans="1:10" s="416" customFormat="1">
      <c r="A384" s="936"/>
      <c r="B384" s="938"/>
      <c r="C384" s="940"/>
      <c r="D384" s="938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983"/>
    </row>
    <row r="385" spans="1:10" s="416" customFormat="1">
      <c r="A385" s="936"/>
      <c r="B385" s="938"/>
      <c r="C385" s="940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983"/>
    </row>
    <row r="386" spans="1:10" s="416" customFormat="1">
      <c r="A386" s="936"/>
      <c r="B386" s="938"/>
      <c r="C386" s="940"/>
      <c r="D386" s="436" t="s">
        <v>1332</v>
      </c>
      <c r="E386" s="438"/>
      <c r="F386" s="437"/>
      <c r="G386" s="441"/>
      <c r="H386" s="441"/>
      <c r="I386" s="514">
        <v>2295320</v>
      </c>
      <c r="J386" s="983"/>
    </row>
    <row r="387" spans="1:10" s="416" customFormat="1">
      <c r="A387" s="936"/>
      <c r="B387" s="938"/>
      <c r="C387" s="940"/>
      <c r="D387" s="436" t="s">
        <v>1334</v>
      </c>
      <c r="E387" s="438"/>
      <c r="F387" s="437"/>
      <c r="G387" s="442"/>
      <c r="H387" s="442"/>
      <c r="I387" s="515">
        <v>229532</v>
      </c>
      <c r="J387" s="983"/>
    </row>
    <row r="388" spans="1:10" s="416" customFormat="1">
      <c r="A388" s="936"/>
      <c r="B388" s="938"/>
      <c r="C388" s="940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983"/>
    </row>
    <row r="389" spans="1:10" s="416" customFormat="1">
      <c r="A389" s="936"/>
      <c r="B389" s="938"/>
      <c r="C389" s="940"/>
      <c r="D389" s="436" t="s">
        <v>1342</v>
      </c>
      <c r="E389" s="438"/>
      <c r="F389" s="437"/>
      <c r="G389" s="441"/>
      <c r="H389" s="441"/>
      <c r="I389" s="514">
        <v>2554852</v>
      </c>
      <c r="J389" s="984"/>
    </row>
    <row r="390" spans="1:10" s="416" customFormat="1">
      <c r="A390" s="936">
        <v>9</v>
      </c>
      <c r="B390" s="937" t="s">
        <v>1962</v>
      </c>
      <c r="C390" s="939" t="s">
        <v>1312</v>
      </c>
      <c r="D390" s="937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982">
        <f>ROUND(I405*0.8,0)</f>
        <v>309348</v>
      </c>
    </row>
    <row r="391" spans="1:10" s="416" customFormat="1">
      <c r="A391" s="936"/>
      <c r="B391" s="937"/>
      <c r="C391" s="939"/>
      <c r="D391" s="937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983"/>
    </row>
    <row r="392" spans="1:10" s="416" customFormat="1">
      <c r="A392" s="936"/>
      <c r="B392" s="937"/>
      <c r="C392" s="939"/>
      <c r="D392" s="937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983"/>
    </row>
    <row r="393" spans="1:10" s="416" customFormat="1" ht="24">
      <c r="A393" s="936"/>
      <c r="B393" s="937"/>
      <c r="C393" s="939"/>
      <c r="D393" s="937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983"/>
    </row>
    <row r="394" spans="1:10" s="416" customFormat="1">
      <c r="A394" s="936"/>
      <c r="B394" s="937"/>
      <c r="C394" s="939"/>
      <c r="D394" s="937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983"/>
    </row>
    <row r="395" spans="1:10" s="416" customFormat="1" ht="24">
      <c r="A395" s="936"/>
      <c r="B395" s="937"/>
      <c r="C395" s="939"/>
      <c r="D395" s="937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983"/>
    </row>
    <row r="396" spans="1:10" s="416" customFormat="1">
      <c r="A396" s="936"/>
      <c r="B396" s="937"/>
      <c r="C396" s="939"/>
      <c r="D396" s="937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983"/>
    </row>
    <row r="397" spans="1:10" s="416" customFormat="1" ht="24">
      <c r="A397" s="936"/>
      <c r="B397" s="937"/>
      <c r="C397" s="939"/>
      <c r="D397" s="937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983"/>
    </row>
    <row r="398" spans="1:10" s="416" customFormat="1" ht="24">
      <c r="A398" s="936"/>
      <c r="B398" s="937"/>
      <c r="C398" s="939"/>
      <c r="D398" s="937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983"/>
    </row>
    <row r="399" spans="1:10" s="416" customFormat="1">
      <c r="A399" s="936"/>
      <c r="B399" s="937"/>
      <c r="C399" s="939"/>
      <c r="D399" s="937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983"/>
    </row>
    <row r="400" spans="1:10" s="416" customFormat="1">
      <c r="A400" s="936"/>
      <c r="B400" s="937"/>
      <c r="C400" s="939"/>
      <c r="D400" s="937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983"/>
    </row>
    <row r="401" spans="1:10" s="416" customFormat="1">
      <c r="A401" s="936"/>
      <c r="B401" s="937"/>
      <c r="C401" s="939"/>
      <c r="D401" s="937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983"/>
    </row>
    <row r="402" spans="1:10" s="416" customFormat="1">
      <c r="A402" s="936"/>
      <c r="B402" s="937"/>
      <c r="C402" s="939"/>
      <c r="D402" s="448" t="s">
        <v>1332</v>
      </c>
      <c r="E402" s="449"/>
      <c r="F402" s="450"/>
      <c r="G402" s="448"/>
      <c r="H402" s="448"/>
      <c r="I402" s="521">
        <v>341237</v>
      </c>
      <c r="J402" s="983"/>
    </row>
    <row r="403" spans="1:10" s="416" customFormat="1">
      <c r="A403" s="936"/>
      <c r="B403" s="937"/>
      <c r="C403" s="939"/>
      <c r="D403" s="448" t="s">
        <v>1334</v>
      </c>
      <c r="E403" s="449"/>
      <c r="F403" s="450"/>
      <c r="G403" s="448"/>
      <c r="H403" s="448"/>
      <c r="I403" s="521">
        <v>40948.44</v>
      </c>
      <c r="J403" s="983"/>
    </row>
    <row r="404" spans="1:10" s="416" customFormat="1">
      <c r="A404" s="936"/>
      <c r="B404" s="937"/>
      <c r="C404" s="939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983"/>
    </row>
    <row r="405" spans="1:10" s="416" customFormat="1">
      <c r="A405" s="936"/>
      <c r="B405" s="937"/>
      <c r="C405" s="939"/>
      <c r="D405" s="448" t="s">
        <v>1342</v>
      </c>
      <c r="E405" s="449"/>
      <c r="F405" s="450"/>
      <c r="G405" s="448"/>
      <c r="H405" s="448"/>
      <c r="I405" s="521">
        <v>386685.44</v>
      </c>
      <c r="J405" s="984"/>
    </row>
    <row r="406" spans="1:10" s="416" customFormat="1">
      <c r="A406" s="936">
        <v>10</v>
      </c>
      <c r="B406" s="938" t="s">
        <v>247</v>
      </c>
      <c r="C406" s="940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982">
        <f>ROUND(I413*0.9,0)</f>
        <v>285476</v>
      </c>
    </row>
    <row r="407" spans="1:10" s="416" customFormat="1">
      <c r="A407" s="936"/>
      <c r="B407" s="938"/>
      <c r="C407" s="940"/>
      <c r="D407" s="938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983"/>
    </row>
    <row r="408" spans="1:10" s="416" customFormat="1">
      <c r="A408" s="936"/>
      <c r="B408" s="938"/>
      <c r="C408" s="940"/>
      <c r="D408" s="938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983"/>
    </row>
    <row r="409" spans="1:10" s="416" customFormat="1">
      <c r="A409" s="936"/>
      <c r="B409" s="938"/>
      <c r="C409" s="940"/>
      <c r="D409" s="938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983"/>
    </row>
    <row r="410" spans="1:10" s="416" customFormat="1">
      <c r="A410" s="936"/>
      <c r="B410" s="938"/>
      <c r="C410" s="940"/>
      <c r="D410" s="436" t="s">
        <v>1332</v>
      </c>
      <c r="E410" s="438"/>
      <c r="F410" s="437"/>
      <c r="G410" s="441"/>
      <c r="H410" s="441"/>
      <c r="I410" s="514">
        <v>280800</v>
      </c>
      <c r="J410" s="983"/>
    </row>
    <row r="411" spans="1:10" s="416" customFormat="1">
      <c r="A411" s="936"/>
      <c r="B411" s="938"/>
      <c r="C411" s="940"/>
      <c r="D411" s="436" t="s">
        <v>1334</v>
      </c>
      <c r="E411" s="438"/>
      <c r="F411" s="437"/>
      <c r="G411" s="442"/>
      <c r="H411" s="442"/>
      <c r="I411" s="515">
        <v>33696</v>
      </c>
      <c r="J411" s="983"/>
    </row>
    <row r="412" spans="1:10" s="416" customFormat="1">
      <c r="A412" s="936"/>
      <c r="B412" s="938"/>
      <c r="C412" s="940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983"/>
    </row>
    <row r="413" spans="1:10" s="416" customFormat="1">
      <c r="A413" s="936"/>
      <c r="B413" s="938"/>
      <c r="C413" s="940"/>
      <c r="D413" s="436" t="s">
        <v>1342</v>
      </c>
      <c r="E413" s="438"/>
      <c r="F413" s="437"/>
      <c r="G413" s="441"/>
      <c r="H413" s="441"/>
      <c r="I413" s="514">
        <v>317196</v>
      </c>
      <c r="J413" s="984"/>
    </row>
    <row r="414" spans="1:10" s="374" customFormat="1">
      <c r="A414" s="934">
        <v>11</v>
      </c>
      <c r="B414" s="935" t="s">
        <v>186</v>
      </c>
      <c r="C414" s="923"/>
      <c r="D414" s="935" t="s">
        <v>1983</v>
      </c>
      <c r="E414" s="935" t="s">
        <v>1984</v>
      </c>
      <c r="F414" s="934" t="s">
        <v>1686</v>
      </c>
      <c r="G414" s="400">
        <v>189</v>
      </c>
      <c r="H414" s="432">
        <v>42.24</v>
      </c>
      <c r="I414" s="527">
        <v>7983.36</v>
      </c>
      <c r="J414" s="975">
        <f>ROUND(I496*0.9,0)</f>
        <v>4232094</v>
      </c>
    </row>
    <row r="415" spans="1:10" s="374" customFormat="1">
      <c r="A415" s="934"/>
      <c r="B415" s="935"/>
      <c r="C415" s="923"/>
      <c r="D415" s="935"/>
      <c r="E415" s="935"/>
      <c r="F415" s="934"/>
      <c r="G415" s="400">
        <v>27</v>
      </c>
      <c r="H415" s="432">
        <v>260</v>
      </c>
      <c r="I415" s="527">
        <v>7020</v>
      </c>
      <c r="J415" s="976"/>
    </row>
    <row r="416" spans="1:10" s="374" customFormat="1">
      <c r="A416" s="934"/>
      <c r="B416" s="935"/>
      <c r="C416" s="923"/>
      <c r="D416" s="935"/>
      <c r="E416" s="935" t="s">
        <v>1985</v>
      </c>
      <c r="F416" s="934" t="s">
        <v>1686</v>
      </c>
      <c r="G416" s="400" t="s">
        <v>1986</v>
      </c>
      <c r="H416" s="432">
        <v>1632</v>
      </c>
      <c r="I416" s="527">
        <v>65280</v>
      </c>
      <c r="J416" s="976"/>
    </row>
    <row r="417" spans="1:10" s="374" customFormat="1">
      <c r="A417" s="934"/>
      <c r="B417" s="935"/>
      <c r="C417" s="923"/>
      <c r="D417" s="935"/>
      <c r="E417" s="935"/>
      <c r="F417" s="934"/>
      <c r="G417" s="400" t="s">
        <v>1987</v>
      </c>
      <c r="H417" s="432">
        <v>677.7</v>
      </c>
      <c r="I417" s="527">
        <v>10843.2</v>
      </c>
      <c r="J417" s="976"/>
    </row>
    <row r="418" spans="1:10" s="374" customFormat="1" ht="36">
      <c r="A418" s="934"/>
      <c r="B418" s="935"/>
      <c r="C418" s="923"/>
      <c r="D418" s="935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976"/>
    </row>
    <row r="419" spans="1:10" s="374" customFormat="1" ht="24">
      <c r="A419" s="934"/>
      <c r="B419" s="935"/>
      <c r="C419" s="923"/>
      <c r="D419" s="935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976"/>
    </row>
    <row r="420" spans="1:10" s="374" customFormat="1" ht="24">
      <c r="A420" s="934"/>
      <c r="B420" s="935"/>
      <c r="C420" s="923"/>
      <c r="D420" s="935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976"/>
    </row>
    <row r="421" spans="1:10" s="374" customFormat="1">
      <c r="A421" s="934"/>
      <c r="B421" s="935"/>
      <c r="C421" s="923"/>
      <c r="D421" s="935"/>
      <c r="E421" s="935" t="s">
        <v>1991</v>
      </c>
      <c r="F421" s="934" t="s">
        <v>1686</v>
      </c>
      <c r="G421" s="400">
        <v>160.72</v>
      </c>
      <c r="H421" s="432">
        <v>47.5</v>
      </c>
      <c r="I421" s="527">
        <v>7634.2</v>
      </c>
      <c r="J421" s="976"/>
    </row>
    <row r="422" spans="1:10" s="374" customFormat="1">
      <c r="A422" s="934"/>
      <c r="B422" s="935"/>
      <c r="C422" s="923"/>
      <c r="D422" s="935"/>
      <c r="E422" s="935"/>
      <c r="F422" s="934"/>
      <c r="G422" s="400">
        <v>100</v>
      </c>
      <c r="H422" s="432">
        <v>145</v>
      </c>
      <c r="I422" s="527">
        <v>14500</v>
      </c>
      <c r="J422" s="976"/>
    </row>
    <row r="423" spans="1:10" s="374" customFormat="1" ht="24">
      <c r="A423" s="934"/>
      <c r="B423" s="935"/>
      <c r="C423" s="923"/>
      <c r="D423" s="935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976"/>
    </row>
    <row r="424" spans="1:10" s="374" customFormat="1">
      <c r="A424" s="934"/>
      <c r="B424" s="935"/>
      <c r="C424" s="923"/>
      <c r="D424" s="935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976"/>
    </row>
    <row r="425" spans="1:10" s="374" customFormat="1" ht="24">
      <c r="A425" s="934"/>
      <c r="B425" s="935"/>
      <c r="C425" s="923"/>
      <c r="D425" s="935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976"/>
    </row>
    <row r="426" spans="1:10" s="374" customFormat="1">
      <c r="A426" s="934"/>
      <c r="B426" s="935"/>
      <c r="C426" s="923"/>
      <c r="D426" s="935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976"/>
    </row>
    <row r="427" spans="1:10" s="374" customFormat="1">
      <c r="A427" s="934"/>
      <c r="B427" s="935"/>
      <c r="C427" s="923"/>
      <c r="D427" s="935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976"/>
    </row>
    <row r="428" spans="1:10" s="374" customFormat="1" ht="24">
      <c r="A428" s="934"/>
      <c r="B428" s="935"/>
      <c r="C428" s="923"/>
      <c r="D428" s="935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976"/>
    </row>
    <row r="429" spans="1:10" s="374" customFormat="1">
      <c r="A429" s="934"/>
      <c r="B429" s="935"/>
      <c r="C429" s="923"/>
      <c r="D429" s="935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976"/>
    </row>
    <row r="430" spans="1:10" s="374" customFormat="1" ht="24">
      <c r="A430" s="934"/>
      <c r="B430" s="935"/>
      <c r="C430" s="923"/>
      <c r="D430" s="935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976"/>
    </row>
    <row r="431" spans="1:10" s="374" customFormat="1" ht="48">
      <c r="A431" s="934"/>
      <c r="B431" s="935"/>
      <c r="C431" s="923"/>
      <c r="D431" s="935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976"/>
    </row>
    <row r="432" spans="1:10" s="374" customFormat="1">
      <c r="A432" s="934"/>
      <c r="B432" s="935"/>
      <c r="C432" s="923"/>
      <c r="D432" s="935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976"/>
    </row>
    <row r="433" spans="1:10" s="374" customFormat="1">
      <c r="A433" s="934"/>
      <c r="B433" s="935"/>
      <c r="C433" s="923"/>
      <c r="D433" s="935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976"/>
    </row>
    <row r="434" spans="1:10" s="374" customFormat="1">
      <c r="A434" s="934"/>
      <c r="B434" s="935"/>
      <c r="C434" s="923"/>
      <c r="D434" s="935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976"/>
    </row>
    <row r="435" spans="1:10" s="374" customFormat="1">
      <c r="A435" s="934"/>
      <c r="B435" s="935"/>
      <c r="C435" s="923"/>
      <c r="D435" s="935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976"/>
    </row>
    <row r="436" spans="1:10" s="374" customFormat="1">
      <c r="A436" s="934"/>
      <c r="B436" s="935"/>
      <c r="C436" s="923"/>
      <c r="D436" s="935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976"/>
    </row>
    <row r="437" spans="1:10" s="374" customFormat="1">
      <c r="A437" s="934"/>
      <c r="B437" s="935"/>
      <c r="C437" s="923"/>
      <c r="D437" s="935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976"/>
    </row>
    <row r="438" spans="1:10" s="374" customFormat="1">
      <c r="A438" s="934"/>
      <c r="B438" s="935"/>
      <c r="C438" s="923"/>
      <c r="D438" s="935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976"/>
    </row>
    <row r="439" spans="1:10" s="374" customFormat="1" ht="24">
      <c r="A439" s="934"/>
      <c r="B439" s="935"/>
      <c r="C439" s="923"/>
      <c r="D439" s="935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976"/>
    </row>
    <row r="440" spans="1:10" s="374" customFormat="1">
      <c r="A440" s="934"/>
      <c r="B440" s="935"/>
      <c r="C440" s="923"/>
      <c r="D440" s="935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976"/>
    </row>
    <row r="441" spans="1:10" s="374" customFormat="1" ht="24">
      <c r="A441" s="934"/>
      <c r="B441" s="935"/>
      <c r="C441" s="923"/>
      <c r="D441" s="935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976"/>
    </row>
    <row r="442" spans="1:10" s="374" customFormat="1">
      <c r="A442" s="934"/>
      <c r="B442" s="935"/>
      <c r="C442" s="923"/>
      <c r="D442" s="935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976"/>
    </row>
    <row r="443" spans="1:10" s="374" customFormat="1" ht="24">
      <c r="A443" s="934"/>
      <c r="B443" s="935"/>
      <c r="C443" s="923"/>
      <c r="D443" s="935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976"/>
    </row>
    <row r="444" spans="1:10" s="374" customFormat="1">
      <c r="A444" s="934"/>
      <c r="B444" s="935"/>
      <c r="C444" s="923"/>
      <c r="D444" s="935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976"/>
    </row>
    <row r="445" spans="1:10" s="374" customFormat="1">
      <c r="A445" s="934"/>
      <c r="B445" s="935"/>
      <c r="C445" s="923"/>
      <c r="D445" s="935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976"/>
    </row>
    <row r="446" spans="1:10" s="374" customFormat="1">
      <c r="A446" s="934"/>
      <c r="B446" s="935"/>
      <c r="C446" s="923"/>
      <c r="D446" s="935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976"/>
    </row>
    <row r="447" spans="1:10" s="374" customFormat="1">
      <c r="A447" s="934"/>
      <c r="B447" s="935"/>
      <c r="C447" s="923"/>
      <c r="D447" s="935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976"/>
    </row>
    <row r="448" spans="1:10" s="374" customFormat="1">
      <c r="A448" s="934"/>
      <c r="B448" s="935"/>
      <c r="C448" s="923"/>
      <c r="D448" s="935"/>
      <c r="E448" s="935" t="s">
        <v>2012</v>
      </c>
      <c r="F448" s="934" t="s">
        <v>1686</v>
      </c>
      <c r="G448" s="400">
        <v>808</v>
      </c>
      <c r="H448" s="432">
        <v>230</v>
      </c>
      <c r="I448" s="527">
        <v>185840</v>
      </c>
      <c r="J448" s="976"/>
    </row>
    <row r="449" spans="1:10" s="374" customFormat="1">
      <c r="A449" s="934"/>
      <c r="B449" s="935"/>
      <c r="C449" s="923"/>
      <c r="D449" s="935"/>
      <c r="E449" s="935"/>
      <c r="F449" s="934"/>
      <c r="G449" s="400">
        <v>36</v>
      </c>
      <c r="H449" s="432">
        <v>165</v>
      </c>
      <c r="I449" s="527">
        <v>5940</v>
      </c>
      <c r="J449" s="976"/>
    </row>
    <row r="450" spans="1:10" s="374" customFormat="1">
      <c r="A450" s="934"/>
      <c r="B450" s="935"/>
      <c r="C450" s="923"/>
      <c r="D450" s="935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976"/>
    </row>
    <row r="451" spans="1:10" s="374" customFormat="1" ht="24">
      <c r="A451" s="934"/>
      <c r="B451" s="935"/>
      <c r="C451" s="923"/>
      <c r="D451" s="935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976"/>
    </row>
    <row r="452" spans="1:10" s="374" customFormat="1" ht="24">
      <c r="A452" s="934"/>
      <c r="B452" s="935"/>
      <c r="C452" s="923"/>
      <c r="D452" s="935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976"/>
    </row>
    <row r="453" spans="1:10" s="374" customFormat="1" ht="36">
      <c r="A453" s="934"/>
      <c r="B453" s="935"/>
      <c r="C453" s="923"/>
      <c r="D453" s="935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976"/>
    </row>
    <row r="454" spans="1:10" s="374" customFormat="1" ht="24">
      <c r="A454" s="934"/>
      <c r="B454" s="935"/>
      <c r="C454" s="923"/>
      <c r="D454" s="935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976"/>
    </row>
    <row r="455" spans="1:10" s="374" customFormat="1" ht="24">
      <c r="A455" s="934"/>
      <c r="B455" s="935"/>
      <c r="C455" s="923"/>
      <c r="D455" s="935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976"/>
    </row>
    <row r="456" spans="1:10" s="374" customFormat="1" ht="24">
      <c r="A456" s="934"/>
      <c r="B456" s="935"/>
      <c r="C456" s="923"/>
      <c r="D456" s="935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976"/>
    </row>
    <row r="457" spans="1:10" s="374" customFormat="1">
      <c r="A457" s="934"/>
      <c r="B457" s="935"/>
      <c r="C457" s="923"/>
      <c r="D457" s="935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976"/>
    </row>
    <row r="458" spans="1:10" s="374" customFormat="1">
      <c r="A458" s="934"/>
      <c r="B458" s="935"/>
      <c r="C458" s="923"/>
      <c r="D458" s="935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976"/>
    </row>
    <row r="459" spans="1:10" s="374" customFormat="1">
      <c r="A459" s="934"/>
      <c r="B459" s="935"/>
      <c r="C459" s="923"/>
      <c r="D459" s="935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976"/>
    </row>
    <row r="460" spans="1:10" s="374" customFormat="1">
      <c r="A460" s="934"/>
      <c r="B460" s="935"/>
      <c r="C460" s="923"/>
      <c r="D460" s="935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976"/>
    </row>
    <row r="461" spans="1:10" s="374" customFormat="1">
      <c r="A461" s="934"/>
      <c r="B461" s="935"/>
      <c r="C461" s="923"/>
      <c r="D461" s="935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976"/>
    </row>
    <row r="462" spans="1:10" s="374" customFormat="1">
      <c r="A462" s="934"/>
      <c r="B462" s="935"/>
      <c r="C462" s="923"/>
      <c r="D462" s="935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976"/>
    </row>
    <row r="463" spans="1:10" s="374" customFormat="1" ht="36">
      <c r="A463" s="934"/>
      <c r="B463" s="935"/>
      <c r="C463" s="923"/>
      <c r="D463" s="935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976"/>
    </row>
    <row r="464" spans="1:10" s="374" customFormat="1">
      <c r="A464" s="934"/>
      <c r="B464" s="935"/>
      <c r="C464" s="923"/>
      <c r="D464" s="935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976"/>
    </row>
    <row r="465" spans="1:10" s="374" customFormat="1">
      <c r="A465" s="934"/>
      <c r="B465" s="935"/>
      <c r="C465" s="923"/>
      <c r="D465" s="935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976"/>
    </row>
    <row r="466" spans="1:10" s="374" customFormat="1">
      <c r="A466" s="934"/>
      <c r="B466" s="935"/>
      <c r="C466" s="923"/>
      <c r="D466" s="935" t="s">
        <v>2024</v>
      </c>
      <c r="E466" s="935" t="s">
        <v>2025</v>
      </c>
      <c r="F466" s="934" t="s">
        <v>1686</v>
      </c>
      <c r="G466" s="400" t="s">
        <v>2026</v>
      </c>
      <c r="H466" s="432">
        <v>1632</v>
      </c>
      <c r="I466" s="527">
        <v>8160</v>
      </c>
      <c r="J466" s="976"/>
    </row>
    <row r="467" spans="1:10" s="374" customFormat="1">
      <c r="A467" s="934"/>
      <c r="B467" s="935"/>
      <c r="C467" s="923"/>
      <c r="D467" s="935"/>
      <c r="E467" s="935"/>
      <c r="F467" s="934"/>
      <c r="G467" s="400" t="s">
        <v>2027</v>
      </c>
      <c r="H467" s="432">
        <v>2532</v>
      </c>
      <c r="I467" s="527">
        <v>15192</v>
      </c>
      <c r="J467" s="976"/>
    </row>
    <row r="468" spans="1:10" s="374" customFormat="1">
      <c r="A468" s="934"/>
      <c r="B468" s="935"/>
      <c r="C468" s="923"/>
      <c r="D468" s="935"/>
      <c r="E468" s="935"/>
      <c r="F468" s="934"/>
      <c r="G468" s="400" t="s">
        <v>2028</v>
      </c>
      <c r="H468" s="432">
        <v>677.7</v>
      </c>
      <c r="I468" s="527">
        <v>1321.5150000000001</v>
      </c>
      <c r="J468" s="976"/>
    </row>
    <row r="469" spans="1:10" s="374" customFormat="1" ht="24">
      <c r="A469" s="934"/>
      <c r="B469" s="935"/>
      <c r="C469" s="923"/>
      <c r="D469" s="935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976"/>
    </row>
    <row r="470" spans="1:10" s="374" customFormat="1">
      <c r="A470" s="934"/>
      <c r="B470" s="935"/>
      <c r="C470" s="923"/>
      <c r="D470" s="935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976"/>
    </row>
    <row r="471" spans="1:10" s="374" customFormat="1">
      <c r="A471" s="934"/>
      <c r="B471" s="935"/>
      <c r="C471" s="923"/>
      <c r="D471" s="935"/>
      <c r="E471" s="935" t="s">
        <v>2031</v>
      </c>
      <c r="F471" s="934" t="s">
        <v>1686</v>
      </c>
      <c r="G471" s="400">
        <v>35.4</v>
      </c>
      <c r="H471" s="432">
        <v>42.24</v>
      </c>
      <c r="I471" s="527">
        <v>1495.296</v>
      </c>
      <c r="J471" s="976"/>
    </row>
    <row r="472" spans="1:10" s="374" customFormat="1">
      <c r="A472" s="934"/>
      <c r="B472" s="935"/>
      <c r="C472" s="923"/>
      <c r="D472" s="935"/>
      <c r="E472" s="935"/>
      <c r="F472" s="934"/>
      <c r="G472" s="400">
        <v>47.4</v>
      </c>
      <c r="H472" s="432">
        <v>260</v>
      </c>
      <c r="I472" s="527">
        <v>12324</v>
      </c>
      <c r="J472" s="976"/>
    </row>
    <row r="473" spans="1:10" s="374" customFormat="1">
      <c r="A473" s="934"/>
      <c r="B473" s="935"/>
      <c r="C473" s="923"/>
      <c r="D473" s="935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976"/>
    </row>
    <row r="474" spans="1:10" s="374" customFormat="1">
      <c r="A474" s="934"/>
      <c r="B474" s="935"/>
      <c r="C474" s="923"/>
      <c r="D474" s="935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976"/>
    </row>
    <row r="475" spans="1:10" s="374" customFormat="1">
      <c r="A475" s="934"/>
      <c r="B475" s="935"/>
      <c r="C475" s="923"/>
      <c r="D475" s="935"/>
      <c r="E475" s="935" t="s">
        <v>2034</v>
      </c>
      <c r="F475" s="934" t="s">
        <v>1686</v>
      </c>
      <c r="G475" s="400">
        <v>340</v>
      </c>
      <c r="H475" s="432">
        <v>280</v>
      </c>
      <c r="I475" s="527">
        <v>95200</v>
      </c>
      <c r="J475" s="976"/>
    </row>
    <row r="476" spans="1:10" s="374" customFormat="1">
      <c r="A476" s="934"/>
      <c r="B476" s="935"/>
      <c r="C476" s="923"/>
      <c r="D476" s="935"/>
      <c r="E476" s="935"/>
      <c r="F476" s="934"/>
      <c r="G476" s="400" t="s">
        <v>2035</v>
      </c>
      <c r="H476" s="432">
        <v>249.07</v>
      </c>
      <c r="I476" s="527">
        <v>22416.3</v>
      </c>
      <c r="J476" s="976"/>
    </row>
    <row r="477" spans="1:10" s="374" customFormat="1">
      <c r="A477" s="934"/>
      <c r="B477" s="935"/>
      <c r="C477" s="923"/>
      <c r="D477" s="935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976"/>
    </row>
    <row r="478" spans="1:10" s="374" customFormat="1">
      <c r="A478" s="934"/>
      <c r="B478" s="935"/>
      <c r="C478" s="923"/>
      <c r="D478" s="935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976"/>
    </row>
    <row r="479" spans="1:10" s="374" customFormat="1">
      <c r="A479" s="934"/>
      <c r="B479" s="935"/>
      <c r="C479" s="923"/>
      <c r="D479" s="935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976"/>
    </row>
    <row r="480" spans="1:10" s="374" customFormat="1">
      <c r="A480" s="934"/>
      <c r="B480" s="935"/>
      <c r="C480" s="923"/>
      <c r="D480" s="935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976"/>
    </row>
    <row r="481" spans="1:10" s="374" customFormat="1">
      <c r="A481" s="934"/>
      <c r="B481" s="935"/>
      <c r="C481" s="923"/>
      <c r="D481" s="935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976"/>
    </row>
    <row r="482" spans="1:10" s="374" customFormat="1" ht="24">
      <c r="A482" s="934"/>
      <c r="B482" s="935"/>
      <c r="C482" s="923"/>
      <c r="D482" s="935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976"/>
    </row>
    <row r="483" spans="1:10" s="374" customFormat="1">
      <c r="A483" s="934"/>
      <c r="B483" s="935"/>
      <c r="C483" s="923"/>
      <c r="D483" s="935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976"/>
    </row>
    <row r="484" spans="1:10" s="374" customFormat="1">
      <c r="A484" s="934"/>
      <c r="B484" s="935"/>
      <c r="C484" s="923"/>
      <c r="D484" s="935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976"/>
    </row>
    <row r="485" spans="1:10" s="374" customFormat="1">
      <c r="A485" s="934"/>
      <c r="B485" s="935"/>
      <c r="C485" s="923"/>
      <c r="D485" s="935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976"/>
    </row>
    <row r="486" spans="1:10" s="374" customFormat="1">
      <c r="A486" s="934"/>
      <c r="B486" s="935"/>
      <c r="C486" s="923"/>
      <c r="D486" s="935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976"/>
    </row>
    <row r="487" spans="1:10" s="374" customFormat="1" ht="24">
      <c r="A487" s="934"/>
      <c r="B487" s="935"/>
      <c r="C487" s="923"/>
      <c r="D487" s="935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976"/>
    </row>
    <row r="488" spans="1:10" s="374" customFormat="1" ht="36">
      <c r="A488" s="934"/>
      <c r="B488" s="935"/>
      <c r="C488" s="923"/>
      <c r="D488" s="935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976"/>
    </row>
    <row r="489" spans="1:10" s="374" customFormat="1">
      <c r="A489" s="934"/>
      <c r="B489" s="935"/>
      <c r="C489" s="923"/>
      <c r="D489" s="935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976"/>
    </row>
    <row r="490" spans="1:10" s="374" customFormat="1" ht="24">
      <c r="A490" s="934"/>
      <c r="B490" s="935"/>
      <c r="C490" s="923"/>
      <c r="D490" s="935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976"/>
    </row>
    <row r="491" spans="1:10" s="374" customFormat="1">
      <c r="A491" s="934"/>
      <c r="B491" s="935"/>
      <c r="C491" s="923"/>
      <c r="D491" s="935"/>
      <c r="E491" s="428" t="s">
        <v>2048</v>
      </c>
      <c r="F491" s="429" t="s">
        <v>1382</v>
      </c>
      <c r="G491" s="400">
        <v>0</v>
      </c>
      <c r="H491" s="432"/>
      <c r="I491" s="527"/>
      <c r="J491" s="976"/>
    </row>
    <row r="492" spans="1:10" s="374" customFormat="1">
      <c r="A492" s="934"/>
      <c r="B492" s="935"/>
      <c r="C492" s="923"/>
      <c r="D492" s="433" t="s">
        <v>1332</v>
      </c>
      <c r="E492" s="428"/>
      <c r="F492" s="429"/>
      <c r="G492" s="403"/>
      <c r="H492" s="404"/>
      <c r="I492" s="510">
        <v>4179388.0122000002</v>
      </c>
      <c r="J492" s="976"/>
    </row>
    <row r="493" spans="1:10" s="374" customFormat="1" ht="24">
      <c r="A493" s="934"/>
      <c r="B493" s="935"/>
      <c r="C493" s="923"/>
      <c r="D493" s="367" t="s">
        <v>1742</v>
      </c>
      <c r="E493" s="428"/>
      <c r="F493" s="429"/>
      <c r="G493" s="403"/>
      <c r="H493" s="404"/>
      <c r="I493" s="510">
        <v>417938.80122000002</v>
      </c>
      <c r="J493" s="976"/>
    </row>
    <row r="494" spans="1:10" s="374" customFormat="1">
      <c r="A494" s="934"/>
      <c r="B494" s="935"/>
      <c r="C494" s="923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976"/>
    </row>
    <row r="495" spans="1:10" s="374" customFormat="1">
      <c r="A495" s="934"/>
      <c r="B495" s="935"/>
      <c r="C495" s="923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976"/>
    </row>
    <row r="496" spans="1:10" s="374" customFormat="1">
      <c r="A496" s="934"/>
      <c r="B496" s="935"/>
      <c r="C496" s="923"/>
      <c r="D496" s="433" t="s">
        <v>1342</v>
      </c>
      <c r="E496" s="428"/>
      <c r="F496" s="429"/>
      <c r="G496" s="403"/>
      <c r="H496" s="404"/>
      <c r="I496" s="510">
        <v>4702326.8134199996</v>
      </c>
      <c r="J496" s="977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913">
        <v>1</v>
      </c>
      <c r="B498" s="943" t="s">
        <v>266</v>
      </c>
      <c r="C498" s="916" t="s">
        <v>1312</v>
      </c>
      <c r="D498" s="916" t="s">
        <v>2052</v>
      </c>
      <c r="E498" s="365" t="s">
        <v>2053</v>
      </c>
      <c r="F498" s="385" t="s">
        <v>1315</v>
      </c>
      <c r="G498" s="75">
        <v>610</v>
      </c>
      <c r="H498" s="956">
        <v>51</v>
      </c>
      <c r="I498" s="932">
        <v>31110</v>
      </c>
      <c r="J498" s="982">
        <f>ROUND(I508*0.9,0)</f>
        <v>561109</v>
      </c>
    </row>
    <row r="499" spans="1:10" s="453" customFormat="1">
      <c r="A499" s="914"/>
      <c r="B499" s="944"/>
      <c r="C499" s="917"/>
      <c r="D499" s="917"/>
      <c r="E499" s="365" t="s">
        <v>2054</v>
      </c>
      <c r="F499" s="385" t="s">
        <v>1315</v>
      </c>
      <c r="G499" s="75">
        <v>610</v>
      </c>
      <c r="H499" s="956"/>
      <c r="I499" s="932"/>
      <c r="J499" s="980"/>
    </row>
    <row r="500" spans="1:10" s="455" customFormat="1">
      <c r="A500" s="914"/>
      <c r="B500" s="944"/>
      <c r="C500" s="917"/>
      <c r="D500" s="917"/>
      <c r="E500" s="454" t="s">
        <v>2055</v>
      </c>
      <c r="F500" s="957" t="s">
        <v>1315</v>
      </c>
      <c r="G500" s="75">
        <v>484.42</v>
      </c>
      <c r="H500" s="373">
        <v>199.5</v>
      </c>
      <c r="I500" s="527">
        <v>96641.79</v>
      </c>
      <c r="J500" s="980"/>
    </row>
    <row r="501" spans="1:10" s="455" customFormat="1">
      <c r="A501" s="914"/>
      <c r="B501" s="944"/>
      <c r="C501" s="917"/>
      <c r="D501" s="917"/>
      <c r="E501" s="454" t="s">
        <v>2056</v>
      </c>
      <c r="F501" s="957"/>
      <c r="G501" s="75">
        <v>125.58</v>
      </c>
      <c r="H501" s="373">
        <v>240</v>
      </c>
      <c r="I501" s="527">
        <v>30139.200000000001</v>
      </c>
      <c r="J501" s="980"/>
    </row>
    <row r="502" spans="1:10" s="455" customFormat="1" ht="24">
      <c r="A502" s="914"/>
      <c r="B502" s="944"/>
      <c r="C502" s="917"/>
      <c r="D502" s="916" t="s">
        <v>1961</v>
      </c>
      <c r="E502" s="365" t="s">
        <v>2057</v>
      </c>
      <c r="F502" s="385" t="s">
        <v>1315</v>
      </c>
      <c r="G502" s="75">
        <v>1324</v>
      </c>
      <c r="H502" s="956">
        <v>51</v>
      </c>
      <c r="I502" s="932">
        <v>67524</v>
      </c>
      <c r="J502" s="980"/>
    </row>
    <row r="503" spans="1:10" s="455" customFormat="1">
      <c r="A503" s="914"/>
      <c r="B503" s="944"/>
      <c r="C503" s="917"/>
      <c r="D503" s="917"/>
      <c r="E503" s="365" t="s">
        <v>2054</v>
      </c>
      <c r="F503" s="385" t="s">
        <v>1315</v>
      </c>
      <c r="G503" s="75">
        <v>1324</v>
      </c>
      <c r="H503" s="956"/>
      <c r="I503" s="932"/>
      <c r="J503" s="980"/>
    </row>
    <row r="504" spans="1:10" s="455" customFormat="1">
      <c r="A504" s="914"/>
      <c r="B504" s="944"/>
      <c r="C504" s="917"/>
      <c r="D504" s="918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980"/>
    </row>
    <row r="505" spans="1:10" s="453" customFormat="1">
      <c r="A505" s="941"/>
      <c r="B505" s="945"/>
      <c r="C505" s="947"/>
      <c r="D505" s="458" t="s">
        <v>1332</v>
      </c>
      <c r="E505" s="459"/>
      <c r="F505" s="460"/>
      <c r="G505" s="461"/>
      <c r="H505" s="462"/>
      <c r="I505" s="510">
        <v>503454.99</v>
      </c>
      <c r="J505" s="980"/>
    </row>
    <row r="506" spans="1:10" s="453" customFormat="1">
      <c r="A506" s="941"/>
      <c r="B506" s="945"/>
      <c r="C506" s="947"/>
      <c r="D506" s="458" t="s">
        <v>1742</v>
      </c>
      <c r="E506" s="459"/>
      <c r="F506" s="460"/>
      <c r="G506" s="463"/>
      <c r="H506" s="462"/>
      <c r="I506" s="510">
        <v>60000</v>
      </c>
      <c r="J506" s="980"/>
    </row>
    <row r="507" spans="1:10" s="455" customFormat="1">
      <c r="A507" s="914"/>
      <c r="B507" s="944"/>
      <c r="C507" s="917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980"/>
    </row>
    <row r="508" spans="1:10" s="453" customFormat="1">
      <c r="A508" s="942"/>
      <c r="B508" s="946"/>
      <c r="C508" s="948"/>
      <c r="D508" s="458" t="s">
        <v>1342</v>
      </c>
      <c r="E508" s="459"/>
      <c r="F508" s="460"/>
      <c r="G508" s="468"/>
      <c r="H508" s="462"/>
      <c r="I508" s="510">
        <v>623454.99</v>
      </c>
      <c r="J508" s="981"/>
    </row>
    <row r="509" spans="1:10" s="455" customFormat="1">
      <c r="A509" s="949">
        <v>2</v>
      </c>
      <c r="B509" s="951" t="s">
        <v>670</v>
      </c>
      <c r="C509" s="953" t="s">
        <v>1312</v>
      </c>
      <c r="D509" s="913" t="s">
        <v>2060</v>
      </c>
      <c r="E509" s="943" t="s">
        <v>2061</v>
      </c>
      <c r="F509" s="913" t="s">
        <v>1745</v>
      </c>
      <c r="G509" s="469" t="s">
        <v>2062</v>
      </c>
      <c r="H509" s="457">
        <v>1632</v>
      </c>
      <c r="I509" s="527">
        <v>17952</v>
      </c>
      <c r="J509" s="982">
        <f>ROUND(I523*0.9,0)</f>
        <v>956698</v>
      </c>
    </row>
    <row r="510" spans="1:10" s="455" customFormat="1">
      <c r="A510" s="949"/>
      <c r="B510" s="951"/>
      <c r="C510" s="953"/>
      <c r="D510" s="914"/>
      <c r="E510" s="955"/>
      <c r="F510" s="915"/>
      <c r="G510" s="470" t="s">
        <v>2063</v>
      </c>
      <c r="H510" s="457">
        <v>2532</v>
      </c>
      <c r="I510" s="527">
        <v>5064</v>
      </c>
      <c r="J510" s="980"/>
    </row>
    <row r="511" spans="1:10" s="455" customFormat="1">
      <c r="A511" s="949"/>
      <c r="B511" s="951"/>
      <c r="C511" s="953"/>
      <c r="D511" s="914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980"/>
    </row>
    <row r="512" spans="1:10" s="455" customFormat="1">
      <c r="A512" s="949"/>
      <c r="B512" s="951"/>
      <c r="C512" s="953"/>
      <c r="D512" s="914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980"/>
    </row>
    <row r="513" spans="1:10" s="455" customFormat="1">
      <c r="A513" s="949"/>
      <c r="B513" s="951"/>
      <c r="C513" s="953"/>
      <c r="D513" s="914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980"/>
    </row>
    <row r="514" spans="1:10" s="455" customFormat="1">
      <c r="A514" s="949"/>
      <c r="B514" s="951"/>
      <c r="C514" s="953"/>
      <c r="D514" s="914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980"/>
    </row>
    <row r="515" spans="1:10" s="455" customFormat="1">
      <c r="A515" s="949"/>
      <c r="B515" s="951"/>
      <c r="C515" s="953"/>
      <c r="D515" s="914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980"/>
    </row>
    <row r="516" spans="1:10" s="455" customFormat="1">
      <c r="A516" s="949"/>
      <c r="B516" s="951"/>
      <c r="C516" s="953"/>
      <c r="D516" s="915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980"/>
    </row>
    <row r="517" spans="1:10" s="455" customFormat="1" ht="24">
      <c r="A517" s="949"/>
      <c r="B517" s="951"/>
      <c r="C517" s="953"/>
      <c r="D517" s="916" t="s">
        <v>2070</v>
      </c>
      <c r="E517" s="465" t="s">
        <v>2071</v>
      </c>
      <c r="F517" s="466" t="s">
        <v>1315</v>
      </c>
      <c r="G517" s="467">
        <v>2250</v>
      </c>
      <c r="H517" s="958">
        <v>51</v>
      </c>
      <c r="I517" s="932">
        <v>114750</v>
      </c>
      <c r="J517" s="980"/>
    </row>
    <row r="518" spans="1:10" s="455" customFormat="1">
      <c r="A518" s="949"/>
      <c r="B518" s="951"/>
      <c r="C518" s="953"/>
      <c r="D518" s="917"/>
      <c r="E518" s="465" t="s">
        <v>2054</v>
      </c>
      <c r="F518" s="466" t="s">
        <v>1315</v>
      </c>
      <c r="G518" s="467">
        <v>2250</v>
      </c>
      <c r="H518" s="958"/>
      <c r="I518" s="932"/>
      <c r="J518" s="980"/>
    </row>
    <row r="519" spans="1:10" s="455" customFormat="1">
      <c r="A519" s="949"/>
      <c r="B519" s="951"/>
      <c r="C519" s="953"/>
      <c r="D519" s="918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980"/>
    </row>
    <row r="520" spans="1:10" s="453" customFormat="1">
      <c r="A520" s="950"/>
      <c r="B520" s="952"/>
      <c r="C520" s="954"/>
      <c r="D520" s="458" t="s">
        <v>1332</v>
      </c>
      <c r="E520" s="459"/>
      <c r="F520" s="460"/>
      <c r="G520" s="463"/>
      <c r="H520" s="462"/>
      <c r="I520" s="510">
        <v>922319.59999999905</v>
      </c>
      <c r="J520" s="980"/>
    </row>
    <row r="521" spans="1:10" s="453" customFormat="1">
      <c r="A521" s="950"/>
      <c r="B521" s="952"/>
      <c r="C521" s="954"/>
      <c r="D521" s="458" t="s">
        <v>1742</v>
      </c>
      <c r="E521" s="459"/>
      <c r="F521" s="460"/>
      <c r="G521" s="463"/>
      <c r="H521" s="462"/>
      <c r="I521" s="510">
        <v>110678.352</v>
      </c>
      <c r="J521" s="980"/>
    </row>
    <row r="522" spans="1:10" s="455" customFormat="1">
      <c r="A522" s="949"/>
      <c r="B522" s="951"/>
      <c r="C522" s="953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980"/>
    </row>
    <row r="523" spans="1:10" s="453" customFormat="1">
      <c r="A523" s="950"/>
      <c r="B523" s="952"/>
      <c r="C523" s="954"/>
      <c r="D523" s="458" t="s">
        <v>1342</v>
      </c>
      <c r="E523" s="459"/>
      <c r="F523" s="460"/>
      <c r="G523" s="468"/>
      <c r="H523" s="462"/>
      <c r="I523" s="510">
        <v>1062997.952</v>
      </c>
      <c r="J523" s="981"/>
    </row>
    <row r="524" spans="1:10" s="455" customFormat="1" ht="24">
      <c r="A524" s="949">
        <v>3</v>
      </c>
      <c r="B524" s="951" t="s">
        <v>2074</v>
      </c>
      <c r="C524" s="953" t="s">
        <v>1312</v>
      </c>
      <c r="D524" s="913" t="s">
        <v>2075</v>
      </c>
      <c r="E524" s="465" t="s">
        <v>2076</v>
      </c>
      <c r="F524" s="466" t="s">
        <v>1315</v>
      </c>
      <c r="G524" s="469">
        <v>749</v>
      </c>
      <c r="H524" s="958">
        <v>380</v>
      </c>
      <c r="I524" s="932">
        <v>284620</v>
      </c>
      <c r="J524" s="982">
        <f>ROUND(I535*0.9,0)</f>
        <v>868907</v>
      </c>
    </row>
    <row r="525" spans="1:10" s="455" customFormat="1" ht="24">
      <c r="A525" s="949"/>
      <c r="B525" s="951"/>
      <c r="C525" s="953"/>
      <c r="D525" s="915"/>
      <c r="E525" s="465" t="s">
        <v>1935</v>
      </c>
      <c r="F525" s="466" t="s">
        <v>1315</v>
      </c>
      <c r="G525" s="467">
        <v>749</v>
      </c>
      <c r="H525" s="958"/>
      <c r="I525" s="932"/>
      <c r="J525" s="980"/>
    </row>
    <row r="526" spans="1:10" s="455" customFormat="1" ht="24">
      <c r="A526" s="949"/>
      <c r="B526" s="951"/>
      <c r="C526" s="953"/>
      <c r="D526" s="913" t="s">
        <v>2077</v>
      </c>
      <c r="E526" s="465" t="s">
        <v>2053</v>
      </c>
      <c r="F526" s="466" t="s">
        <v>1315</v>
      </c>
      <c r="G526" s="467">
        <v>425.5</v>
      </c>
      <c r="H526" s="958">
        <v>51</v>
      </c>
      <c r="I526" s="932">
        <v>21700.5</v>
      </c>
      <c r="J526" s="980"/>
    </row>
    <row r="527" spans="1:10" s="455" customFormat="1">
      <c r="A527" s="949"/>
      <c r="B527" s="951"/>
      <c r="C527" s="953"/>
      <c r="D527" s="914"/>
      <c r="E527" s="465" t="s">
        <v>2054</v>
      </c>
      <c r="F527" s="466" t="s">
        <v>1315</v>
      </c>
      <c r="G527" s="467">
        <v>425.5</v>
      </c>
      <c r="H527" s="958"/>
      <c r="I527" s="932"/>
      <c r="J527" s="980"/>
    </row>
    <row r="528" spans="1:10" s="455" customFormat="1">
      <c r="A528" s="949"/>
      <c r="B528" s="951"/>
      <c r="C528" s="953"/>
      <c r="D528" s="915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980"/>
    </row>
    <row r="529" spans="1:10" s="455" customFormat="1" ht="24">
      <c r="A529" s="949"/>
      <c r="B529" s="951"/>
      <c r="C529" s="953"/>
      <c r="D529" s="913" t="s">
        <v>1961</v>
      </c>
      <c r="E529" s="465" t="s">
        <v>2071</v>
      </c>
      <c r="F529" s="466" t="s">
        <v>1315</v>
      </c>
      <c r="G529" s="467">
        <v>1556</v>
      </c>
      <c r="H529" s="958">
        <v>51</v>
      </c>
      <c r="I529" s="932">
        <v>79356</v>
      </c>
      <c r="J529" s="980"/>
    </row>
    <row r="530" spans="1:10" s="455" customFormat="1">
      <c r="A530" s="949"/>
      <c r="B530" s="951"/>
      <c r="C530" s="953"/>
      <c r="D530" s="914"/>
      <c r="E530" s="465" t="s">
        <v>2054</v>
      </c>
      <c r="F530" s="466" t="s">
        <v>1315</v>
      </c>
      <c r="G530" s="467">
        <v>1556</v>
      </c>
      <c r="H530" s="958"/>
      <c r="I530" s="932"/>
      <c r="J530" s="980"/>
    </row>
    <row r="531" spans="1:10" s="455" customFormat="1">
      <c r="A531" s="949"/>
      <c r="B531" s="951"/>
      <c r="C531" s="953"/>
      <c r="D531" s="915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980"/>
    </row>
    <row r="532" spans="1:10" s="453" customFormat="1">
      <c r="A532" s="950"/>
      <c r="B532" s="952"/>
      <c r="C532" s="954"/>
      <c r="D532" s="458" t="s">
        <v>1332</v>
      </c>
      <c r="E532" s="459"/>
      <c r="F532" s="460"/>
      <c r="G532" s="463"/>
      <c r="H532" s="462"/>
      <c r="I532" s="510">
        <v>814556.5</v>
      </c>
      <c r="J532" s="980"/>
    </row>
    <row r="533" spans="1:10" s="453" customFormat="1">
      <c r="A533" s="950"/>
      <c r="B533" s="952"/>
      <c r="C533" s="954"/>
      <c r="D533" s="458" t="s">
        <v>1742</v>
      </c>
      <c r="E533" s="459"/>
      <c r="F533" s="460"/>
      <c r="G533" s="463"/>
      <c r="H533" s="462"/>
      <c r="I533" s="510">
        <v>90896</v>
      </c>
      <c r="J533" s="980"/>
    </row>
    <row r="534" spans="1:10" s="455" customFormat="1">
      <c r="A534" s="949"/>
      <c r="B534" s="951"/>
      <c r="C534" s="953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980"/>
    </row>
    <row r="535" spans="1:10" s="453" customFormat="1">
      <c r="A535" s="950"/>
      <c r="B535" s="952"/>
      <c r="C535" s="954"/>
      <c r="D535" s="458" t="s">
        <v>1342</v>
      </c>
      <c r="E535" s="459"/>
      <c r="F535" s="460"/>
      <c r="G535" s="468"/>
      <c r="H535" s="462"/>
      <c r="I535" s="510">
        <v>965452.5</v>
      </c>
      <c r="J535" s="981"/>
    </row>
    <row r="536" spans="1:10" s="455" customFormat="1">
      <c r="A536" s="949">
        <v>4</v>
      </c>
      <c r="B536" s="951" t="s">
        <v>2078</v>
      </c>
      <c r="C536" s="953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982">
        <f>ROUND(I543*0.9,0)</f>
        <v>2424196</v>
      </c>
    </row>
    <row r="537" spans="1:10" s="455" customFormat="1" ht="24">
      <c r="A537" s="949"/>
      <c r="B537" s="951"/>
      <c r="C537" s="953"/>
      <c r="D537" s="913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980"/>
    </row>
    <row r="538" spans="1:10" s="455" customFormat="1">
      <c r="A538" s="949"/>
      <c r="B538" s="951"/>
      <c r="C538" s="953"/>
      <c r="D538" s="914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980"/>
    </row>
    <row r="539" spans="1:10" s="455" customFormat="1" ht="24">
      <c r="A539" s="949"/>
      <c r="B539" s="951"/>
      <c r="C539" s="953"/>
      <c r="D539" s="915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980"/>
    </row>
    <row r="540" spans="1:10" s="453" customFormat="1">
      <c r="A540" s="950"/>
      <c r="B540" s="952"/>
      <c r="C540" s="954"/>
      <c r="D540" s="458" t="s">
        <v>1332</v>
      </c>
      <c r="E540" s="459"/>
      <c r="F540" s="460"/>
      <c r="G540" s="463"/>
      <c r="H540" s="462"/>
      <c r="I540" s="510">
        <v>2421410</v>
      </c>
      <c r="J540" s="980"/>
    </row>
    <row r="541" spans="1:10" s="453" customFormat="1">
      <c r="A541" s="950"/>
      <c r="B541" s="952"/>
      <c r="C541" s="954"/>
      <c r="D541" s="458" t="s">
        <v>1742</v>
      </c>
      <c r="E541" s="459"/>
      <c r="F541" s="460"/>
      <c r="G541" s="463"/>
      <c r="H541" s="462"/>
      <c r="I541" s="510">
        <v>242141</v>
      </c>
      <c r="J541" s="980"/>
    </row>
    <row r="542" spans="1:10" s="455" customFormat="1">
      <c r="A542" s="949"/>
      <c r="B542" s="951"/>
      <c r="C542" s="953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980"/>
    </row>
    <row r="543" spans="1:10" s="453" customFormat="1">
      <c r="A543" s="959"/>
      <c r="B543" s="960"/>
      <c r="C543" s="961"/>
      <c r="D543" s="474" t="s">
        <v>1342</v>
      </c>
      <c r="E543" s="475"/>
      <c r="F543" s="476"/>
      <c r="G543" s="477"/>
      <c r="H543" s="462"/>
      <c r="I543" s="510">
        <v>2693551</v>
      </c>
      <c r="J543" s="981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949">
        <v>1</v>
      </c>
      <c r="B545" s="951" t="s">
        <v>165</v>
      </c>
      <c r="C545" s="953" t="s">
        <v>1312</v>
      </c>
      <c r="D545" s="913" t="s">
        <v>2080</v>
      </c>
      <c r="E545" s="465" t="s">
        <v>2081</v>
      </c>
      <c r="F545" s="466" t="s">
        <v>1315</v>
      </c>
      <c r="G545" s="916">
        <v>1750</v>
      </c>
      <c r="H545" s="958">
        <v>400</v>
      </c>
      <c r="I545" s="932">
        <v>700000</v>
      </c>
      <c r="J545" s="982">
        <f>ROUND(I551*0.9,0)</f>
        <v>738176</v>
      </c>
    </row>
    <row r="546" spans="1:239" s="483" customFormat="1">
      <c r="A546" s="949"/>
      <c r="B546" s="951"/>
      <c r="C546" s="953"/>
      <c r="D546" s="915"/>
      <c r="E546" s="465" t="s">
        <v>2082</v>
      </c>
      <c r="F546" s="466" t="s">
        <v>1315</v>
      </c>
      <c r="G546" s="918"/>
      <c r="H546" s="958"/>
      <c r="I546" s="932"/>
      <c r="J546" s="980"/>
    </row>
    <row r="547" spans="1:239" s="483" customFormat="1">
      <c r="A547" s="949"/>
      <c r="B547" s="951"/>
      <c r="C547" s="953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980"/>
    </row>
    <row r="548" spans="1:239" s="485" customFormat="1">
      <c r="A548" s="950"/>
      <c r="B548" s="952"/>
      <c r="C548" s="954"/>
      <c r="D548" s="458" t="s">
        <v>1332</v>
      </c>
      <c r="E548" s="459"/>
      <c r="F548" s="460"/>
      <c r="G548" s="463"/>
      <c r="H548" s="462"/>
      <c r="I548" s="510">
        <v>714460</v>
      </c>
      <c r="J548" s="980"/>
    </row>
    <row r="549" spans="1:239" s="485" customFormat="1">
      <c r="A549" s="950"/>
      <c r="B549" s="952"/>
      <c r="C549" s="954"/>
      <c r="D549" s="458" t="s">
        <v>1742</v>
      </c>
      <c r="E549" s="459"/>
      <c r="F549" s="460"/>
      <c r="G549" s="463"/>
      <c r="H549" s="462"/>
      <c r="I549" s="510">
        <v>85735.2</v>
      </c>
      <c r="J549" s="980"/>
    </row>
    <row r="550" spans="1:239" s="483" customFormat="1">
      <c r="A550" s="949"/>
      <c r="B550" s="951"/>
      <c r="C550" s="953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980"/>
    </row>
    <row r="551" spans="1:239" s="485" customFormat="1">
      <c r="A551" s="950"/>
      <c r="B551" s="952"/>
      <c r="C551" s="954"/>
      <c r="D551" s="458" t="s">
        <v>1342</v>
      </c>
      <c r="E551" s="459"/>
      <c r="F551" s="460"/>
      <c r="G551" s="468"/>
      <c r="H551" s="462"/>
      <c r="I551" s="510">
        <v>820195.2</v>
      </c>
      <c r="J551" s="981"/>
    </row>
    <row r="552" spans="1:239" s="483" customFormat="1">
      <c r="A552" s="949">
        <v>2</v>
      </c>
      <c r="B552" s="951" t="s">
        <v>166</v>
      </c>
      <c r="C552" s="953" t="s">
        <v>2085</v>
      </c>
      <c r="D552" s="913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982">
        <f>ROUND(I558*0.8,0)</f>
        <v>123542</v>
      </c>
    </row>
    <row r="553" spans="1:239" s="483" customFormat="1">
      <c r="A553" s="949"/>
      <c r="B553" s="951"/>
      <c r="C553" s="953"/>
      <c r="D553" s="914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980"/>
    </row>
    <row r="554" spans="1:239" s="483" customFormat="1">
      <c r="A554" s="949"/>
      <c r="B554" s="951"/>
      <c r="C554" s="953"/>
      <c r="D554" s="914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980"/>
    </row>
    <row r="555" spans="1:239" s="483" customFormat="1" ht="45" customHeight="1">
      <c r="A555" s="949"/>
      <c r="B555" s="951"/>
      <c r="C555" s="953"/>
      <c r="D555" s="914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980"/>
    </row>
    <row r="556" spans="1:239" s="485" customFormat="1" ht="45" customHeight="1">
      <c r="A556" s="950"/>
      <c r="B556" s="952"/>
      <c r="C556" s="954"/>
      <c r="D556" s="458" t="s">
        <v>1332</v>
      </c>
      <c r="E556" s="459"/>
      <c r="F556" s="460"/>
      <c r="G556" s="463"/>
      <c r="H556" s="462"/>
      <c r="I556" s="510">
        <v>138348</v>
      </c>
      <c r="J556" s="980"/>
    </row>
    <row r="557" spans="1:239" s="485" customFormat="1" ht="45" customHeight="1">
      <c r="A557" s="950"/>
      <c r="B557" s="952"/>
      <c r="C557" s="954"/>
      <c r="D557" s="458" t="s">
        <v>1742</v>
      </c>
      <c r="E557" s="459"/>
      <c r="F557" s="460"/>
      <c r="G557" s="463"/>
      <c r="H557" s="462"/>
      <c r="I557" s="510">
        <v>16080</v>
      </c>
      <c r="J557" s="980"/>
    </row>
    <row r="558" spans="1:239" s="485" customFormat="1" ht="45" customHeight="1">
      <c r="A558" s="950"/>
      <c r="B558" s="952"/>
      <c r="C558" s="954"/>
      <c r="D558" s="458" t="s">
        <v>1342</v>
      </c>
      <c r="E558" s="459"/>
      <c r="F558" s="460"/>
      <c r="G558" s="468"/>
      <c r="H558" s="462"/>
      <c r="I558" s="510">
        <v>154428</v>
      </c>
      <c r="J558" s="981"/>
    </row>
    <row r="559" spans="1:239" s="489" customFormat="1" ht="75" hidden="1" customHeight="1">
      <c r="A559" s="943">
        <v>3</v>
      </c>
      <c r="B559" s="943" t="s">
        <v>168</v>
      </c>
      <c r="C559" s="910" t="s">
        <v>1312</v>
      </c>
      <c r="D559" s="951" t="s">
        <v>2091</v>
      </c>
      <c r="E559" s="951" t="s">
        <v>2092</v>
      </c>
      <c r="F559" s="951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944"/>
      <c r="B560" s="944"/>
      <c r="C560" s="962"/>
      <c r="D560" s="943"/>
      <c r="E560" s="951"/>
      <c r="F560" s="951"/>
      <c r="G560" s="473">
        <v>174</v>
      </c>
      <c r="H560" s="487">
        <v>189.9</v>
      </c>
      <c r="I560" s="490">
        <v>33042.6</v>
      </c>
      <c r="J560" s="982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944"/>
      <c r="B561" s="944"/>
      <c r="C561" s="962"/>
      <c r="D561" s="943"/>
      <c r="E561" s="951"/>
      <c r="F561" s="951"/>
      <c r="G561" s="473">
        <v>33</v>
      </c>
      <c r="H561" s="487">
        <v>249.07</v>
      </c>
      <c r="I561" s="491">
        <v>8219.31</v>
      </c>
      <c r="J561" s="983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944"/>
      <c r="B562" s="944"/>
      <c r="C562" s="962"/>
      <c r="D562" s="943"/>
      <c r="E562" s="951"/>
      <c r="F562" s="951"/>
      <c r="G562" s="473">
        <v>174</v>
      </c>
      <c r="H562" s="487">
        <v>150</v>
      </c>
      <c r="I562" s="491">
        <v>26100</v>
      </c>
      <c r="J562" s="983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944"/>
      <c r="B563" s="944"/>
      <c r="C563" s="962"/>
      <c r="D563" s="943"/>
      <c r="E563" s="951"/>
      <c r="F563" s="951"/>
      <c r="G563" s="473">
        <v>174</v>
      </c>
      <c r="H563" s="487">
        <v>241.011494252874</v>
      </c>
      <c r="I563" s="491">
        <v>41936.000000000102</v>
      </c>
      <c r="J563" s="983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944"/>
      <c r="B564" s="944"/>
      <c r="C564" s="962"/>
      <c r="D564" s="943"/>
      <c r="E564" s="951"/>
      <c r="F564" s="951"/>
      <c r="G564" s="473">
        <v>19.8</v>
      </c>
      <c r="H564" s="487">
        <v>47.5</v>
      </c>
      <c r="I564" s="491">
        <v>940.5</v>
      </c>
      <c r="J564" s="983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944"/>
      <c r="B565" s="944"/>
      <c r="C565" s="962"/>
      <c r="D565" s="943"/>
      <c r="E565" s="951"/>
      <c r="F565" s="951"/>
      <c r="G565" s="473">
        <v>1</v>
      </c>
      <c r="H565" s="487">
        <v>1835</v>
      </c>
      <c r="I565" s="491">
        <v>1835</v>
      </c>
      <c r="J565" s="983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944"/>
      <c r="B566" s="944"/>
      <c r="C566" s="962"/>
      <c r="D566" s="943"/>
      <c r="E566" s="951"/>
      <c r="F566" s="951"/>
      <c r="G566" s="492">
        <v>174</v>
      </c>
      <c r="H566" s="493">
        <v>225.6</v>
      </c>
      <c r="I566" s="494">
        <v>39254.400000000001</v>
      </c>
      <c r="J566" s="983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944"/>
      <c r="B567" s="944"/>
      <c r="C567" s="962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983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944"/>
      <c r="B568" s="944"/>
      <c r="C568" s="962"/>
      <c r="D568" s="459" t="s">
        <v>1332</v>
      </c>
      <c r="E568" s="465"/>
      <c r="F568" s="465"/>
      <c r="G568" s="469"/>
      <c r="H568" s="496"/>
      <c r="I568" s="523">
        <v>669537.96965166798</v>
      </c>
      <c r="J568" s="983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944"/>
      <c r="B569" s="944"/>
      <c r="C569" s="962"/>
      <c r="D569" s="459" t="s">
        <v>1334</v>
      </c>
      <c r="E569" s="465"/>
      <c r="F569" s="465"/>
      <c r="G569" s="473"/>
      <c r="H569" s="487"/>
      <c r="I569" s="526">
        <v>80344.556358200207</v>
      </c>
      <c r="J569" s="983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955"/>
      <c r="B570" s="955"/>
      <c r="C570" s="911"/>
      <c r="D570" s="459" t="s">
        <v>1342</v>
      </c>
      <c r="E570" s="465"/>
      <c r="F570" s="465"/>
      <c r="G570" s="467"/>
      <c r="H570" s="497"/>
      <c r="I570" s="522">
        <v>749882.52600986802</v>
      </c>
      <c r="J570" s="984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916">
        <v>1</v>
      </c>
      <c r="B572" s="910" t="s">
        <v>228</v>
      </c>
      <c r="C572" s="916" t="s">
        <v>1312</v>
      </c>
      <c r="D572" s="913" t="s">
        <v>1684</v>
      </c>
      <c r="E572" s="943" t="s">
        <v>2096</v>
      </c>
      <c r="F572" s="913" t="s">
        <v>1315</v>
      </c>
      <c r="G572" s="467">
        <v>17.010000000000002</v>
      </c>
      <c r="H572" s="457">
        <v>2500</v>
      </c>
      <c r="I572" s="527">
        <v>42525</v>
      </c>
      <c r="J572" s="982">
        <f>ROUND(I577*0.9,0)</f>
        <v>497621</v>
      </c>
    </row>
    <row r="573" spans="1:239" s="485" customFormat="1">
      <c r="A573" s="917"/>
      <c r="B573" s="962"/>
      <c r="C573" s="917"/>
      <c r="D573" s="915"/>
      <c r="E573" s="955"/>
      <c r="F573" s="915"/>
      <c r="G573" s="467">
        <v>1</v>
      </c>
      <c r="H573" s="457">
        <v>2347</v>
      </c>
      <c r="I573" s="527">
        <v>2347</v>
      </c>
      <c r="J573" s="983"/>
    </row>
    <row r="574" spans="1:239" s="485" customFormat="1" ht="108">
      <c r="A574" s="917"/>
      <c r="B574" s="962"/>
      <c r="C574" s="917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983"/>
    </row>
    <row r="575" spans="1:239" s="485" customFormat="1">
      <c r="A575" s="947"/>
      <c r="B575" s="963"/>
      <c r="C575" s="947"/>
      <c r="D575" s="458" t="s">
        <v>1332</v>
      </c>
      <c r="E575" s="459"/>
      <c r="F575" s="460"/>
      <c r="G575" s="463"/>
      <c r="H575" s="462"/>
      <c r="I575" s="510">
        <v>493672</v>
      </c>
      <c r="J575" s="983"/>
    </row>
    <row r="576" spans="1:239" s="485" customFormat="1">
      <c r="A576" s="947"/>
      <c r="B576" s="963"/>
      <c r="C576" s="947"/>
      <c r="D576" s="458" t="s">
        <v>1742</v>
      </c>
      <c r="E576" s="459"/>
      <c r="F576" s="460"/>
      <c r="G576" s="463"/>
      <c r="H576" s="462"/>
      <c r="I576" s="510">
        <v>59240.639999999999</v>
      </c>
      <c r="J576" s="983"/>
    </row>
    <row r="577" spans="1:10" s="485" customFormat="1">
      <c r="A577" s="948"/>
      <c r="B577" s="964"/>
      <c r="C577" s="948"/>
      <c r="D577" s="458" t="s">
        <v>1342</v>
      </c>
      <c r="E577" s="459"/>
      <c r="F577" s="460"/>
      <c r="G577" s="463"/>
      <c r="H577" s="462"/>
      <c r="I577" s="510">
        <v>552912.64000000001</v>
      </c>
      <c r="J577" s="984"/>
    </row>
    <row r="578" spans="1:10" s="483" customFormat="1">
      <c r="A578" s="916">
        <v>2</v>
      </c>
      <c r="B578" s="910" t="s">
        <v>1015</v>
      </c>
      <c r="C578" s="916" t="s">
        <v>1312</v>
      </c>
      <c r="D578" s="913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982">
        <f>ROUND(I583*0.8,0)</f>
        <v>27172</v>
      </c>
    </row>
    <row r="579" spans="1:10" s="483" customFormat="1" ht="72">
      <c r="A579" s="917"/>
      <c r="B579" s="962"/>
      <c r="C579" s="917"/>
      <c r="D579" s="914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980"/>
    </row>
    <row r="580" spans="1:10" s="483" customFormat="1" ht="48">
      <c r="A580" s="917"/>
      <c r="B580" s="962"/>
      <c r="C580" s="917"/>
      <c r="D580" s="915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980"/>
    </row>
    <row r="581" spans="1:10" s="485" customFormat="1">
      <c r="A581" s="947"/>
      <c r="B581" s="963"/>
      <c r="C581" s="947"/>
      <c r="D581" s="458" t="s">
        <v>1332</v>
      </c>
      <c r="E581" s="459"/>
      <c r="F581" s="460"/>
      <c r="G581" s="461"/>
      <c r="H581" s="462"/>
      <c r="I581" s="510">
        <v>30326.240000000002</v>
      </c>
      <c r="J581" s="980"/>
    </row>
    <row r="582" spans="1:10" s="485" customFormat="1">
      <c r="A582" s="947"/>
      <c r="B582" s="963"/>
      <c r="C582" s="947"/>
      <c r="D582" s="458" t="s">
        <v>1742</v>
      </c>
      <c r="E582" s="459"/>
      <c r="F582" s="460"/>
      <c r="G582" s="463"/>
      <c r="H582" s="462"/>
      <c r="I582" s="510">
        <v>3639.1487999999999</v>
      </c>
      <c r="J582" s="980"/>
    </row>
    <row r="583" spans="1:10" s="485" customFormat="1">
      <c r="A583" s="948"/>
      <c r="B583" s="964"/>
      <c r="C583" s="948"/>
      <c r="D583" s="458" t="s">
        <v>1342</v>
      </c>
      <c r="E583" s="459"/>
      <c r="F583" s="460"/>
      <c r="G583" s="463"/>
      <c r="H583" s="462"/>
      <c r="I583" s="510">
        <v>33965.388800000001</v>
      </c>
      <c r="J583" s="981"/>
    </row>
    <row r="584" spans="1:10" s="483" customFormat="1">
      <c r="A584" s="916">
        <v>3</v>
      </c>
      <c r="B584" s="910" t="s">
        <v>2101</v>
      </c>
      <c r="C584" s="916" t="s">
        <v>1312</v>
      </c>
      <c r="D584" s="913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982">
        <f>ROUND(I591*0.8,0)</f>
        <v>316866</v>
      </c>
    </row>
    <row r="585" spans="1:10" s="483" customFormat="1">
      <c r="A585" s="917"/>
      <c r="B585" s="962"/>
      <c r="C585" s="917"/>
      <c r="D585" s="914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980"/>
    </row>
    <row r="586" spans="1:10" s="483" customFormat="1">
      <c r="A586" s="917"/>
      <c r="B586" s="962"/>
      <c r="C586" s="917"/>
      <c r="D586" s="914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980"/>
    </row>
    <row r="587" spans="1:10" s="483" customFormat="1">
      <c r="A587" s="917"/>
      <c r="B587" s="962"/>
      <c r="C587" s="917"/>
      <c r="D587" s="915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980"/>
    </row>
    <row r="588" spans="1:10" s="485" customFormat="1">
      <c r="A588" s="947"/>
      <c r="B588" s="963"/>
      <c r="C588" s="947"/>
      <c r="D588" s="458" t="s">
        <v>1332</v>
      </c>
      <c r="E588" s="459"/>
      <c r="F588" s="460"/>
      <c r="G588" s="463"/>
      <c r="H588" s="462"/>
      <c r="I588" s="510">
        <v>347216.06</v>
      </c>
      <c r="J588" s="980"/>
    </row>
    <row r="589" spans="1:10" s="485" customFormat="1">
      <c r="A589" s="947"/>
      <c r="B589" s="963"/>
      <c r="C589" s="947"/>
      <c r="D589" s="458" t="s">
        <v>1742</v>
      </c>
      <c r="E589" s="459"/>
      <c r="F589" s="460"/>
      <c r="G589" s="463"/>
      <c r="H589" s="462"/>
      <c r="I589" s="510">
        <v>41665.927199999998</v>
      </c>
      <c r="J589" s="980"/>
    </row>
    <row r="590" spans="1:10" s="483" customFormat="1">
      <c r="A590" s="917"/>
      <c r="B590" s="962"/>
      <c r="C590" s="917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980"/>
    </row>
    <row r="591" spans="1:10" s="485" customFormat="1">
      <c r="A591" s="948"/>
      <c r="B591" s="964"/>
      <c r="C591" s="948"/>
      <c r="D591" s="458" t="s">
        <v>1342</v>
      </c>
      <c r="E591" s="459"/>
      <c r="F591" s="460"/>
      <c r="G591" s="468"/>
      <c r="H591" s="462"/>
      <c r="I591" s="510">
        <v>396081.98719999997</v>
      </c>
      <c r="J591" s="981"/>
    </row>
    <row r="592" spans="1:10" s="483" customFormat="1">
      <c r="A592" s="913">
        <v>4</v>
      </c>
      <c r="B592" s="910" t="s">
        <v>1012</v>
      </c>
      <c r="C592" s="916" t="s">
        <v>1312</v>
      </c>
      <c r="D592" s="913" t="s">
        <v>1684</v>
      </c>
      <c r="E592" s="943" t="s">
        <v>2105</v>
      </c>
      <c r="F592" s="913" t="s">
        <v>1315</v>
      </c>
      <c r="G592" s="469">
        <v>135</v>
      </c>
      <c r="H592" s="457">
        <v>222.3</v>
      </c>
      <c r="I592" s="527">
        <v>30010.5</v>
      </c>
      <c r="J592" s="982">
        <f>ROUND(I600*0.8,0)</f>
        <v>234838</v>
      </c>
    </row>
    <row r="593" spans="1:10" s="483" customFormat="1">
      <c r="A593" s="914"/>
      <c r="B593" s="962"/>
      <c r="C593" s="917"/>
      <c r="D593" s="914"/>
      <c r="E593" s="944"/>
      <c r="F593" s="914"/>
      <c r="G593" s="467">
        <v>135</v>
      </c>
      <c r="H593" s="457">
        <v>97</v>
      </c>
      <c r="I593" s="527">
        <v>13095</v>
      </c>
      <c r="J593" s="980"/>
    </row>
    <row r="594" spans="1:10" s="483" customFormat="1">
      <c r="A594" s="914"/>
      <c r="B594" s="962"/>
      <c r="C594" s="917"/>
      <c r="D594" s="914"/>
      <c r="E594" s="944"/>
      <c r="F594" s="914"/>
      <c r="G594" s="467">
        <v>249.48</v>
      </c>
      <c r="H594" s="457">
        <v>245.25</v>
      </c>
      <c r="I594" s="527">
        <v>61184.97</v>
      </c>
      <c r="J594" s="980"/>
    </row>
    <row r="595" spans="1:10" s="483" customFormat="1">
      <c r="A595" s="914"/>
      <c r="B595" s="962"/>
      <c r="C595" s="917"/>
      <c r="D595" s="914"/>
      <c r="E595" s="944"/>
      <c r="F595" s="914"/>
      <c r="G595" s="467">
        <v>135</v>
      </c>
      <c r="H595" s="457">
        <v>225.6</v>
      </c>
      <c r="I595" s="527">
        <v>30456</v>
      </c>
      <c r="J595" s="980"/>
    </row>
    <row r="596" spans="1:10" s="483" customFormat="1">
      <c r="A596" s="914"/>
      <c r="B596" s="962"/>
      <c r="C596" s="917"/>
      <c r="D596" s="914"/>
      <c r="E596" s="944"/>
      <c r="F596" s="914"/>
      <c r="G596" s="467">
        <v>1</v>
      </c>
      <c r="H596" s="457">
        <v>14850</v>
      </c>
      <c r="I596" s="527">
        <v>14850</v>
      </c>
      <c r="J596" s="980"/>
    </row>
    <row r="597" spans="1:10" s="483" customFormat="1">
      <c r="A597" s="914"/>
      <c r="B597" s="962"/>
      <c r="C597" s="917"/>
      <c r="D597" s="915"/>
      <c r="E597" s="955"/>
      <c r="F597" s="915"/>
      <c r="G597" s="467">
        <v>90</v>
      </c>
      <c r="H597" s="457">
        <v>1250</v>
      </c>
      <c r="I597" s="527">
        <v>112500</v>
      </c>
      <c r="J597" s="980"/>
    </row>
    <row r="598" spans="1:10" s="485" customFormat="1">
      <c r="A598" s="941"/>
      <c r="B598" s="963"/>
      <c r="C598" s="947"/>
      <c r="D598" s="458" t="s">
        <v>1332</v>
      </c>
      <c r="E598" s="459"/>
      <c r="F598" s="460"/>
      <c r="G598" s="461"/>
      <c r="H598" s="462"/>
      <c r="I598" s="510">
        <v>262096.47</v>
      </c>
      <c r="J598" s="980"/>
    </row>
    <row r="599" spans="1:10" s="485" customFormat="1">
      <c r="A599" s="941"/>
      <c r="B599" s="963"/>
      <c r="C599" s="947"/>
      <c r="D599" s="458" t="s">
        <v>1742</v>
      </c>
      <c r="E599" s="459"/>
      <c r="F599" s="460"/>
      <c r="G599" s="463"/>
      <c r="H599" s="462"/>
      <c r="I599" s="510">
        <v>31451.576400000002</v>
      </c>
      <c r="J599" s="980"/>
    </row>
    <row r="600" spans="1:10" s="485" customFormat="1">
      <c r="A600" s="942"/>
      <c r="B600" s="964"/>
      <c r="C600" s="948"/>
      <c r="D600" s="458" t="s">
        <v>1342</v>
      </c>
      <c r="E600" s="459"/>
      <c r="F600" s="460"/>
      <c r="G600" s="477"/>
      <c r="H600" s="462"/>
      <c r="I600" s="510">
        <v>293548.04639999999</v>
      </c>
      <c r="J600" s="981"/>
    </row>
    <row r="601" spans="1:10" s="483" customFormat="1">
      <c r="A601" s="916">
        <v>5</v>
      </c>
      <c r="B601" s="910" t="s">
        <v>2106</v>
      </c>
      <c r="C601" s="916" t="s">
        <v>1312</v>
      </c>
      <c r="D601" s="913" t="s">
        <v>1684</v>
      </c>
      <c r="E601" s="943" t="s">
        <v>2107</v>
      </c>
      <c r="F601" s="913" t="s">
        <v>1315</v>
      </c>
      <c r="G601" s="469">
        <v>240</v>
      </c>
      <c r="H601" s="457">
        <v>222.3</v>
      </c>
      <c r="I601" s="527">
        <v>53352</v>
      </c>
      <c r="J601" s="982">
        <f>ROUND(I609*0.8,0)</f>
        <v>408377</v>
      </c>
    </row>
    <row r="602" spans="1:10" s="483" customFormat="1">
      <c r="A602" s="917"/>
      <c r="B602" s="962"/>
      <c r="C602" s="917"/>
      <c r="D602" s="914"/>
      <c r="E602" s="944"/>
      <c r="F602" s="914"/>
      <c r="G602" s="467">
        <v>240</v>
      </c>
      <c r="H602" s="457">
        <v>97</v>
      </c>
      <c r="I602" s="527">
        <v>23280</v>
      </c>
      <c r="J602" s="980"/>
    </row>
    <row r="603" spans="1:10" s="483" customFormat="1">
      <c r="A603" s="917"/>
      <c r="B603" s="962"/>
      <c r="C603" s="917"/>
      <c r="D603" s="914"/>
      <c r="E603" s="944"/>
      <c r="F603" s="914"/>
      <c r="G603" s="467">
        <v>517.44000000000005</v>
      </c>
      <c r="H603" s="457">
        <v>245.25</v>
      </c>
      <c r="I603" s="527">
        <v>126902.16</v>
      </c>
      <c r="J603" s="980"/>
    </row>
    <row r="604" spans="1:10" s="483" customFormat="1">
      <c r="A604" s="917"/>
      <c r="B604" s="962"/>
      <c r="C604" s="917"/>
      <c r="D604" s="914"/>
      <c r="E604" s="944"/>
      <c r="F604" s="914"/>
      <c r="G604" s="467">
        <v>240</v>
      </c>
      <c r="H604" s="457">
        <v>225.6</v>
      </c>
      <c r="I604" s="527">
        <v>54144</v>
      </c>
      <c r="J604" s="980"/>
    </row>
    <row r="605" spans="1:10" s="483" customFormat="1">
      <c r="A605" s="917"/>
      <c r="B605" s="962"/>
      <c r="C605" s="917"/>
      <c r="D605" s="914"/>
      <c r="E605" s="944"/>
      <c r="F605" s="914"/>
      <c r="G605" s="467">
        <v>1</v>
      </c>
      <c r="H605" s="457">
        <v>23100</v>
      </c>
      <c r="I605" s="527">
        <v>23100</v>
      </c>
      <c r="J605" s="980"/>
    </row>
    <row r="606" spans="1:10" s="483" customFormat="1">
      <c r="A606" s="917"/>
      <c r="B606" s="962"/>
      <c r="C606" s="917"/>
      <c r="D606" s="915"/>
      <c r="E606" s="955"/>
      <c r="F606" s="915"/>
      <c r="G606" s="500">
        <v>140</v>
      </c>
      <c r="H606" s="457">
        <v>1250</v>
      </c>
      <c r="I606" s="527">
        <v>175000</v>
      </c>
      <c r="J606" s="980"/>
    </row>
    <row r="607" spans="1:10" s="485" customFormat="1">
      <c r="A607" s="947"/>
      <c r="B607" s="963"/>
      <c r="C607" s="947"/>
      <c r="D607" s="458" t="s">
        <v>1332</v>
      </c>
      <c r="E607" s="459"/>
      <c r="F607" s="460"/>
      <c r="G607" s="463"/>
      <c r="H607" s="462"/>
      <c r="I607" s="510">
        <v>455778.16</v>
      </c>
      <c r="J607" s="980"/>
    </row>
    <row r="608" spans="1:10" s="485" customFormat="1">
      <c r="A608" s="947"/>
      <c r="B608" s="963"/>
      <c r="C608" s="947"/>
      <c r="D608" s="458" t="s">
        <v>1742</v>
      </c>
      <c r="E608" s="459"/>
      <c r="F608" s="460"/>
      <c r="G608" s="463"/>
      <c r="H608" s="462"/>
      <c r="I608" s="510">
        <v>54693.379200000003</v>
      </c>
      <c r="J608" s="980"/>
    </row>
    <row r="609" spans="1:10" s="485" customFormat="1">
      <c r="A609" s="948"/>
      <c r="B609" s="964"/>
      <c r="C609" s="948"/>
      <c r="D609" s="458" t="s">
        <v>1342</v>
      </c>
      <c r="E609" s="459"/>
      <c r="F609" s="460"/>
      <c r="G609" s="468"/>
      <c r="H609" s="462"/>
      <c r="I609" s="510">
        <v>510471.5392</v>
      </c>
      <c r="J609" s="981"/>
    </row>
    <row r="610" spans="1:10" s="483" customFormat="1" ht="36">
      <c r="A610" s="914">
        <v>6</v>
      </c>
      <c r="B610" s="944" t="s">
        <v>542</v>
      </c>
      <c r="C610" s="917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982">
        <f>ROUND(I614*0.8,0)</f>
        <v>335808</v>
      </c>
    </row>
    <row r="611" spans="1:10" s="485" customFormat="1">
      <c r="A611" s="941"/>
      <c r="B611" s="945"/>
      <c r="C611" s="947"/>
      <c r="D611" s="458" t="s">
        <v>1332</v>
      </c>
      <c r="E611" s="459"/>
      <c r="F611" s="460"/>
      <c r="G611" s="463"/>
      <c r="H611" s="462"/>
      <c r="I611" s="510">
        <v>348000</v>
      </c>
      <c r="J611" s="980"/>
    </row>
    <row r="612" spans="1:10" s="485" customFormat="1">
      <c r="A612" s="941"/>
      <c r="B612" s="945"/>
      <c r="C612" s="947"/>
      <c r="D612" s="458" t="s">
        <v>1742</v>
      </c>
      <c r="E612" s="459"/>
      <c r="F612" s="460"/>
      <c r="G612" s="463"/>
      <c r="H612" s="462"/>
      <c r="I612" s="510">
        <v>41760</v>
      </c>
      <c r="J612" s="980"/>
    </row>
    <row r="613" spans="1:10" s="483" customFormat="1">
      <c r="A613" s="914"/>
      <c r="B613" s="944"/>
      <c r="C613" s="917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980"/>
    </row>
    <row r="614" spans="1:10" s="485" customFormat="1">
      <c r="A614" s="942"/>
      <c r="B614" s="946"/>
      <c r="C614" s="948"/>
      <c r="D614" s="458" t="s">
        <v>1342</v>
      </c>
      <c r="E614" s="459"/>
      <c r="F614" s="460"/>
      <c r="G614" s="468"/>
      <c r="H614" s="462"/>
      <c r="I614" s="510">
        <v>419760</v>
      </c>
      <c r="J614" s="981"/>
    </row>
    <row r="615" spans="1:10" s="483" customFormat="1">
      <c r="A615" s="949">
        <v>7</v>
      </c>
      <c r="B615" s="951" t="s">
        <v>2110</v>
      </c>
      <c r="C615" s="953" t="s">
        <v>2111</v>
      </c>
      <c r="D615" s="913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982">
        <f>ROUND(I621*0.8,0)</f>
        <v>45330</v>
      </c>
    </row>
    <row r="616" spans="1:10" s="483" customFormat="1">
      <c r="A616" s="949"/>
      <c r="B616" s="951"/>
      <c r="C616" s="953"/>
      <c r="D616" s="914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980"/>
    </row>
    <row r="617" spans="1:10" s="483" customFormat="1">
      <c r="A617" s="949"/>
      <c r="B617" s="951"/>
      <c r="C617" s="953"/>
      <c r="D617" s="915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980"/>
    </row>
    <row r="618" spans="1:10" s="485" customFormat="1">
      <c r="A618" s="950"/>
      <c r="B618" s="952"/>
      <c r="C618" s="954"/>
      <c r="D618" s="458" t="s">
        <v>1332</v>
      </c>
      <c r="E618" s="459"/>
      <c r="F618" s="460"/>
      <c r="G618" s="463"/>
      <c r="H618" s="462"/>
      <c r="I618" s="510">
        <v>42556</v>
      </c>
      <c r="J618" s="980"/>
    </row>
    <row r="619" spans="1:10" s="485" customFormat="1">
      <c r="A619" s="950"/>
      <c r="B619" s="952"/>
      <c r="C619" s="954"/>
      <c r="D619" s="458" t="s">
        <v>1742</v>
      </c>
      <c r="E619" s="459"/>
      <c r="F619" s="460"/>
      <c r="G619" s="463"/>
      <c r="H619" s="462"/>
      <c r="I619" s="510">
        <v>5106.72</v>
      </c>
      <c r="J619" s="980"/>
    </row>
    <row r="620" spans="1:10" s="483" customFormat="1">
      <c r="A620" s="949"/>
      <c r="B620" s="951"/>
      <c r="C620" s="953"/>
      <c r="D620" s="965" t="s">
        <v>1336</v>
      </c>
      <c r="E620" s="965"/>
      <c r="F620" s="466" t="s">
        <v>1689</v>
      </c>
      <c r="G620" s="467">
        <v>10</v>
      </c>
      <c r="H620" s="457">
        <v>900</v>
      </c>
      <c r="I620" s="527">
        <v>9000</v>
      </c>
      <c r="J620" s="980"/>
    </row>
    <row r="621" spans="1:10" s="485" customFormat="1">
      <c r="A621" s="950"/>
      <c r="B621" s="952"/>
      <c r="C621" s="954"/>
      <c r="D621" s="458" t="s">
        <v>1342</v>
      </c>
      <c r="E621" s="459"/>
      <c r="F621" s="460"/>
      <c r="G621" s="468"/>
      <c r="H621" s="462"/>
      <c r="I621" s="510">
        <v>56662.720000000001</v>
      </c>
      <c r="J621" s="981"/>
    </row>
    <row r="622" spans="1:10" s="483" customFormat="1">
      <c r="A622" s="916">
        <v>8</v>
      </c>
      <c r="B622" s="910" t="s">
        <v>1014</v>
      </c>
      <c r="C622" s="916" t="s">
        <v>1312</v>
      </c>
      <c r="D622" s="913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982">
        <f>ROUND(I629*0.8,0)</f>
        <v>74766</v>
      </c>
    </row>
    <row r="623" spans="1:10" s="483" customFormat="1">
      <c r="A623" s="917"/>
      <c r="B623" s="962"/>
      <c r="C623" s="917"/>
      <c r="D623" s="914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980"/>
    </row>
    <row r="624" spans="1:10" s="483" customFormat="1">
      <c r="A624" s="917"/>
      <c r="B624" s="962"/>
      <c r="C624" s="917"/>
      <c r="D624" s="914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980"/>
    </row>
    <row r="625" spans="1:10" s="483" customFormat="1">
      <c r="A625" s="917"/>
      <c r="B625" s="962"/>
      <c r="C625" s="917"/>
      <c r="D625" s="914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980"/>
    </row>
    <row r="626" spans="1:10" s="483" customFormat="1" ht="48">
      <c r="A626" s="917"/>
      <c r="B626" s="962"/>
      <c r="C626" s="917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980"/>
    </row>
    <row r="627" spans="1:10" s="485" customFormat="1">
      <c r="A627" s="947"/>
      <c r="B627" s="963"/>
      <c r="C627" s="947"/>
      <c r="D627" s="458" t="s">
        <v>1332</v>
      </c>
      <c r="E627" s="459"/>
      <c r="F627" s="460"/>
      <c r="G627" s="463"/>
      <c r="H627" s="462"/>
      <c r="I627" s="510">
        <v>83443.820000000007</v>
      </c>
      <c r="J627" s="980"/>
    </row>
    <row r="628" spans="1:10" s="485" customFormat="1">
      <c r="A628" s="947"/>
      <c r="B628" s="963"/>
      <c r="C628" s="947"/>
      <c r="D628" s="458" t="s">
        <v>1742</v>
      </c>
      <c r="E628" s="459"/>
      <c r="F628" s="460"/>
      <c r="G628" s="463"/>
      <c r="H628" s="462"/>
      <c r="I628" s="510">
        <v>10013.258400000001</v>
      </c>
      <c r="J628" s="980"/>
    </row>
    <row r="629" spans="1:10" s="485" customFormat="1">
      <c r="A629" s="948"/>
      <c r="B629" s="964"/>
      <c r="C629" s="948"/>
      <c r="D629" s="458" t="s">
        <v>1342</v>
      </c>
      <c r="E629" s="459"/>
      <c r="F629" s="460"/>
      <c r="G629" s="468"/>
      <c r="H629" s="462"/>
      <c r="I629" s="510">
        <v>93457.078399999999</v>
      </c>
      <c r="J629" s="981"/>
    </row>
    <row r="630" spans="1:10" s="483" customFormat="1">
      <c r="A630" s="916">
        <v>9</v>
      </c>
      <c r="B630" s="910" t="s">
        <v>2121</v>
      </c>
      <c r="C630" s="916" t="s">
        <v>1312</v>
      </c>
      <c r="D630" s="913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982">
        <f>ROUND(I637*0.8,0)</f>
        <v>99918</v>
      </c>
    </row>
    <row r="631" spans="1:10" s="483" customFormat="1">
      <c r="A631" s="917"/>
      <c r="B631" s="962"/>
      <c r="C631" s="917"/>
      <c r="D631" s="914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980"/>
    </row>
    <row r="632" spans="1:10" s="483" customFormat="1">
      <c r="A632" s="917"/>
      <c r="B632" s="962"/>
      <c r="C632" s="917"/>
      <c r="D632" s="914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980"/>
    </row>
    <row r="633" spans="1:10" s="483" customFormat="1">
      <c r="A633" s="917"/>
      <c r="B633" s="962"/>
      <c r="C633" s="917"/>
      <c r="D633" s="914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980"/>
    </row>
    <row r="634" spans="1:10" s="483" customFormat="1" ht="48">
      <c r="A634" s="917"/>
      <c r="B634" s="962"/>
      <c r="C634" s="917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980"/>
    </row>
    <row r="635" spans="1:10" s="485" customFormat="1">
      <c r="A635" s="947"/>
      <c r="B635" s="963"/>
      <c r="C635" s="947"/>
      <c r="D635" s="458" t="s">
        <v>1332</v>
      </c>
      <c r="E635" s="459"/>
      <c r="F635" s="460"/>
      <c r="G635" s="463"/>
      <c r="H635" s="462"/>
      <c r="I635" s="510">
        <v>111515.7</v>
      </c>
      <c r="J635" s="980"/>
    </row>
    <row r="636" spans="1:10" s="485" customFormat="1">
      <c r="A636" s="947"/>
      <c r="B636" s="963"/>
      <c r="C636" s="947"/>
      <c r="D636" s="458" t="s">
        <v>1742</v>
      </c>
      <c r="E636" s="459"/>
      <c r="F636" s="460"/>
      <c r="G636" s="463"/>
      <c r="H636" s="462"/>
      <c r="I636" s="510">
        <v>13381.884</v>
      </c>
      <c r="J636" s="980"/>
    </row>
    <row r="637" spans="1:10" s="485" customFormat="1">
      <c r="A637" s="948"/>
      <c r="B637" s="964"/>
      <c r="C637" s="948"/>
      <c r="D637" s="458" t="s">
        <v>1342</v>
      </c>
      <c r="E637" s="459"/>
      <c r="F637" s="460"/>
      <c r="G637" s="468"/>
      <c r="H637" s="462"/>
      <c r="I637" s="510">
        <v>124897.584</v>
      </c>
      <c r="J637" s="981"/>
    </row>
    <row r="638" spans="1:10" s="483" customFormat="1">
      <c r="A638" s="949">
        <v>10</v>
      </c>
      <c r="B638" s="951" t="s">
        <v>233</v>
      </c>
      <c r="C638" s="953" t="s">
        <v>1312</v>
      </c>
      <c r="D638" s="913" t="s">
        <v>1684</v>
      </c>
      <c r="E638" s="943" t="s">
        <v>2123</v>
      </c>
      <c r="F638" s="913" t="s">
        <v>1315</v>
      </c>
      <c r="G638" s="470">
        <v>322.32</v>
      </c>
      <c r="H638" s="457">
        <v>222.3</v>
      </c>
      <c r="I638" s="527">
        <v>71651.736000000004</v>
      </c>
      <c r="J638" s="982">
        <f>ROUND(I653*0.9,0)</f>
        <v>1752482</v>
      </c>
    </row>
    <row r="639" spans="1:10" s="483" customFormat="1">
      <c r="A639" s="949"/>
      <c r="B639" s="951"/>
      <c r="C639" s="953"/>
      <c r="D639" s="914"/>
      <c r="E639" s="944"/>
      <c r="F639" s="914"/>
      <c r="G639" s="470">
        <v>309.95999999999998</v>
      </c>
      <c r="H639" s="457">
        <v>150</v>
      </c>
      <c r="I639" s="527">
        <v>46494</v>
      </c>
      <c r="J639" s="980"/>
    </row>
    <row r="640" spans="1:10" s="483" customFormat="1">
      <c r="A640" s="949"/>
      <c r="B640" s="951"/>
      <c r="C640" s="953"/>
      <c r="D640" s="914"/>
      <c r="E640" s="944"/>
      <c r="F640" s="914"/>
      <c r="G640" s="470">
        <v>402</v>
      </c>
      <c r="H640" s="457">
        <v>245.25</v>
      </c>
      <c r="I640" s="527">
        <v>98590.5</v>
      </c>
      <c r="J640" s="980"/>
    </row>
    <row r="641" spans="1:10" s="483" customFormat="1">
      <c r="A641" s="949"/>
      <c r="B641" s="951"/>
      <c r="C641" s="953"/>
      <c r="D641" s="914"/>
      <c r="E641" s="944"/>
      <c r="F641" s="914"/>
      <c r="G641" s="470">
        <v>322.32</v>
      </c>
      <c r="H641" s="457">
        <v>225.6</v>
      </c>
      <c r="I641" s="527">
        <v>72715.392000000007</v>
      </c>
      <c r="J641" s="980"/>
    </row>
    <row r="642" spans="1:10" s="483" customFormat="1">
      <c r="A642" s="949"/>
      <c r="B642" s="951"/>
      <c r="C642" s="953"/>
      <c r="D642" s="914"/>
      <c r="E642" s="944"/>
      <c r="F642" s="914"/>
      <c r="G642" s="470">
        <v>1</v>
      </c>
      <c r="H642" s="457">
        <v>91238.399999999994</v>
      </c>
      <c r="I642" s="527">
        <v>91238.399999999994</v>
      </c>
      <c r="J642" s="980"/>
    </row>
    <row r="643" spans="1:10" s="483" customFormat="1">
      <c r="A643" s="949"/>
      <c r="B643" s="951"/>
      <c r="C643" s="953"/>
      <c r="D643" s="915"/>
      <c r="E643" s="955"/>
      <c r="F643" s="915"/>
      <c r="G643" s="470">
        <v>56</v>
      </c>
      <c r="H643" s="457">
        <v>1250</v>
      </c>
      <c r="I643" s="527">
        <v>70000</v>
      </c>
      <c r="J643" s="980"/>
    </row>
    <row r="644" spans="1:10" s="483" customFormat="1">
      <c r="A644" s="949"/>
      <c r="B644" s="951"/>
      <c r="C644" s="953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980"/>
    </row>
    <row r="645" spans="1:10" s="483" customFormat="1">
      <c r="A645" s="949"/>
      <c r="B645" s="951"/>
      <c r="C645" s="953"/>
      <c r="D645" s="913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980"/>
    </row>
    <row r="646" spans="1:10" s="483" customFormat="1">
      <c r="A646" s="949"/>
      <c r="B646" s="951"/>
      <c r="C646" s="953"/>
      <c r="D646" s="914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980"/>
    </row>
    <row r="647" spans="1:10" s="483" customFormat="1">
      <c r="A647" s="949"/>
      <c r="B647" s="951"/>
      <c r="C647" s="953"/>
      <c r="D647" s="914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980"/>
    </row>
    <row r="648" spans="1:10" s="483" customFormat="1">
      <c r="A648" s="949"/>
      <c r="B648" s="951"/>
      <c r="C648" s="953"/>
      <c r="D648" s="914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980"/>
    </row>
    <row r="649" spans="1:10" s="483" customFormat="1">
      <c r="A649" s="949"/>
      <c r="B649" s="951"/>
      <c r="C649" s="953"/>
      <c r="D649" s="915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980"/>
    </row>
    <row r="650" spans="1:10" s="485" customFormat="1">
      <c r="A650" s="950"/>
      <c r="B650" s="952"/>
      <c r="C650" s="954"/>
      <c r="D650" s="458" t="s">
        <v>1332</v>
      </c>
      <c r="E650" s="459"/>
      <c r="F650" s="460"/>
      <c r="G650" s="463"/>
      <c r="H650" s="462"/>
      <c r="I650" s="510">
        <v>1697457.054</v>
      </c>
      <c r="J650" s="980"/>
    </row>
    <row r="651" spans="1:10" s="485" customFormat="1">
      <c r="A651" s="950"/>
      <c r="B651" s="952"/>
      <c r="C651" s="954"/>
      <c r="D651" s="458" t="s">
        <v>1742</v>
      </c>
      <c r="E651" s="459"/>
      <c r="F651" s="460"/>
      <c r="G651" s="463"/>
      <c r="H651" s="462"/>
      <c r="I651" s="510">
        <v>169745.70540000001</v>
      </c>
      <c r="J651" s="980"/>
    </row>
    <row r="652" spans="1:10" s="483" customFormat="1" ht="24">
      <c r="A652" s="949"/>
      <c r="B652" s="951"/>
      <c r="C652" s="953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980"/>
    </row>
    <row r="653" spans="1:10" s="485" customFormat="1">
      <c r="A653" s="950"/>
      <c r="B653" s="952"/>
      <c r="C653" s="954"/>
      <c r="D653" s="458" t="s">
        <v>1342</v>
      </c>
      <c r="E653" s="459"/>
      <c r="F653" s="460"/>
      <c r="G653" s="463"/>
      <c r="H653" s="462"/>
      <c r="I653" s="510">
        <v>1947202.7594000001</v>
      </c>
      <c r="J653" s="981"/>
    </row>
    <row r="654" spans="1:10" s="483" customFormat="1" ht="36">
      <c r="A654" s="953">
        <v>11</v>
      </c>
      <c r="B654" s="966" t="s">
        <v>234</v>
      </c>
      <c r="C654" s="953" t="s">
        <v>1312</v>
      </c>
      <c r="D654" s="949" t="s">
        <v>1684</v>
      </c>
      <c r="E654" s="465" t="s">
        <v>2129</v>
      </c>
      <c r="F654" s="466" t="s">
        <v>1315</v>
      </c>
      <c r="G654" s="953">
        <v>2534</v>
      </c>
      <c r="H654" s="958">
        <v>310</v>
      </c>
      <c r="I654" s="932">
        <v>785540</v>
      </c>
      <c r="J654" s="982">
        <f>ROUND(I661*0.9,0)</f>
        <v>900471</v>
      </c>
    </row>
    <row r="655" spans="1:10" s="483" customFormat="1" ht="24">
      <c r="A655" s="953"/>
      <c r="B655" s="966"/>
      <c r="C655" s="953"/>
      <c r="D655" s="949"/>
      <c r="E655" s="465" t="s">
        <v>2130</v>
      </c>
      <c r="F655" s="466" t="s">
        <v>1315</v>
      </c>
      <c r="G655" s="953"/>
      <c r="H655" s="958"/>
      <c r="I655" s="932"/>
      <c r="J655" s="980"/>
    </row>
    <row r="656" spans="1:10" s="483" customFormat="1" ht="60">
      <c r="A656" s="953"/>
      <c r="B656" s="966"/>
      <c r="C656" s="953"/>
      <c r="D656" s="949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980"/>
    </row>
    <row r="657" spans="1:10" s="483" customFormat="1" ht="60">
      <c r="A657" s="953"/>
      <c r="B657" s="966"/>
      <c r="C657" s="953"/>
      <c r="D657" s="949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980"/>
    </row>
    <row r="658" spans="1:10" s="483" customFormat="1">
      <c r="A658" s="953"/>
      <c r="B658" s="966"/>
      <c r="C658" s="953"/>
      <c r="D658" s="949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980"/>
    </row>
    <row r="659" spans="1:10" s="485" customFormat="1">
      <c r="A659" s="954"/>
      <c r="B659" s="967"/>
      <c r="C659" s="954"/>
      <c r="D659" s="458" t="s">
        <v>1332</v>
      </c>
      <c r="E659" s="459"/>
      <c r="F659" s="460"/>
      <c r="G659" s="463"/>
      <c r="H659" s="462"/>
      <c r="I659" s="510">
        <v>893324</v>
      </c>
      <c r="J659" s="980"/>
    </row>
    <row r="660" spans="1:10" s="485" customFormat="1">
      <c r="A660" s="954"/>
      <c r="B660" s="967"/>
      <c r="C660" s="954"/>
      <c r="D660" s="458" t="s">
        <v>1742</v>
      </c>
      <c r="E660" s="459"/>
      <c r="F660" s="460"/>
      <c r="G660" s="463"/>
      <c r="H660" s="462"/>
      <c r="I660" s="510">
        <v>107198.88</v>
      </c>
      <c r="J660" s="980"/>
    </row>
    <row r="661" spans="1:10" s="485" customFormat="1">
      <c r="A661" s="954"/>
      <c r="B661" s="967"/>
      <c r="C661" s="954"/>
      <c r="D661" s="458" t="s">
        <v>1342</v>
      </c>
      <c r="E661" s="459"/>
      <c r="F661" s="460"/>
      <c r="G661" s="463"/>
      <c r="H661" s="462"/>
      <c r="I661" s="510">
        <v>1000522.88</v>
      </c>
      <c r="J661" s="981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985" t="s">
        <v>1343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986">
        <v>1</v>
      </c>
      <c r="B3" s="987" t="s">
        <v>246</v>
      </c>
      <c r="C3" s="987" t="s">
        <v>1344</v>
      </c>
      <c r="D3" s="989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986"/>
      <c r="B4" s="987"/>
      <c r="C4" s="987"/>
      <c r="D4" s="989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986"/>
      <c r="B5" s="987"/>
      <c r="C5" s="987"/>
      <c r="D5" s="989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986"/>
      <c r="B6" s="987"/>
      <c r="C6" s="987"/>
      <c r="D6" s="989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986"/>
      <c r="B7" s="987"/>
      <c r="C7" s="987"/>
      <c r="D7" s="989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986"/>
      <c r="B8" s="987"/>
      <c r="C8" s="987"/>
      <c r="D8" s="989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986"/>
      <c r="B9" s="987"/>
      <c r="C9" s="987"/>
      <c r="D9" s="989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986"/>
      <c r="B10" s="987"/>
      <c r="C10" s="987"/>
      <c r="D10" s="989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986"/>
      <c r="B11" s="987"/>
      <c r="C11" s="987"/>
      <c r="D11" s="989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986"/>
      <c r="B12" s="987"/>
      <c r="C12" s="987"/>
      <c r="D12" s="989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986"/>
      <c r="B13" s="987"/>
      <c r="C13" s="987"/>
      <c r="D13" s="989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986"/>
      <c r="B14" s="987"/>
      <c r="C14" s="987"/>
      <c r="D14" s="989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986"/>
      <c r="B15" s="987"/>
      <c r="C15" s="987"/>
      <c r="D15" s="989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986"/>
      <c r="B16" s="987"/>
      <c r="C16" s="987"/>
      <c r="D16" s="989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986"/>
      <c r="B17" s="987"/>
      <c r="C17" s="987"/>
      <c r="D17" s="989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986"/>
      <c r="B18" s="987"/>
      <c r="C18" s="987"/>
      <c r="D18" s="989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986"/>
      <c r="B19" s="987"/>
      <c r="C19" s="987"/>
      <c r="D19" s="989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986"/>
      <c r="B20" s="987"/>
      <c r="C20" s="987"/>
      <c r="D20" s="989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986"/>
      <c r="B21" s="987"/>
      <c r="C21" s="987"/>
      <c r="D21" s="989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986"/>
      <c r="B22" s="987"/>
      <c r="C22" s="987"/>
      <c r="D22" s="989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986"/>
      <c r="B23" s="987"/>
      <c r="C23" s="987"/>
      <c r="D23" s="989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986"/>
      <c r="B24" s="987"/>
      <c r="C24" s="987"/>
      <c r="D24" s="989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986"/>
      <c r="B25" s="987"/>
      <c r="C25" s="987"/>
      <c r="D25" s="989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986"/>
      <c r="B26" s="987"/>
      <c r="C26" s="987"/>
      <c r="D26" s="989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986"/>
      <c r="B27" s="988"/>
      <c r="C27" s="988"/>
      <c r="D27" s="989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985" t="s">
        <v>1302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986">
        <v>1</v>
      </c>
      <c r="B3" s="987" t="s">
        <v>1020</v>
      </c>
      <c r="C3" s="987" t="s">
        <v>1311</v>
      </c>
      <c r="D3" s="989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986"/>
      <c r="B4" s="987"/>
      <c r="C4" s="987"/>
      <c r="D4" s="989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986"/>
      <c r="B5" s="987"/>
      <c r="C5" s="987"/>
      <c r="D5" s="989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986"/>
      <c r="B6" s="987"/>
      <c r="C6" s="987"/>
      <c r="D6" s="989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986"/>
      <c r="B7" s="987"/>
      <c r="C7" s="987"/>
      <c r="D7" s="989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986"/>
      <c r="B8" s="987"/>
      <c r="C8" s="987"/>
      <c r="D8" s="989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986"/>
      <c r="B9" s="987"/>
      <c r="C9" s="987"/>
      <c r="D9" s="989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986"/>
      <c r="B10" s="987"/>
      <c r="C10" s="987"/>
      <c r="D10" s="989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986"/>
      <c r="B11" s="987"/>
      <c r="C11" s="987"/>
      <c r="D11" s="989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986"/>
      <c r="B12" s="987"/>
      <c r="C12" s="987"/>
      <c r="D12" s="989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986"/>
      <c r="B13" s="987"/>
      <c r="C13" s="987"/>
      <c r="D13" s="989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986"/>
      <c r="B14" s="987"/>
      <c r="C14" s="987"/>
      <c r="D14" s="989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986"/>
      <c r="B15" s="987"/>
      <c r="C15" s="987"/>
      <c r="D15" s="989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986"/>
      <c r="B16" s="987"/>
      <c r="C16" s="987"/>
      <c r="D16" s="989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986"/>
      <c r="B17" s="987"/>
      <c r="C17" s="987"/>
      <c r="D17" s="989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986"/>
      <c r="B18" s="988"/>
      <c r="C18" s="988"/>
      <c r="D18" s="989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007" t="s">
        <v>1389</v>
      </c>
      <c r="B1" s="1007"/>
      <c r="C1" s="1007"/>
      <c r="D1" s="1007"/>
      <c r="E1" s="1007"/>
      <c r="F1" s="1007"/>
      <c r="G1" s="1007"/>
      <c r="H1" s="1007"/>
      <c r="I1" s="1007"/>
      <c r="J1" s="1007"/>
      <c r="K1" s="1007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008">
        <v>536351</v>
      </c>
      <c r="G21" s="1008">
        <v>535292.01</v>
      </c>
      <c r="H21" s="1008">
        <f>37641+17667+16500+5580+6164+2000</f>
        <v>85552</v>
      </c>
      <c r="I21" s="1008">
        <f t="shared" si="5"/>
        <v>620844.01</v>
      </c>
      <c r="J21" s="1008">
        <f>538883+84612</f>
        <v>623495</v>
      </c>
      <c r="K21" s="1008">
        <f t="shared" si="6"/>
        <v>-2650.9899999999907</v>
      </c>
      <c r="L21" s="996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009"/>
      <c r="G22" s="1009"/>
      <c r="H22" s="1009"/>
      <c r="I22" s="1009"/>
      <c r="J22" s="1009"/>
      <c r="K22" s="1009"/>
      <c r="L22" s="997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998">
        <v>1223655</v>
      </c>
      <c r="E24" s="998">
        <v>1038978</v>
      </c>
      <c r="F24" s="1001">
        <v>1032617</v>
      </c>
      <c r="G24" s="1001">
        <v>1024383.77</v>
      </c>
      <c r="H24" s="1001">
        <v>166111</v>
      </c>
      <c r="I24" s="1001">
        <f t="shared" ref="I24:I29" si="9">G24+H24</f>
        <v>1190494.77</v>
      </c>
      <c r="J24" s="1001">
        <f>220184+978924</f>
        <v>1199108</v>
      </c>
      <c r="K24" s="1001">
        <f>I24-J24</f>
        <v>-8613.2299999999814</v>
      </c>
      <c r="L24" s="1004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999"/>
      <c r="E25" s="999"/>
      <c r="F25" s="1002"/>
      <c r="G25" s="1002"/>
      <c r="H25" s="1002"/>
      <c r="I25" s="1002"/>
      <c r="J25" s="1002"/>
      <c r="K25" s="1002"/>
      <c r="L25" s="1005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999"/>
      <c r="E26" s="999"/>
      <c r="F26" s="1002"/>
      <c r="G26" s="1002"/>
      <c r="H26" s="1002"/>
      <c r="I26" s="1002"/>
      <c r="J26" s="1002"/>
      <c r="K26" s="1002"/>
      <c r="L26" s="1005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000"/>
      <c r="E27" s="1000"/>
      <c r="F27" s="1003"/>
      <c r="G27" s="1003"/>
      <c r="H27" s="1003"/>
      <c r="I27" s="1003"/>
      <c r="J27" s="1003"/>
      <c r="K27" s="1003"/>
      <c r="L27" s="1006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990">
        <v>1726329.6</v>
      </c>
      <c r="E34" s="990">
        <v>1514580</v>
      </c>
      <c r="F34" s="990">
        <v>1497650.24</v>
      </c>
      <c r="G34" s="990">
        <v>1496858</v>
      </c>
      <c r="H34" s="990">
        <v>165131</v>
      </c>
      <c r="I34" s="990">
        <v>1661898</v>
      </c>
      <c r="J34" s="992">
        <v>1697229.6</v>
      </c>
      <c r="K34" s="994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991"/>
      <c r="E35" s="991"/>
      <c r="F35" s="991"/>
      <c r="G35" s="991"/>
      <c r="H35" s="991"/>
      <c r="I35" s="991"/>
      <c r="J35" s="993"/>
      <c r="K35" s="995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A1:K1"/>
    <mergeCell ref="F21:F22"/>
    <mergeCell ref="G21:G22"/>
    <mergeCell ref="H21:H22"/>
    <mergeCell ref="I21:I22"/>
    <mergeCell ref="J21:J22"/>
    <mergeCell ref="K21:K22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I34:I35"/>
    <mergeCell ref="J34:J35"/>
    <mergeCell ref="K34:K35"/>
    <mergeCell ref="D34:D35"/>
    <mergeCell ref="E34:E35"/>
    <mergeCell ref="F34:F35"/>
    <mergeCell ref="G34:G35"/>
    <mergeCell ref="H34:H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010" t="s">
        <v>2382</v>
      </c>
      <c r="B1" s="1011"/>
      <c r="C1" s="1011"/>
      <c r="D1" s="1011"/>
      <c r="E1" s="1011"/>
      <c r="F1" s="1011"/>
      <c r="G1" s="1011"/>
      <c r="H1" s="1011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833" t="s">
        <v>828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</row>
    <row r="2" spans="1:11" ht="24.75" customHeight="1">
      <c r="A2" s="835" t="s">
        <v>12</v>
      </c>
      <c r="B2" s="835" t="s">
        <v>13</v>
      </c>
      <c r="C2" s="835" t="s">
        <v>14</v>
      </c>
      <c r="D2" s="835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835" t="s">
        <v>17</v>
      </c>
      <c r="K2" s="835" t="s">
        <v>18</v>
      </c>
    </row>
    <row r="3" spans="1:11" ht="15" customHeight="1">
      <c r="A3" s="836"/>
      <c r="B3" s="836"/>
      <c r="C3" s="836"/>
      <c r="D3" s="836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836"/>
      <c r="K3" s="836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sqref="A1:C1"/>
    </sheetView>
  </sheetViews>
  <sheetFormatPr defaultColWidth="9" defaultRowHeight="13.5"/>
  <cols>
    <col min="1" max="1" width="10.625" style="825" customWidth="1"/>
    <col min="2" max="2" width="30.625" style="830" customWidth="1"/>
    <col min="3" max="3" width="30.625" style="825" customWidth="1"/>
    <col min="4" max="4" width="20.5" style="825" bestFit="1" customWidth="1"/>
    <col min="5" max="5" width="18.625" style="825" hidden="1" customWidth="1"/>
    <col min="6" max="6" width="18.375" style="825" bestFit="1" customWidth="1"/>
    <col min="7" max="7" width="14.375" style="825" hidden="1" customWidth="1"/>
    <col min="8" max="8" width="14.25" style="825" hidden="1" customWidth="1"/>
    <col min="9" max="252" width="9" style="825"/>
    <col min="253" max="253" width="6.625" style="825" customWidth="1"/>
    <col min="254" max="255" width="21.625" style="825" customWidth="1"/>
    <col min="256" max="256" width="16.125" style="825" bestFit="1" customWidth="1"/>
    <col min="257" max="257" width="13.875" style="825" bestFit="1" customWidth="1"/>
    <col min="258" max="258" width="17.25" style="825" bestFit="1" customWidth="1"/>
    <col min="259" max="260" width="20.5" style="825" bestFit="1" customWidth="1"/>
    <col min="261" max="261" width="0" style="825" hidden="1" customWidth="1"/>
    <col min="262" max="262" width="18.375" style="825" bestFit="1" customWidth="1"/>
    <col min="263" max="264" width="0" style="825" hidden="1" customWidth="1"/>
    <col min="265" max="508" width="9" style="825"/>
    <col min="509" max="509" width="6.625" style="825" customWidth="1"/>
    <col min="510" max="511" width="21.625" style="825" customWidth="1"/>
    <col min="512" max="512" width="16.125" style="825" bestFit="1" customWidth="1"/>
    <col min="513" max="513" width="13.875" style="825" bestFit="1" customWidth="1"/>
    <col min="514" max="514" width="17.25" style="825" bestFit="1" customWidth="1"/>
    <col min="515" max="516" width="20.5" style="825" bestFit="1" customWidth="1"/>
    <col min="517" max="517" width="0" style="825" hidden="1" customWidth="1"/>
    <col min="518" max="518" width="18.375" style="825" bestFit="1" customWidth="1"/>
    <col min="519" max="520" width="0" style="825" hidden="1" customWidth="1"/>
    <col min="521" max="764" width="9" style="825"/>
    <col min="765" max="765" width="6.625" style="825" customWidth="1"/>
    <col min="766" max="767" width="21.625" style="825" customWidth="1"/>
    <col min="768" max="768" width="16.125" style="825" bestFit="1" customWidth="1"/>
    <col min="769" max="769" width="13.875" style="825" bestFit="1" customWidth="1"/>
    <col min="770" max="770" width="17.25" style="825" bestFit="1" customWidth="1"/>
    <col min="771" max="772" width="20.5" style="825" bestFit="1" customWidth="1"/>
    <col min="773" max="773" width="0" style="825" hidden="1" customWidth="1"/>
    <col min="774" max="774" width="18.375" style="825" bestFit="1" customWidth="1"/>
    <col min="775" max="776" width="0" style="825" hidden="1" customWidth="1"/>
    <col min="777" max="1020" width="9" style="825"/>
    <col min="1021" max="1021" width="6.625" style="825" customWidth="1"/>
    <col min="1022" max="1023" width="21.625" style="825" customWidth="1"/>
    <col min="1024" max="1024" width="16.125" style="825" bestFit="1" customWidth="1"/>
    <col min="1025" max="1025" width="13.875" style="825" bestFit="1" customWidth="1"/>
    <col min="1026" max="1026" width="17.25" style="825" bestFit="1" customWidth="1"/>
    <col min="1027" max="1028" width="20.5" style="825" bestFit="1" customWidth="1"/>
    <col min="1029" max="1029" width="0" style="825" hidden="1" customWidth="1"/>
    <col min="1030" max="1030" width="18.375" style="825" bestFit="1" customWidth="1"/>
    <col min="1031" max="1032" width="0" style="825" hidden="1" customWidth="1"/>
    <col min="1033" max="1276" width="9" style="825"/>
    <col min="1277" max="1277" width="6.625" style="825" customWidth="1"/>
    <col min="1278" max="1279" width="21.625" style="825" customWidth="1"/>
    <col min="1280" max="1280" width="16.125" style="825" bestFit="1" customWidth="1"/>
    <col min="1281" max="1281" width="13.875" style="825" bestFit="1" customWidth="1"/>
    <col min="1282" max="1282" width="17.25" style="825" bestFit="1" customWidth="1"/>
    <col min="1283" max="1284" width="20.5" style="825" bestFit="1" customWidth="1"/>
    <col min="1285" max="1285" width="0" style="825" hidden="1" customWidth="1"/>
    <col min="1286" max="1286" width="18.375" style="825" bestFit="1" customWidth="1"/>
    <col min="1287" max="1288" width="0" style="825" hidden="1" customWidth="1"/>
    <col min="1289" max="1532" width="9" style="825"/>
    <col min="1533" max="1533" width="6.625" style="825" customWidth="1"/>
    <col min="1534" max="1535" width="21.625" style="825" customWidth="1"/>
    <col min="1536" max="1536" width="16.125" style="825" bestFit="1" customWidth="1"/>
    <col min="1537" max="1537" width="13.875" style="825" bestFit="1" customWidth="1"/>
    <col min="1538" max="1538" width="17.25" style="825" bestFit="1" customWidth="1"/>
    <col min="1539" max="1540" width="20.5" style="825" bestFit="1" customWidth="1"/>
    <col min="1541" max="1541" width="0" style="825" hidden="1" customWidth="1"/>
    <col min="1542" max="1542" width="18.375" style="825" bestFit="1" customWidth="1"/>
    <col min="1543" max="1544" width="0" style="825" hidden="1" customWidth="1"/>
    <col min="1545" max="1788" width="9" style="825"/>
    <col min="1789" max="1789" width="6.625" style="825" customWidth="1"/>
    <col min="1790" max="1791" width="21.625" style="825" customWidth="1"/>
    <col min="1792" max="1792" width="16.125" style="825" bestFit="1" customWidth="1"/>
    <col min="1793" max="1793" width="13.875" style="825" bestFit="1" customWidth="1"/>
    <col min="1794" max="1794" width="17.25" style="825" bestFit="1" customWidth="1"/>
    <col min="1795" max="1796" width="20.5" style="825" bestFit="1" customWidth="1"/>
    <col min="1797" max="1797" width="0" style="825" hidden="1" customWidth="1"/>
    <col min="1798" max="1798" width="18.375" style="825" bestFit="1" customWidth="1"/>
    <col min="1799" max="1800" width="0" style="825" hidden="1" customWidth="1"/>
    <col min="1801" max="2044" width="9" style="825"/>
    <col min="2045" max="2045" width="6.625" style="825" customWidth="1"/>
    <col min="2046" max="2047" width="21.625" style="825" customWidth="1"/>
    <col min="2048" max="2048" width="16.125" style="825" bestFit="1" customWidth="1"/>
    <col min="2049" max="2049" width="13.875" style="825" bestFit="1" customWidth="1"/>
    <col min="2050" max="2050" width="17.25" style="825" bestFit="1" customWidth="1"/>
    <col min="2051" max="2052" width="20.5" style="825" bestFit="1" customWidth="1"/>
    <col min="2053" max="2053" width="0" style="825" hidden="1" customWidth="1"/>
    <col min="2054" max="2054" width="18.375" style="825" bestFit="1" customWidth="1"/>
    <col min="2055" max="2056" width="0" style="825" hidden="1" customWidth="1"/>
    <col min="2057" max="2300" width="9" style="825"/>
    <col min="2301" max="2301" width="6.625" style="825" customWidth="1"/>
    <col min="2302" max="2303" width="21.625" style="825" customWidth="1"/>
    <col min="2304" max="2304" width="16.125" style="825" bestFit="1" customWidth="1"/>
    <col min="2305" max="2305" width="13.875" style="825" bestFit="1" customWidth="1"/>
    <col min="2306" max="2306" width="17.25" style="825" bestFit="1" customWidth="1"/>
    <col min="2307" max="2308" width="20.5" style="825" bestFit="1" customWidth="1"/>
    <col min="2309" max="2309" width="0" style="825" hidden="1" customWidth="1"/>
    <col min="2310" max="2310" width="18.375" style="825" bestFit="1" customWidth="1"/>
    <col min="2311" max="2312" width="0" style="825" hidden="1" customWidth="1"/>
    <col min="2313" max="2556" width="9" style="825"/>
    <col min="2557" max="2557" width="6.625" style="825" customWidth="1"/>
    <col min="2558" max="2559" width="21.625" style="825" customWidth="1"/>
    <col min="2560" max="2560" width="16.125" style="825" bestFit="1" customWidth="1"/>
    <col min="2561" max="2561" width="13.875" style="825" bestFit="1" customWidth="1"/>
    <col min="2562" max="2562" width="17.25" style="825" bestFit="1" customWidth="1"/>
    <col min="2563" max="2564" width="20.5" style="825" bestFit="1" customWidth="1"/>
    <col min="2565" max="2565" width="0" style="825" hidden="1" customWidth="1"/>
    <col min="2566" max="2566" width="18.375" style="825" bestFit="1" customWidth="1"/>
    <col min="2567" max="2568" width="0" style="825" hidden="1" customWidth="1"/>
    <col min="2569" max="2812" width="9" style="825"/>
    <col min="2813" max="2813" width="6.625" style="825" customWidth="1"/>
    <col min="2814" max="2815" width="21.625" style="825" customWidth="1"/>
    <col min="2816" max="2816" width="16.125" style="825" bestFit="1" customWidth="1"/>
    <col min="2817" max="2817" width="13.875" style="825" bestFit="1" customWidth="1"/>
    <col min="2818" max="2818" width="17.25" style="825" bestFit="1" customWidth="1"/>
    <col min="2819" max="2820" width="20.5" style="825" bestFit="1" customWidth="1"/>
    <col min="2821" max="2821" width="0" style="825" hidden="1" customWidth="1"/>
    <col min="2822" max="2822" width="18.375" style="825" bestFit="1" customWidth="1"/>
    <col min="2823" max="2824" width="0" style="825" hidden="1" customWidth="1"/>
    <col min="2825" max="3068" width="9" style="825"/>
    <col min="3069" max="3069" width="6.625" style="825" customWidth="1"/>
    <col min="3070" max="3071" width="21.625" style="825" customWidth="1"/>
    <col min="3072" max="3072" width="16.125" style="825" bestFit="1" customWidth="1"/>
    <col min="3073" max="3073" width="13.875" style="825" bestFit="1" customWidth="1"/>
    <col min="3074" max="3074" width="17.25" style="825" bestFit="1" customWidth="1"/>
    <col min="3075" max="3076" width="20.5" style="825" bestFit="1" customWidth="1"/>
    <col min="3077" max="3077" width="0" style="825" hidden="1" customWidth="1"/>
    <col min="3078" max="3078" width="18.375" style="825" bestFit="1" customWidth="1"/>
    <col min="3079" max="3080" width="0" style="825" hidden="1" customWidth="1"/>
    <col min="3081" max="3324" width="9" style="825"/>
    <col min="3325" max="3325" width="6.625" style="825" customWidth="1"/>
    <col min="3326" max="3327" width="21.625" style="825" customWidth="1"/>
    <col min="3328" max="3328" width="16.125" style="825" bestFit="1" customWidth="1"/>
    <col min="3329" max="3329" width="13.875" style="825" bestFit="1" customWidth="1"/>
    <col min="3330" max="3330" width="17.25" style="825" bestFit="1" customWidth="1"/>
    <col min="3331" max="3332" width="20.5" style="825" bestFit="1" customWidth="1"/>
    <col min="3333" max="3333" width="0" style="825" hidden="1" customWidth="1"/>
    <col min="3334" max="3334" width="18.375" style="825" bestFit="1" customWidth="1"/>
    <col min="3335" max="3336" width="0" style="825" hidden="1" customWidth="1"/>
    <col min="3337" max="3580" width="9" style="825"/>
    <col min="3581" max="3581" width="6.625" style="825" customWidth="1"/>
    <col min="3582" max="3583" width="21.625" style="825" customWidth="1"/>
    <col min="3584" max="3584" width="16.125" style="825" bestFit="1" customWidth="1"/>
    <col min="3585" max="3585" width="13.875" style="825" bestFit="1" customWidth="1"/>
    <col min="3586" max="3586" width="17.25" style="825" bestFit="1" customWidth="1"/>
    <col min="3587" max="3588" width="20.5" style="825" bestFit="1" customWidth="1"/>
    <col min="3589" max="3589" width="0" style="825" hidden="1" customWidth="1"/>
    <col min="3590" max="3590" width="18.375" style="825" bestFit="1" customWidth="1"/>
    <col min="3591" max="3592" width="0" style="825" hidden="1" customWidth="1"/>
    <col min="3593" max="3836" width="9" style="825"/>
    <col min="3837" max="3837" width="6.625" style="825" customWidth="1"/>
    <col min="3838" max="3839" width="21.625" style="825" customWidth="1"/>
    <col min="3840" max="3840" width="16.125" style="825" bestFit="1" customWidth="1"/>
    <col min="3841" max="3841" width="13.875" style="825" bestFit="1" customWidth="1"/>
    <col min="3842" max="3842" width="17.25" style="825" bestFit="1" customWidth="1"/>
    <col min="3843" max="3844" width="20.5" style="825" bestFit="1" customWidth="1"/>
    <col min="3845" max="3845" width="0" style="825" hidden="1" customWidth="1"/>
    <col min="3846" max="3846" width="18.375" style="825" bestFit="1" customWidth="1"/>
    <col min="3847" max="3848" width="0" style="825" hidden="1" customWidth="1"/>
    <col min="3849" max="4092" width="9" style="825"/>
    <col min="4093" max="4093" width="6.625" style="825" customWidth="1"/>
    <col min="4094" max="4095" width="21.625" style="825" customWidth="1"/>
    <col min="4096" max="4096" width="16.125" style="825" bestFit="1" customWidth="1"/>
    <col min="4097" max="4097" width="13.875" style="825" bestFit="1" customWidth="1"/>
    <col min="4098" max="4098" width="17.25" style="825" bestFit="1" customWidth="1"/>
    <col min="4099" max="4100" width="20.5" style="825" bestFit="1" customWidth="1"/>
    <col min="4101" max="4101" width="0" style="825" hidden="1" customWidth="1"/>
    <col min="4102" max="4102" width="18.375" style="825" bestFit="1" customWidth="1"/>
    <col min="4103" max="4104" width="0" style="825" hidden="1" customWidth="1"/>
    <col min="4105" max="4348" width="9" style="825"/>
    <col min="4349" max="4349" width="6.625" style="825" customWidth="1"/>
    <col min="4350" max="4351" width="21.625" style="825" customWidth="1"/>
    <col min="4352" max="4352" width="16.125" style="825" bestFit="1" customWidth="1"/>
    <col min="4353" max="4353" width="13.875" style="825" bestFit="1" customWidth="1"/>
    <col min="4354" max="4354" width="17.25" style="825" bestFit="1" customWidth="1"/>
    <col min="4355" max="4356" width="20.5" style="825" bestFit="1" customWidth="1"/>
    <col min="4357" max="4357" width="0" style="825" hidden="1" customWidth="1"/>
    <col min="4358" max="4358" width="18.375" style="825" bestFit="1" customWidth="1"/>
    <col min="4359" max="4360" width="0" style="825" hidden="1" customWidth="1"/>
    <col min="4361" max="4604" width="9" style="825"/>
    <col min="4605" max="4605" width="6.625" style="825" customWidth="1"/>
    <col min="4606" max="4607" width="21.625" style="825" customWidth="1"/>
    <col min="4608" max="4608" width="16.125" style="825" bestFit="1" customWidth="1"/>
    <col min="4609" max="4609" width="13.875" style="825" bestFit="1" customWidth="1"/>
    <col min="4610" max="4610" width="17.25" style="825" bestFit="1" customWidth="1"/>
    <col min="4611" max="4612" width="20.5" style="825" bestFit="1" customWidth="1"/>
    <col min="4613" max="4613" width="0" style="825" hidden="1" customWidth="1"/>
    <col min="4614" max="4614" width="18.375" style="825" bestFit="1" customWidth="1"/>
    <col min="4615" max="4616" width="0" style="825" hidden="1" customWidth="1"/>
    <col min="4617" max="4860" width="9" style="825"/>
    <col min="4861" max="4861" width="6.625" style="825" customWidth="1"/>
    <col min="4862" max="4863" width="21.625" style="825" customWidth="1"/>
    <col min="4864" max="4864" width="16.125" style="825" bestFit="1" customWidth="1"/>
    <col min="4865" max="4865" width="13.875" style="825" bestFit="1" customWidth="1"/>
    <col min="4866" max="4866" width="17.25" style="825" bestFit="1" customWidth="1"/>
    <col min="4867" max="4868" width="20.5" style="825" bestFit="1" customWidth="1"/>
    <col min="4869" max="4869" width="0" style="825" hidden="1" customWidth="1"/>
    <col min="4870" max="4870" width="18.375" style="825" bestFit="1" customWidth="1"/>
    <col min="4871" max="4872" width="0" style="825" hidden="1" customWidth="1"/>
    <col min="4873" max="5116" width="9" style="825"/>
    <col min="5117" max="5117" width="6.625" style="825" customWidth="1"/>
    <col min="5118" max="5119" width="21.625" style="825" customWidth="1"/>
    <col min="5120" max="5120" width="16.125" style="825" bestFit="1" customWidth="1"/>
    <col min="5121" max="5121" width="13.875" style="825" bestFit="1" customWidth="1"/>
    <col min="5122" max="5122" width="17.25" style="825" bestFit="1" customWidth="1"/>
    <col min="5123" max="5124" width="20.5" style="825" bestFit="1" customWidth="1"/>
    <col min="5125" max="5125" width="0" style="825" hidden="1" customWidth="1"/>
    <col min="5126" max="5126" width="18.375" style="825" bestFit="1" customWidth="1"/>
    <col min="5127" max="5128" width="0" style="825" hidden="1" customWidth="1"/>
    <col min="5129" max="5372" width="9" style="825"/>
    <col min="5373" max="5373" width="6.625" style="825" customWidth="1"/>
    <col min="5374" max="5375" width="21.625" style="825" customWidth="1"/>
    <col min="5376" max="5376" width="16.125" style="825" bestFit="1" customWidth="1"/>
    <col min="5377" max="5377" width="13.875" style="825" bestFit="1" customWidth="1"/>
    <col min="5378" max="5378" width="17.25" style="825" bestFit="1" customWidth="1"/>
    <col min="5379" max="5380" width="20.5" style="825" bestFit="1" customWidth="1"/>
    <col min="5381" max="5381" width="0" style="825" hidden="1" customWidth="1"/>
    <col min="5382" max="5382" width="18.375" style="825" bestFit="1" customWidth="1"/>
    <col min="5383" max="5384" width="0" style="825" hidden="1" customWidth="1"/>
    <col min="5385" max="5628" width="9" style="825"/>
    <col min="5629" max="5629" width="6.625" style="825" customWidth="1"/>
    <col min="5630" max="5631" width="21.625" style="825" customWidth="1"/>
    <col min="5632" max="5632" width="16.125" style="825" bestFit="1" customWidth="1"/>
    <col min="5633" max="5633" width="13.875" style="825" bestFit="1" customWidth="1"/>
    <col min="5634" max="5634" width="17.25" style="825" bestFit="1" customWidth="1"/>
    <col min="5635" max="5636" width="20.5" style="825" bestFit="1" customWidth="1"/>
    <col min="5637" max="5637" width="0" style="825" hidden="1" customWidth="1"/>
    <col min="5638" max="5638" width="18.375" style="825" bestFit="1" customWidth="1"/>
    <col min="5639" max="5640" width="0" style="825" hidden="1" customWidth="1"/>
    <col min="5641" max="5884" width="9" style="825"/>
    <col min="5885" max="5885" width="6.625" style="825" customWidth="1"/>
    <col min="5886" max="5887" width="21.625" style="825" customWidth="1"/>
    <col min="5888" max="5888" width="16.125" style="825" bestFit="1" customWidth="1"/>
    <col min="5889" max="5889" width="13.875" style="825" bestFit="1" customWidth="1"/>
    <col min="5890" max="5890" width="17.25" style="825" bestFit="1" customWidth="1"/>
    <col min="5891" max="5892" width="20.5" style="825" bestFit="1" customWidth="1"/>
    <col min="5893" max="5893" width="0" style="825" hidden="1" customWidth="1"/>
    <col min="5894" max="5894" width="18.375" style="825" bestFit="1" customWidth="1"/>
    <col min="5895" max="5896" width="0" style="825" hidden="1" customWidth="1"/>
    <col min="5897" max="6140" width="9" style="825"/>
    <col min="6141" max="6141" width="6.625" style="825" customWidth="1"/>
    <col min="6142" max="6143" width="21.625" style="825" customWidth="1"/>
    <col min="6144" max="6144" width="16.125" style="825" bestFit="1" customWidth="1"/>
    <col min="6145" max="6145" width="13.875" style="825" bestFit="1" customWidth="1"/>
    <col min="6146" max="6146" width="17.25" style="825" bestFit="1" customWidth="1"/>
    <col min="6147" max="6148" width="20.5" style="825" bestFit="1" customWidth="1"/>
    <col min="6149" max="6149" width="0" style="825" hidden="1" customWidth="1"/>
    <col min="6150" max="6150" width="18.375" style="825" bestFit="1" customWidth="1"/>
    <col min="6151" max="6152" width="0" style="825" hidden="1" customWidth="1"/>
    <col min="6153" max="6396" width="9" style="825"/>
    <col min="6397" max="6397" width="6.625" style="825" customWidth="1"/>
    <col min="6398" max="6399" width="21.625" style="825" customWidth="1"/>
    <col min="6400" max="6400" width="16.125" style="825" bestFit="1" customWidth="1"/>
    <col min="6401" max="6401" width="13.875" style="825" bestFit="1" customWidth="1"/>
    <col min="6402" max="6402" width="17.25" style="825" bestFit="1" customWidth="1"/>
    <col min="6403" max="6404" width="20.5" style="825" bestFit="1" customWidth="1"/>
    <col min="6405" max="6405" width="0" style="825" hidden="1" customWidth="1"/>
    <col min="6406" max="6406" width="18.375" style="825" bestFit="1" customWidth="1"/>
    <col min="6407" max="6408" width="0" style="825" hidden="1" customWidth="1"/>
    <col min="6409" max="6652" width="9" style="825"/>
    <col min="6653" max="6653" width="6.625" style="825" customWidth="1"/>
    <col min="6654" max="6655" width="21.625" style="825" customWidth="1"/>
    <col min="6656" max="6656" width="16.125" style="825" bestFit="1" customWidth="1"/>
    <col min="6657" max="6657" width="13.875" style="825" bestFit="1" customWidth="1"/>
    <col min="6658" max="6658" width="17.25" style="825" bestFit="1" customWidth="1"/>
    <col min="6659" max="6660" width="20.5" style="825" bestFit="1" customWidth="1"/>
    <col min="6661" max="6661" width="0" style="825" hidden="1" customWidth="1"/>
    <col min="6662" max="6662" width="18.375" style="825" bestFit="1" customWidth="1"/>
    <col min="6663" max="6664" width="0" style="825" hidden="1" customWidth="1"/>
    <col min="6665" max="6908" width="9" style="825"/>
    <col min="6909" max="6909" width="6.625" style="825" customWidth="1"/>
    <col min="6910" max="6911" width="21.625" style="825" customWidth="1"/>
    <col min="6912" max="6912" width="16.125" style="825" bestFit="1" customWidth="1"/>
    <col min="6913" max="6913" width="13.875" style="825" bestFit="1" customWidth="1"/>
    <col min="6914" max="6914" width="17.25" style="825" bestFit="1" customWidth="1"/>
    <col min="6915" max="6916" width="20.5" style="825" bestFit="1" customWidth="1"/>
    <col min="6917" max="6917" width="0" style="825" hidden="1" customWidth="1"/>
    <col min="6918" max="6918" width="18.375" style="825" bestFit="1" customWidth="1"/>
    <col min="6919" max="6920" width="0" style="825" hidden="1" customWidth="1"/>
    <col min="6921" max="7164" width="9" style="825"/>
    <col min="7165" max="7165" width="6.625" style="825" customWidth="1"/>
    <col min="7166" max="7167" width="21.625" style="825" customWidth="1"/>
    <col min="7168" max="7168" width="16.125" style="825" bestFit="1" customWidth="1"/>
    <col min="7169" max="7169" width="13.875" style="825" bestFit="1" customWidth="1"/>
    <col min="7170" max="7170" width="17.25" style="825" bestFit="1" customWidth="1"/>
    <col min="7171" max="7172" width="20.5" style="825" bestFit="1" customWidth="1"/>
    <col min="7173" max="7173" width="0" style="825" hidden="1" customWidth="1"/>
    <col min="7174" max="7174" width="18.375" style="825" bestFit="1" customWidth="1"/>
    <col min="7175" max="7176" width="0" style="825" hidden="1" customWidth="1"/>
    <col min="7177" max="7420" width="9" style="825"/>
    <col min="7421" max="7421" width="6.625" style="825" customWidth="1"/>
    <col min="7422" max="7423" width="21.625" style="825" customWidth="1"/>
    <col min="7424" max="7424" width="16.125" style="825" bestFit="1" customWidth="1"/>
    <col min="7425" max="7425" width="13.875" style="825" bestFit="1" customWidth="1"/>
    <col min="7426" max="7426" width="17.25" style="825" bestFit="1" customWidth="1"/>
    <col min="7427" max="7428" width="20.5" style="825" bestFit="1" customWidth="1"/>
    <col min="7429" max="7429" width="0" style="825" hidden="1" customWidth="1"/>
    <col min="7430" max="7430" width="18.375" style="825" bestFit="1" customWidth="1"/>
    <col min="7431" max="7432" width="0" style="825" hidden="1" customWidth="1"/>
    <col min="7433" max="7676" width="9" style="825"/>
    <col min="7677" max="7677" width="6.625" style="825" customWidth="1"/>
    <col min="7678" max="7679" width="21.625" style="825" customWidth="1"/>
    <col min="7680" max="7680" width="16.125" style="825" bestFit="1" customWidth="1"/>
    <col min="7681" max="7681" width="13.875" style="825" bestFit="1" customWidth="1"/>
    <col min="7682" max="7682" width="17.25" style="825" bestFit="1" customWidth="1"/>
    <col min="7683" max="7684" width="20.5" style="825" bestFit="1" customWidth="1"/>
    <col min="7685" max="7685" width="0" style="825" hidden="1" customWidth="1"/>
    <col min="7686" max="7686" width="18.375" style="825" bestFit="1" customWidth="1"/>
    <col min="7687" max="7688" width="0" style="825" hidden="1" customWidth="1"/>
    <col min="7689" max="7932" width="9" style="825"/>
    <col min="7933" max="7933" width="6.625" style="825" customWidth="1"/>
    <col min="7934" max="7935" width="21.625" style="825" customWidth="1"/>
    <col min="7936" max="7936" width="16.125" style="825" bestFit="1" customWidth="1"/>
    <col min="7937" max="7937" width="13.875" style="825" bestFit="1" customWidth="1"/>
    <col min="7938" max="7938" width="17.25" style="825" bestFit="1" customWidth="1"/>
    <col min="7939" max="7940" width="20.5" style="825" bestFit="1" customWidth="1"/>
    <col min="7941" max="7941" width="0" style="825" hidden="1" customWidth="1"/>
    <col min="7942" max="7942" width="18.375" style="825" bestFit="1" customWidth="1"/>
    <col min="7943" max="7944" width="0" style="825" hidden="1" customWidth="1"/>
    <col min="7945" max="8188" width="9" style="825"/>
    <col min="8189" max="8189" width="6.625" style="825" customWidth="1"/>
    <col min="8190" max="8191" width="21.625" style="825" customWidth="1"/>
    <col min="8192" max="8192" width="16.125" style="825" bestFit="1" customWidth="1"/>
    <col min="8193" max="8193" width="13.875" style="825" bestFit="1" customWidth="1"/>
    <col min="8194" max="8194" width="17.25" style="825" bestFit="1" customWidth="1"/>
    <col min="8195" max="8196" width="20.5" style="825" bestFit="1" customWidth="1"/>
    <col min="8197" max="8197" width="0" style="825" hidden="1" customWidth="1"/>
    <col min="8198" max="8198" width="18.375" style="825" bestFit="1" customWidth="1"/>
    <col min="8199" max="8200" width="0" style="825" hidden="1" customWidth="1"/>
    <col min="8201" max="8444" width="9" style="825"/>
    <col min="8445" max="8445" width="6.625" style="825" customWidth="1"/>
    <col min="8446" max="8447" width="21.625" style="825" customWidth="1"/>
    <col min="8448" max="8448" width="16.125" style="825" bestFit="1" customWidth="1"/>
    <col min="8449" max="8449" width="13.875" style="825" bestFit="1" customWidth="1"/>
    <col min="8450" max="8450" width="17.25" style="825" bestFit="1" customWidth="1"/>
    <col min="8451" max="8452" width="20.5" style="825" bestFit="1" customWidth="1"/>
    <col min="8453" max="8453" width="0" style="825" hidden="1" customWidth="1"/>
    <col min="8454" max="8454" width="18.375" style="825" bestFit="1" customWidth="1"/>
    <col min="8455" max="8456" width="0" style="825" hidden="1" customWidth="1"/>
    <col min="8457" max="8700" width="9" style="825"/>
    <col min="8701" max="8701" width="6.625" style="825" customWidth="1"/>
    <col min="8702" max="8703" width="21.625" style="825" customWidth="1"/>
    <col min="8704" max="8704" width="16.125" style="825" bestFit="1" customWidth="1"/>
    <col min="8705" max="8705" width="13.875" style="825" bestFit="1" customWidth="1"/>
    <col min="8706" max="8706" width="17.25" style="825" bestFit="1" customWidth="1"/>
    <col min="8707" max="8708" width="20.5" style="825" bestFit="1" customWidth="1"/>
    <col min="8709" max="8709" width="0" style="825" hidden="1" customWidth="1"/>
    <col min="8710" max="8710" width="18.375" style="825" bestFit="1" customWidth="1"/>
    <col min="8711" max="8712" width="0" style="825" hidden="1" customWidth="1"/>
    <col min="8713" max="8956" width="9" style="825"/>
    <col min="8957" max="8957" width="6.625" style="825" customWidth="1"/>
    <col min="8958" max="8959" width="21.625" style="825" customWidth="1"/>
    <col min="8960" max="8960" width="16.125" style="825" bestFit="1" customWidth="1"/>
    <col min="8961" max="8961" width="13.875" style="825" bestFit="1" customWidth="1"/>
    <col min="8962" max="8962" width="17.25" style="825" bestFit="1" customWidth="1"/>
    <col min="8963" max="8964" width="20.5" style="825" bestFit="1" customWidth="1"/>
    <col min="8965" max="8965" width="0" style="825" hidden="1" customWidth="1"/>
    <col min="8966" max="8966" width="18.375" style="825" bestFit="1" customWidth="1"/>
    <col min="8967" max="8968" width="0" style="825" hidden="1" customWidth="1"/>
    <col min="8969" max="9212" width="9" style="825"/>
    <col min="9213" max="9213" width="6.625" style="825" customWidth="1"/>
    <col min="9214" max="9215" width="21.625" style="825" customWidth="1"/>
    <col min="9216" max="9216" width="16.125" style="825" bestFit="1" customWidth="1"/>
    <col min="9217" max="9217" width="13.875" style="825" bestFit="1" customWidth="1"/>
    <col min="9218" max="9218" width="17.25" style="825" bestFit="1" customWidth="1"/>
    <col min="9219" max="9220" width="20.5" style="825" bestFit="1" customWidth="1"/>
    <col min="9221" max="9221" width="0" style="825" hidden="1" customWidth="1"/>
    <col min="9222" max="9222" width="18.375" style="825" bestFit="1" customWidth="1"/>
    <col min="9223" max="9224" width="0" style="825" hidden="1" customWidth="1"/>
    <col min="9225" max="9468" width="9" style="825"/>
    <col min="9469" max="9469" width="6.625" style="825" customWidth="1"/>
    <col min="9470" max="9471" width="21.625" style="825" customWidth="1"/>
    <col min="9472" max="9472" width="16.125" style="825" bestFit="1" customWidth="1"/>
    <col min="9473" max="9473" width="13.875" style="825" bestFit="1" customWidth="1"/>
    <col min="9474" max="9474" width="17.25" style="825" bestFit="1" customWidth="1"/>
    <col min="9475" max="9476" width="20.5" style="825" bestFit="1" customWidth="1"/>
    <col min="9477" max="9477" width="0" style="825" hidden="1" customWidth="1"/>
    <col min="9478" max="9478" width="18.375" style="825" bestFit="1" customWidth="1"/>
    <col min="9479" max="9480" width="0" style="825" hidden="1" customWidth="1"/>
    <col min="9481" max="9724" width="9" style="825"/>
    <col min="9725" max="9725" width="6.625" style="825" customWidth="1"/>
    <col min="9726" max="9727" width="21.625" style="825" customWidth="1"/>
    <col min="9728" max="9728" width="16.125" style="825" bestFit="1" customWidth="1"/>
    <col min="9729" max="9729" width="13.875" style="825" bestFit="1" customWidth="1"/>
    <col min="9730" max="9730" width="17.25" style="825" bestFit="1" customWidth="1"/>
    <col min="9731" max="9732" width="20.5" style="825" bestFit="1" customWidth="1"/>
    <col min="9733" max="9733" width="0" style="825" hidden="1" customWidth="1"/>
    <col min="9734" max="9734" width="18.375" style="825" bestFit="1" customWidth="1"/>
    <col min="9735" max="9736" width="0" style="825" hidden="1" customWidth="1"/>
    <col min="9737" max="9980" width="9" style="825"/>
    <col min="9981" max="9981" width="6.625" style="825" customWidth="1"/>
    <col min="9982" max="9983" width="21.625" style="825" customWidth="1"/>
    <col min="9984" max="9984" width="16.125" style="825" bestFit="1" customWidth="1"/>
    <col min="9985" max="9985" width="13.875" style="825" bestFit="1" customWidth="1"/>
    <col min="9986" max="9986" width="17.25" style="825" bestFit="1" customWidth="1"/>
    <col min="9987" max="9988" width="20.5" style="825" bestFit="1" customWidth="1"/>
    <col min="9989" max="9989" width="0" style="825" hidden="1" customWidth="1"/>
    <col min="9990" max="9990" width="18.375" style="825" bestFit="1" customWidth="1"/>
    <col min="9991" max="9992" width="0" style="825" hidden="1" customWidth="1"/>
    <col min="9993" max="10236" width="9" style="825"/>
    <col min="10237" max="10237" width="6.625" style="825" customWidth="1"/>
    <col min="10238" max="10239" width="21.625" style="825" customWidth="1"/>
    <col min="10240" max="10240" width="16.125" style="825" bestFit="1" customWidth="1"/>
    <col min="10241" max="10241" width="13.875" style="825" bestFit="1" customWidth="1"/>
    <col min="10242" max="10242" width="17.25" style="825" bestFit="1" customWidth="1"/>
    <col min="10243" max="10244" width="20.5" style="825" bestFit="1" customWidth="1"/>
    <col min="10245" max="10245" width="0" style="825" hidden="1" customWidth="1"/>
    <col min="10246" max="10246" width="18.375" style="825" bestFit="1" customWidth="1"/>
    <col min="10247" max="10248" width="0" style="825" hidden="1" customWidth="1"/>
    <col min="10249" max="10492" width="9" style="825"/>
    <col min="10493" max="10493" width="6.625" style="825" customWidth="1"/>
    <col min="10494" max="10495" width="21.625" style="825" customWidth="1"/>
    <col min="10496" max="10496" width="16.125" style="825" bestFit="1" customWidth="1"/>
    <col min="10497" max="10497" width="13.875" style="825" bestFit="1" customWidth="1"/>
    <col min="10498" max="10498" width="17.25" style="825" bestFit="1" customWidth="1"/>
    <col min="10499" max="10500" width="20.5" style="825" bestFit="1" customWidth="1"/>
    <col min="10501" max="10501" width="0" style="825" hidden="1" customWidth="1"/>
    <col min="10502" max="10502" width="18.375" style="825" bestFit="1" customWidth="1"/>
    <col min="10503" max="10504" width="0" style="825" hidden="1" customWidth="1"/>
    <col min="10505" max="10748" width="9" style="825"/>
    <col min="10749" max="10749" width="6.625" style="825" customWidth="1"/>
    <col min="10750" max="10751" width="21.625" style="825" customWidth="1"/>
    <col min="10752" max="10752" width="16.125" style="825" bestFit="1" customWidth="1"/>
    <col min="10753" max="10753" width="13.875" style="825" bestFit="1" customWidth="1"/>
    <col min="10754" max="10754" width="17.25" style="825" bestFit="1" customWidth="1"/>
    <col min="10755" max="10756" width="20.5" style="825" bestFit="1" customWidth="1"/>
    <col min="10757" max="10757" width="0" style="825" hidden="1" customWidth="1"/>
    <col min="10758" max="10758" width="18.375" style="825" bestFit="1" customWidth="1"/>
    <col min="10759" max="10760" width="0" style="825" hidden="1" customWidth="1"/>
    <col min="10761" max="11004" width="9" style="825"/>
    <col min="11005" max="11005" width="6.625" style="825" customWidth="1"/>
    <col min="11006" max="11007" width="21.625" style="825" customWidth="1"/>
    <col min="11008" max="11008" width="16.125" style="825" bestFit="1" customWidth="1"/>
    <col min="11009" max="11009" width="13.875" style="825" bestFit="1" customWidth="1"/>
    <col min="11010" max="11010" width="17.25" style="825" bestFit="1" customWidth="1"/>
    <col min="11011" max="11012" width="20.5" style="825" bestFit="1" customWidth="1"/>
    <col min="11013" max="11013" width="0" style="825" hidden="1" customWidth="1"/>
    <col min="11014" max="11014" width="18.375" style="825" bestFit="1" customWidth="1"/>
    <col min="11015" max="11016" width="0" style="825" hidden="1" customWidth="1"/>
    <col min="11017" max="11260" width="9" style="825"/>
    <col min="11261" max="11261" width="6.625" style="825" customWidth="1"/>
    <col min="11262" max="11263" width="21.625" style="825" customWidth="1"/>
    <col min="11264" max="11264" width="16.125" style="825" bestFit="1" customWidth="1"/>
    <col min="11265" max="11265" width="13.875" style="825" bestFit="1" customWidth="1"/>
    <col min="11266" max="11266" width="17.25" style="825" bestFit="1" customWidth="1"/>
    <col min="11267" max="11268" width="20.5" style="825" bestFit="1" customWidth="1"/>
    <col min="11269" max="11269" width="0" style="825" hidden="1" customWidth="1"/>
    <col min="11270" max="11270" width="18.375" style="825" bestFit="1" customWidth="1"/>
    <col min="11271" max="11272" width="0" style="825" hidden="1" customWidth="1"/>
    <col min="11273" max="11516" width="9" style="825"/>
    <col min="11517" max="11517" width="6.625" style="825" customWidth="1"/>
    <col min="11518" max="11519" width="21.625" style="825" customWidth="1"/>
    <col min="11520" max="11520" width="16.125" style="825" bestFit="1" customWidth="1"/>
    <col min="11521" max="11521" width="13.875" style="825" bestFit="1" customWidth="1"/>
    <col min="11522" max="11522" width="17.25" style="825" bestFit="1" customWidth="1"/>
    <col min="11523" max="11524" width="20.5" style="825" bestFit="1" customWidth="1"/>
    <col min="11525" max="11525" width="0" style="825" hidden="1" customWidth="1"/>
    <col min="11526" max="11526" width="18.375" style="825" bestFit="1" customWidth="1"/>
    <col min="11527" max="11528" width="0" style="825" hidden="1" customWidth="1"/>
    <col min="11529" max="11772" width="9" style="825"/>
    <col min="11773" max="11773" width="6.625" style="825" customWidth="1"/>
    <col min="11774" max="11775" width="21.625" style="825" customWidth="1"/>
    <col min="11776" max="11776" width="16.125" style="825" bestFit="1" customWidth="1"/>
    <col min="11777" max="11777" width="13.875" style="825" bestFit="1" customWidth="1"/>
    <col min="11778" max="11778" width="17.25" style="825" bestFit="1" customWidth="1"/>
    <col min="11779" max="11780" width="20.5" style="825" bestFit="1" customWidth="1"/>
    <col min="11781" max="11781" width="0" style="825" hidden="1" customWidth="1"/>
    <col min="11782" max="11782" width="18.375" style="825" bestFit="1" customWidth="1"/>
    <col min="11783" max="11784" width="0" style="825" hidden="1" customWidth="1"/>
    <col min="11785" max="12028" width="9" style="825"/>
    <col min="12029" max="12029" width="6.625" style="825" customWidth="1"/>
    <col min="12030" max="12031" width="21.625" style="825" customWidth="1"/>
    <col min="12032" max="12032" width="16.125" style="825" bestFit="1" customWidth="1"/>
    <col min="12033" max="12033" width="13.875" style="825" bestFit="1" customWidth="1"/>
    <col min="12034" max="12034" width="17.25" style="825" bestFit="1" customWidth="1"/>
    <col min="12035" max="12036" width="20.5" style="825" bestFit="1" customWidth="1"/>
    <col min="12037" max="12037" width="0" style="825" hidden="1" customWidth="1"/>
    <col min="12038" max="12038" width="18.375" style="825" bestFit="1" customWidth="1"/>
    <col min="12039" max="12040" width="0" style="825" hidden="1" customWidth="1"/>
    <col min="12041" max="12284" width="9" style="825"/>
    <col min="12285" max="12285" width="6.625" style="825" customWidth="1"/>
    <col min="12286" max="12287" width="21.625" style="825" customWidth="1"/>
    <col min="12288" max="12288" width="16.125" style="825" bestFit="1" customWidth="1"/>
    <col min="12289" max="12289" width="13.875" style="825" bestFit="1" customWidth="1"/>
    <col min="12290" max="12290" width="17.25" style="825" bestFit="1" customWidth="1"/>
    <col min="12291" max="12292" width="20.5" style="825" bestFit="1" customWidth="1"/>
    <col min="12293" max="12293" width="0" style="825" hidden="1" customWidth="1"/>
    <col min="12294" max="12294" width="18.375" style="825" bestFit="1" customWidth="1"/>
    <col min="12295" max="12296" width="0" style="825" hidden="1" customWidth="1"/>
    <col min="12297" max="12540" width="9" style="825"/>
    <col min="12541" max="12541" width="6.625" style="825" customWidth="1"/>
    <col min="12542" max="12543" width="21.625" style="825" customWidth="1"/>
    <col min="12544" max="12544" width="16.125" style="825" bestFit="1" customWidth="1"/>
    <col min="12545" max="12545" width="13.875" style="825" bestFit="1" customWidth="1"/>
    <col min="12546" max="12546" width="17.25" style="825" bestFit="1" customWidth="1"/>
    <col min="12547" max="12548" width="20.5" style="825" bestFit="1" customWidth="1"/>
    <col min="12549" max="12549" width="0" style="825" hidden="1" customWidth="1"/>
    <col min="12550" max="12550" width="18.375" style="825" bestFit="1" customWidth="1"/>
    <col min="12551" max="12552" width="0" style="825" hidden="1" customWidth="1"/>
    <col min="12553" max="12796" width="9" style="825"/>
    <col min="12797" max="12797" width="6.625" style="825" customWidth="1"/>
    <col min="12798" max="12799" width="21.625" style="825" customWidth="1"/>
    <col min="12800" max="12800" width="16.125" style="825" bestFit="1" customWidth="1"/>
    <col min="12801" max="12801" width="13.875" style="825" bestFit="1" customWidth="1"/>
    <col min="12802" max="12802" width="17.25" style="825" bestFit="1" customWidth="1"/>
    <col min="12803" max="12804" width="20.5" style="825" bestFit="1" customWidth="1"/>
    <col min="12805" max="12805" width="0" style="825" hidden="1" customWidth="1"/>
    <col min="12806" max="12806" width="18.375" style="825" bestFit="1" customWidth="1"/>
    <col min="12807" max="12808" width="0" style="825" hidden="1" customWidth="1"/>
    <col min="12809" max="13052" width="9" style="825"/>
    <col min="13053" max="13053" width="6.625" style="825" customWidth="1"/>
    <col min="13054" max="13055" width="21.625" style="825" customWidth="1"/>
    <col min="13056" max="13056" width="16.125" style="825" bestFit="1" customWidth="1"/>
    <col min="13057" max="13057" width="13.875" style="825" bestFit="1" customWidth="1"/>
    <col min="13058" max="13058" width="17.25" style="825" bestFit="1" customWidth="1"/>
    <col min="13059" max="13060" width="20.5" style="825" bestFit="1" customWidth="1"/>
    <col min="13061" max="13061" width="0" style="825" hidden="1" customWidth="1"/>
    <col min="13062" max="13062" width="18.375" style="825" bestFit="1" customWidth="1"/>
    <col min="13063" max="13064" width="0" style="825" hidden="1" customWidth="1"/>
    <col min="13065" max="13308" width="9" style="825"/>
    <col min="13309" max="13309" width="6.625" style="825" customWidth="1"/>
    <col min="13310" max="13311" width="21.625" style="825" customWidth="1"/>
    <col min="13312" max="13312" width="16.125" style="825" bestFit="1" customWidth="1"/>
    <col min="13313" max="13313" width="13.875" style="825" bestFit="1" customWidth="1"/>
    <col min="13314" max="13314" width="17.25" style="825" bestFit="1" customWidth="1"/>
    <col min="13315" max="13316" width="20.5" style="825" bestFit="1" customWidth="1"/>
    <col min="13317" max="13317" width="0" style="825" hidden="1" customWidth="1"/>
    <col min="13318" max="13318" width="18.375" style="825" bestFit="1" customWidth="1"/>
    <col min="13319" max="13320" width="0" style="825" hidden="1" customWidth="1"/>
    <col min="13321" max="13564" width="9" style="825"/>
    <col min="13565" max="13565" width="6.625" style="825" customWidth="1"/>
    <col min="13566" max="13567" width="21.625" style="825" customWidth="1"/>
    <col min="13568" max="13568" width="16.125" style="825" bestFit="1" customWidth="1"/>
    <col min="13569" max="13569" width="13.875" style="825" bestFit="1" customWidth="1"/>
    <col min="13570" max="13570" width="17.25" style="825" bestFit="1" customWidth="1"/>
    <col min="13571" max="13572" width="20.5" style="825" bestFit="1" customWidth="1"/>
    <col min="13573" max="13573" width="0" style="825" hidden="1" customWidth="1"/>
    <col min="13574" max="13574" width="18.375" style="825" bestFit="1" customWidth="1"/>
    <col min="13575" max="13576" width="0" style="825" hidden="1" customWidth="1"/>
    <col min="13577" max="13820" width="9" style="825"/>
    <col min="13821" max="13821" width="6.625" style="825" customWidth="1"/>
    <col min="13822" max="13823" width="21.625" style="825" customWidth="1"/>
    <col min="13824" max="13824" width="16.125" style="825" bestFit="1" customWidth="1"/>
    <col min="13825" max="13825" width="13.875" style="825" bestFit="1" customWidth="1"/>
    <col min="13826" max="13826" width="17.25" style="825" bestFit="1" customWidth="1"/>
    <col min="13827" max="13828" width="20.5" style="825" bestFit="1" customWidth="1"/>
    <col min="13829" max="13829" width="0" style="825" hidden="1" customWidth="1"/>
    <col min="13830" max="13830" width="18.375" style="825" bestFit="1" customWidth="1"/>
    <col min="13831" max="13832" width="0" style="825" hidden="1" customWidth="1"/>
    <col min="13833" max="14076" width="9" style="825"/>
    <col min="14077" max="14077" width="6.625" style="825" customWidth="1"/>
    <col min="14078" max="14079" width="21.625" style="825" customWidth="1"/>
    <col min="14080" max="14080" width="16.125" style="825" bestFit="1" customWidth="1"/>
    <col min="14081" max="14081" width="13.875" style="825" bestFit="1" customWidth="1"/>
    <col min="14082" max="14082" width="17.25" style="825" bestFit="1" customWidth="1"/>
    <col min="14083" max="14084" width="20.5" style="825" bestFit="1" customWidth="1"/>
    <col min="14085" max="14085" width="0" style="825" hidden="1" customWidth="1"/>
    <col min="14086" max="14086" width="18.375" style="825" bestFit="1" customWidth="1"/>
    <col min="14087" max="14088" width="0" style="825" hidden="1" customWidth="1"/>
    <col min="14089" max="14332" width="9" style="825"/>
    <col min="14333" max="14333" width="6.625" style="825" customWidth="1"/>
    <col min="14334" max="14335" width="21.625" style="825" customWidth="1"/>
    <col min="14336" max="14336" width="16.125" style="825" bestFit="1" customWidth="1"/>
    <col min="14337" max="14337" width="13.875" style="825" bestFit="1" customWidth="1"/>
    <col min="14338" max="14338" width="17.25" style="825" bestFit="1" customWidth="1"/>
    <col min="14339" max="14340" width="20.5" style="825" bestFit="1" customWidth="1"/>
    <col min="14341" max="14341" width="0" style="825" hidden="1" customWidth="1"/>
    <col min="14342" max="14342" width="18.375" style="825" bestFit="1" customWidth="1"/>
    <col min="14343" max="14344" width="0" style="825" hidden="1" customWidth="1"/>
    <col min="14345" max="14588" width="9" style="825"/>
    <col min="14589" max="14589" width="6.625" style="825" customWidth="1"/>
    <col min="14590" max="14591" width="21.625" style="825" customWidth="1"/>
    <col min="14592" max="14592" width="16.125" style="825" bestFit="1" customWidth="1"/>
    <col min="14593" max="14593" width="13.875" style="825" bestFit="1" customWidth="1"/>
    <col min="14594" max="14594" width="17.25" style="825" bestFit="1" customWidth="1"/>
    <col min="14595" max="14596" width="20.5" style="825" bestFit="1" customWidth="1"/>
    <col min="14597" max="14597" width="0" style="825" hidden="1" customWidth="1"/>
    <col min="14598" max="14598" width="18.375" style="825" bestFit="1" customWidth="1"/>
    <col min="14599" max="14600" width="0" style="825" hidden="1" customWidth="1"/>
    <col min="14601" max="14844" width="9" style="825"/>
    <col min="14845" max="14845" width="6.625" style="825" customWidth="1"/>
    <col min="14846" max="14847" width="21.625" style="825" customWidth="1"/>
    <col min="14848" max="14848" width="16.125" style="825" bestFit="1" customWidth="1"/>
    <col min="14849" max="14849" width="13.875" style="825" bestFit="1" customWidth="1"/>
    <col min="14850" max="14850" width="17.25" style="825" bestFit="1" customWidth="1"/>
    <col min="14851" max="14852" width="20.5" style="825" bestFit="1" customWidth="1"/>
    <col min="14853" max="14853" width="0" style="825" hidden="1" customWidth="1"/>
    <col min="14854" max="14854" width="18.375" style="825" bestFit="1" customWidth="1"/>
    <col min="14855" max="14856" width="0" style="825" hidden="1" customWidth="1"/>
    <col min="14857" max="15100" width="9" style="825"/>
    <col min="15101" max="15101" width="6.625" style="825" customWidth="1"/>
    <col min="15102" max="15103" width="21.625" style="825" customWidth="1"/>
    <col min="15104" max="15104" width="16.125" style="825" bestFit="1" customWidth="1"/>
    <col min="15105" max="15105" width="13.875" style="825" bestFit="1" customWidth="1"/>
    <col min="15106" max="15106" width="17.25" style="825" bestFit="1" customWidth="1"/>
    <col min="15107" max="15108" width="20.5" style="825" bestFit="1" customWidth="1"/>
    <col min="15109" max="15109" width="0" style="825" hidden="1" customWidth="1"/>
    <col min="15110" max="15110" width="18.375" style="825" bestFit="1" customWidth="1"/>
    <col min="15111" max="15112" width="0" style="825" hidden="1" customWidth="1"/>
    <col min="15113" max="15356" width="9" style="825"/>
    <col min="15357" max="15357" width="6.625" style="825" customWidth="1"/>
    <col min="15358" max="15359" width="21.625" style="825" customWidth="1"/>
    <col min="15360" max="15360" width="16.125" style="825" bestFit="1" customWidth="1"/>
    <col min="15361" max="15361" width="13.875" style="825" bestFit="1" customWidth="1"/>
    <col min="15362" max="15362" width="17.25" style="825" bestFit="1" customWidth="1"/>
    <col min="15363" max="15364" width="20.5" style="825" bestFit="1" customWidth="1"/>
    <col min="15365" max="15365" width="0" style="825" hidden="1" customWidth="1"/>
    <col min="15366" max="15366" width="18.375" style="825" bestFit="1" customWidth="1"/>
    <col min="15367" max="15368" width="0" style="825" hidden="1" customWidth="1"/>
    <col min="15369" max="15612" width="9" style="825"/>
    <col min="15613" max="15613" width="6.625" style="825" customWidth="1"/>
    <col min="15614" max="15615" width="21.625" style="825" customWidth="1"/>
    <col min="15616" max="15616" width="16.125" style="825" bestFit="1" customWidth="1"/>
    <col min="15617" max="15617" width="13.875" style="825" bestFit="1" customWidth="1"/>
    <col min="15618" max="15618" width="17.25" style="825" bestFit="1" customWidth="1"/>
    <col min="15619" max="15620" width="20.5" style="825" bestFit="1" customWidth="1"/>
    <col min="15621" max="15621" width="0" style="825" hidden="1" customWidth="1"/>
    <col min="15622" max="15622" width="18.375" style="825" bestFit="1" customWidth="1"/>
    <col min="15623" max="15624" width="0" style="825" hidden="1" customWidth="1"/>
    <col min="15625" max="15868" width="9" style="825"/>
    <col min="15869" max="15869" width="6.625" style="825" customWidth="1"/>
    <col min="15870" max="15871" width="21.625" style="825" customWidth="1"/>
    <col min="15872" max="15872" width="16.125" style="825" bestFit="1" customWidth="1"/>
    <col min="15873" max="15873" width="13.875" style="825" bestFit="1" customWidth="1"/>
    <col min="15874" max="15874" width="17.25" style="825" bestFit="1" customWidth="1"/>
    <col min="15875" max="15876" width="20.5" style="825" bestFit="1" customWidth="1"/>
    <col min="15877" max="15877" width="0" style="825" hidden="1" customWidth="1"/>
    <col min="15878" max="15878" width="18.375" style="825" bestFit="1" customWidth="1"/>
    <col min="15879" max="15880" width="0" style="825" hidden="1" customWidth="1"/>
    <col min="15881" max="16124" width="9" style="825"/>
    <col min="16125" max="16125" width="6.625" style="825" customWidth="1"/>
    <col min="16126" max="16127" width="21.625" style="825" customWidth="1"/>
    <col min="16128" max="16128" width="16.125" style="825" bestFit="1" customWidth="1"/>
    <col min="16129" max="16129" width="13.875" style="825" bestFit="1" customWidth="1"/>
    <col min="16130" max="16130" width="17.25" style="825" bestFit="1" customWidth="1"/>
    <col min="16131" max="16132" width="20.5" style="825" bestFit="1" customWidth="1"/>
    <col min="16133" max="16133" width="0" style="825" hidden="1" customWidth="1"/>
    <col min="16134" max="16134" width="18.375" style="825" bestFit="1" customWidth="1"/>
    <col min="16135" max="16136" width="0" style="825" hidden="1" customWidth="1"/>
    <col min="16137" max="16384" width="9" style="825"/>
  </cols>
  <sheetData>
    <row r="1" spans="1:3" ht="20.25">
      <c r="A1" s="1012" t="s">
        <v>2551</v>
      </c>
      <c r="B1" s="1013"/>
      <c r="C1" s="1013"/>
    </row>
    <row r="2" spans="1:3" ht="35.1" customHeight="1">
      <c r="A2" s="1014" t="s">
        <v>2550</v>
      </c>
      <c r="B2" s="1015"/>
      <c r="C2" s="826" t="s">
        <v>2543</v>
      </c>
    </row>
    <row r="3" spans="1:3" ht="30" customHeight="1">
      <c r="A3" s="827" t="s">
        <v>2544</v>
      </c>
      <c r="B3" s="827" t="s">
        <v>2545</v>
      </c>
      <c r="C3" s="827" t="s">
        <v>2546</v>
      </c>
    </row>
    <row r="4" spans="1:3" ht="30" customHeight="1">
      <c r="A4" s="827">
        <v>1</v>
      </c>
      <c r="B4" s="827" t="s">
        <v>2547</v>
      </c>
      <c r="C4" s="828">
        <f>扩班设备!J15</f>
        <v>115100</v>
      </c>
    </row>
    <row r="5" spans="1:3" ht="30" customHeight="1">
      <c r="A5" s="827">
        <v>2</v>
      </c>
      <c r="B5" s="827" t="s">
        <v>2548</v>
      </c>
      <c r="C5" s="828">
        <f>塘湾小学维修!O55</f>
        <v>2589917</v>
      </c>
    </row>
    <row r="6" spans="1:3" ht="30" customHeight="1">
      <c r="A6" s="827">
        <v>3</v>
      </c>
      <c r="B6" s="827" t="s">
        <v>2520</v>
      </c>
      <c r="C6" s="828">
        <f>党建经费!D6</f>
        <v>13800</v>
      </c>
    </row>
    <row r="7" spans="1:3" ht="30" customHeight="1">
      <c r="A7" s="827"/>
      <c r="B7" s="827" t="s">
        <v>2549</v>
      </c>
      <c r="C7" s="829">
        <f>SUM(C4:C6)</f>
        <v>2718817</v>
      </c>
    </row>
    <row r="8" spans="1:3" ht="30" customHeight="1"/>
    <row r="9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A16" sqref="A16:XFD16"/>
    </sheetView>
  </sheetViews>
  <sheetFormatPr defaultColWidth="9" defaultRowHeight="20.100000000000001" customHeight="1" outlineLevelRow="2"/>
  <cols>
    <col min="1" max="2" width="12" style="819" customWidth="1"/>
    <col min="3" max="3" width="33.25" style="819" customWidth="1"/>
    <col min="4" max="4" width="17.75" style="819" customWidth="1"/>
    <col min="5" max="5" width="18.25" style="819" customWidth="1"/>
    <col min="6" max="6" width="29.875" style="819" customWidth="1"/>
    <col min="7" max="7" width="7.375" style="819" hidden="1" customWidth="1"/>
    <col min="8" max="8" width="11.875" style="819" customWidth="1"/>
    <col min="9" max="9" width="6.875" style="819" customWidth="1"/>
    <col min="10" max="10" width="12.75" style="819" bestFit="1" customWidth="1"/>
    <col min="11" max="11" width="9" style="819"/>
    <col min="12" max="12" width="21" style="823" customWidth="1"/>
    <col min="13" max="16384" width="9" style="819"/>
  </cols>
  <sheetData>
    <row r="1" spans="1:12" ht="30" customHeight="1">
      <c r="A1" s="1016" t="s">
        <v>2528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</row>
    <row r="2" spans="1:12" ht="20.100000000000001" customHeight="1">
      <c r="A2" s="809" t="s">
        <v>253</v>
      </c>
      <c r="B2" s="809" t="s">
        <v>2440</v>
      </c>
      <c r="C2" s="810" t="s">
        <v>1061</v>
      </c>
      <c r="D2" s="809" t="s">
        <v>13</v>
      </c>
      <c r="E2" s="809" t="s">
        <v>1242</v>
      </c>
      <c r="F2" s="809" t="s">
        <v>1243</v>
      </c>
      <c r="G2" s="809" t="s">
        <v>2441</v>
      </c>
      <c r="H2" s="811" t="s">
        <v>1245</v>
      </c>
      <c r="I2" s="812" t="s">
        <v>1244</v>
      </c>
      <c r="J2" s="811" t="s">
        <v>2442</v>
      </c>
      <c r="K2" s="813" t="s">
        <v>18</v>
      </c>
    </row>
    <row r="3" spans="1:12" s="822" customFormat="1" ht="20.100000000000001" customHeight="1" outlineLevel="2">
      <c r="A3" s="815" t="s">
        <v>2529</v>
      </c>
      <c r="B3" s="815" t="s">
        <v>2530</v>
      </c>
      <c r="C3" s="816" t="s">
        <v>2531</v>
      </c>
      <c r="D3" s="817" t="s">
        <v>2443</v>
      </c>
      <c r="E3" s="816" t="s">
        <v>2444</v>
      </c>
      <c r="F3" s="816" t="s">
        <v>2445</v>
      </c>
      <c r="G3" s="815"/>
      <c r="H3" s="820">
        <v>650</v>
      </c>
      <c r="I3" s="815">
        <v>5</v>
      </c>
      <c r="J3" s="821">
        <f t="shared" ref="J3:J6" si="0">H3*I3</f>
        <v>3250</v>
      </c>
      <c r="K3" s="814" t="s">
        <v>2532</v>
      </c>
      <c r="L3" s="824"/>
    </row>
    <row r="4" spans="1:12" s="822" customFormat="1" ht="20.100000000000001" customHeight="1" outlineLevel="2">
      <c r="A4" s="815" t="s">
        <v>2529</v>
      </c>
      <c r="B4" s="815" t="s">
        <v>2530</v>
      </c>
      <c r="C4" s="816" t="s">
        <v>2531</v>
      </c>
      <c r="D4" s="817" t="s">
        <v>2443</v>
      </c>
      <c r="E4" s="816" t="s">
        <v>2444</v>
      </c>
      <c r="F4" s="816" t="s">
        <v>2446</v>
      </c>
      <c r="G4" s="815"/>
      <c r="H4" s="820">
        <v>650</v>
      </c>
      <c r="I4" s="815">
        <v>5</v>
      </c>
      <c r="J4" s="821">
        <f t="shared" si="0"/>
        <v>3250</v>
      </c>
      <c r="K4" s="814"/>
      <c r="L4" s="824"/>
    </row>
    <row r="5" spans="1:12" s="822" customFormat="1" ht="20.100000000000001" customHeight="1" outlineLevel="2">
      <c r="A5" s="815" t="s">
        <v>2539</v>
      </c>
      <c r="B5" s="815" t="s">
        <v>2533</v>
      </c>
      <c r="C5" s="816" t="s">
        <v>2531</v>
      </c>
      <c r="D5" s="817" t="s">
        <v>2447</v>
      </c>
      <c r="E5" s="816" t="s">
        <v>2444</v>
      </c>
      <c r="F5" s="816" t="s">
        <v>2448</v>
      </c>
      <c r="G5" s="815"/>
      <c r="H5" s="820">
        <v>2400</v>
      </c>
      <c r="I5" s="815">
        <v>1</v>
      </c>
      <c r="J5" s="821">
        <f t="shared" si="0"/>
        <v>2400</v>
      </c>
      <c r="K5" s="814"/>
      <c r="L5" s="824"/>
    </row>
    <row r="6" spans="1:12" s="822" customFormat="1" ht="20.100000000000001" customHeight="1" outlineLevel="2">
      <c r="A6" s="815" t="s">
        <v>2539</v>
      </c>
      <c r="B6" s="815" t="s">
        <v>2533</v>
      </c>
      <c r="C6" s="816" t="s">
        <v>2531</v>
      </c>
      <c r="D6" s="817" t="s">
        <v>2447</v>
      </c>
      <c r="E6" s="816" t="s">
        <v>2444</v>
      </c>
      <c r="F6" s="816" t="s">
        <v>2450</v>
      </c>
      <c r="G6" s="815"/>
      <c r="H6" s="820">
        <v>6000</v>
      </c>
      <c r="I6" s="815">
        <v>1</v>
      </c>
      <c r="J6" s="821">
        <f t="shared" si="0"/>
        <v>6000</v>
      </c>
      <c r="K6" s="814"/>
      <c r="L6" s="824"/>
    </row>
    <row r="7" spans="1:12" s="822" customFormat="1" ht="20.100000000000001" customHeight="1" outlineLevel="2">
      <c r="A7" s="815" t="s">
        <v>2541</v>
      </c>
      <c r="B7" s="815" t="s">
        <v>2536</v>
      </c>
      <c r="C7" s="816" t="s">
        <v>2523</v>
      </c>
      <c r="D7" s="817" t="s">
        <v>2537</v>
      </c>
      <c r="E7" s="816" t="s">
        <v>2444</v>
      </c>
      <c r="F7" s="816" t="s">
        <v>2445</v>
      </c>
      <c r="G7" s="815"/>
      <c r="H7" s="820">
        <v>650</v>
      </c>
      <c r="I7" s="815">
        <v>10</v>
      </c>
      <c r="J7" s="821">
        <f t="shared" ref="J7:J14" si="1">H7*I7</f>
        <v>6500</v>
      </c>
      <c r="K7" s="814" t="s">
        <v>2542</v>
      </c>
      <c r="L7" s="824"/>
    </row>
    <row r="8" spans="1:12" s="822" customFormat="1" ht="20.100000000000001" customHeight="1" outlineLevel="2">
      <c r="A8" s="815" t="s">
        <v>2541</v>
      </c>
      <c r="B8" s="815" t="s">
        <v>2536</v>
      </c>
      <c r="C8" s="816" t="s">
        <v>2523</v>
      </c>
      <c r="D8" s="817" t="s">
        <v>2537</v>
      </c>
      <c r="E8" s="816" t="s">
        <v>2444</v>
      </c>
      <c r="F8" s="816" t="s">
        <v>2446</v>
      </c>
      <c r="G8" s="815"/>
      <c r="H8" s="820">
        <v>650</v>
      </c>
      <c r="I8" s="815">
        <v>10</v>
      </c>
      <c r="J8" s="821">
        <f t="shared" si="1"/>
        <v>6500</v>
      </c>
      <c r="K8" s="814"/>
      <c r="L8" s="824"/>
    </row>
    <row r="9" spans="1:12" s="822" customFormat="1" ht="20.100000000000001" customHeight="1" outlineLevel="2">
      <c r="A9" s="815" t="s">
        <v>2539</v>
      </c>
      <c r="B9" s="815" t="s">
        <v>2533</v>
      </c>
      <c r="C9" s="816" t="s">
        <v>2523</v>
      </c>
      <c r="D9" s="817" t="s">
        <v>2447</v>
      </c>
      <c r="E9" s="816" t="s">
        <v>2444</v>
      </c>
      <c r="F9" s="816" t="s">
        <v>2448</v>
      </c>
      <c r="G9" s="815"/>
      <c r="H9" s="820">
        <v>2400</v>
      </c>
      <c r="I9" s="815">
        <v>2</v>
      </c>
      <c r="J9" s="821">
        <f t="shared" si="1"/>
        <v>4800</v>
      </c>
      <c r="K9" s="814"/>
      <c r="L9" s="824"/>
    </row>
    <row r="10" spans="1:12" s="822" customFormat="1" ht="20.100000000000001" customHeight="1" outlineLevel="2">
      <c r="A10" s="815" t="s">
        <v>2539</v>
      </c>
      <c r="B10" s="815" t="s">
        <v>2533</v>
      </c>
      <c r="C10" s="816" t="s">
        <v>2523</v>
      </c>
      <c r="D10" s="817" t="s">
        <v>2447</v>
      </c>
      <c r="E10" s="816" t="s">
        <v>2444</v>
      </c>
      <c r="F10" s="816" t="s">
        <v>2449</v>
      </c>
      <c r="G10" s="815"/>
      <c r="H10" s="820">
        <v>700</v>
      </c>
      <c r="I10" s="815">
        <v>2</v>
      </c>
      <c r="J10" s="821">
        <f t="shared" si="1"/>
        <v>1400</v>
      </c>
      <c r="K10" s="814"/>
      <c r="L10" s="824"/>
    </row>
    <row r="11" spans="1:12" s="822" customFormat="1" ht="20.100000000000001" customHeight="1" outlineLevel="2">
      <c r="A11" s="815" t="s">
        <v>2539</v>
      </c>
      <c r="B11" s="815" t="s">
        <v>2533</v>
      </c>
      <c r="C11" s="816" t="s">
        <v>2523</v>
      </c>
      <c r="D11" s="817" t="s">
        <v>2447</v>
      </c>
      <c r="E11" s="816" t="s">
        <v>2444</v>
      </c>
      <c r="F11" s="816" t="s">
        <v>2450</v>
      </c>
      <c r="G11" s="815"/>
      <c r="H11" s="820">
        <v>6000</v>
      </c>
      <c r="I11" s="815">
        <v>2</v>
      </c>
      <c r="J11" s="821">
        <f t="shared" si="1"/>
        <v>12000</v>
      </c>
      <c r="K11" s="814"/>
      <c r="L11" s="824"/>
    </row>
    <row r="12" spans="1:12" s="822" customFormat="1" ht="20.100000000000001" customHeight="1" outlineLevel="2">
      <c r="A12" s="815" t="s">
        <v>2540</v>
      </c>
      <c r="B12" s="815" t="s">
        <v>2534</v>
      </c>
      <c r="C12" s="816" t="s">
        <v>2523</v>
      </c>
      <c r="D12" s="817" t="s">
        <v>2447</v>
      </c>
      <c r="E12" s="816" t="s">
        <v>2451</v>
      </c>
      <c r="F12" s="816" t="s">
        <v>2453</v>
      </c>
      <c r="G12" s="815"/>
      <c r="H12" s="820">
        <v>7000</v>
      </c>
      <c r="I12" s="815">
        <v>3</v>
      </c>
      <c r="J12" s="821">
        <f t="shared" si="1"/>
        <v>21000</v>
      </c>
      <c r="K12" s="814"/>
      <c r="L12" s="824"/>
    </row>
    <row r="13" spans="1:12" s="822" customFormat="1" ht="20.100000000000001" customHeight="1" outlineLevel="2">
      <c r="A13" s="815" t="s">
        <v>2540</v>
      </c>
      <c r="B13" s="815" t="s">
        <v>2534</v>
      </c>
      <c r="C13" s="816" t="s">
        <v>2523</v>
      </c>
      <c r="D13" s="817" t="s">
        <v>2447</v>
      </c>
      <c r="E13" s="816" t="s">
        <v>2451</v>
      </c>
      <c r="F13" s="816" t="s">
        <v>2538</v>
      </c>
      <c r="G13" s="815"/>
      <c r="H13" s="820">
        <v>7000</v>
      </c>
      <c r="I13" s="815">
        <v>6</v>
      </c>
      <c r="J13" s="821">
        <f t="shared" si="1"/>
        <v>42000</v>
      </c>
      <c r="K13" s="814"/>
      <c r="L13" s="824"/>
    </row>
    <row r="14" spans="1:12" s="822" customFormat="1" ht="20.100000000000001" customHeight="1" outlineLevel="2">
      <c r="A14" s="815" t="s">
        <v>2540</v>
      </c>
      <c r="B14" s="815" t="s">
        <v>2534</v>
      </c>
      <c r="C14" s="816" t="s">
        <v>2523</v>
      </c>
      <c r="D14" s="817" t="s">
        <v>2447</v>
      </c>
      <c r="E14" s="816" t="s">
        <v>2535</v>
      </c>
      <c r="F14" s="816" t="s">
        <v>2452</v>
      </c>
      <c r="G14" s="815"/>
      <c r="H14" s="820">
        <v>2000</v>
      </c>
      <c r="I14" s="815">
        <v>3</v>
      </c>
      <c r="J14" s="821">
        <f t="shared" si="1"/>
        <v>6000</v>
      </c>
      <c r="K14" s="814"/>
      <c r="L14" s="824"/>
    </row>
    <row r="15" spans="1:12" s="822" customFormat="1" ht="20.100000000000001" customHeight="1" outlineLevel="1">
      <c r="A15" s="818" t="s">
        <v>953</v>
      </c>
      <c r="B15" s="815"/>
      <c r="C15" s="816"/>
      <c r="D15" s="817"/>
      <c r="E15" s="816"/>
      <c r="F15" s="816"/>
      <c r="G15" s="815"/>
      <c r="H15" s="820"/>
      <c r="I15" s="815"/>
      <c r="J15" s="821">
        <f>SUBTOTAL(9,J3:J14)</f>
        <v>115100</v>
      </c>
      <c r="K15" s="814"/>
      <c r="L15" s="824"/>
    </row>
    <row r="16" spans="1:12" s="822" customFormat="1" ht="20.100000000000001" customHeight="1">
      <c r="L16" s="824"/>
    </row>
    <row r="17" spans="12:12" s="822" customFormat="1" ht="20.100000000000001" customHeight="1">
      <c r="L17" s="824"/>
    </row>
    <row r="18" spans="12:12" s="822" customFormat="1" ht="20.100000000000001" customHeight="1">
      <c r="L18" s="824"/>
    </row>
    <row r="19" spans="12:12" s="822" customFormat="1" ht="20.100000000000001" customHeight="1">
      <c r="L19" s="824"/>
    </row>
    <row r="20" spans="12:12" s="822" customFormat="1" ht="20.100000000000001" customHeight="1">
      <c r="L20" s="824"/>
    </row>
    <row r="21" spans="12:12" s="822" customFormat="1" ht="20.100000000000001" customHeight="1">
      <c r="L21" s="824"/>
    </row>
    <row r="22" spans="12:12" s="822" customFormat="1" ht="20.100000000000001" customHeight="1">
      <c r="L22" s="824"/>
    </row>
    <row r="23" spans="12:12" s="822" customFormat="1" ht="20.100000000000001" customHeight="1">
      <c r="L23" s="824"/>
    </row>
    <row r="24" spans="12:12" s="822" customFormat="1" ht="20.100000000000001" customHeight="1">
      <c r="L24" s="824"/>
    </row>
    <row r="25" spans="12:12" s="822" customFormat="1" ht="20.100000000000001" customHeight="1">
      <c r="L25" s="824"/>
    </row>
    <row r="26" spans="12:12" s="822" customFormat="1" ht="20.100000000000001" customHeight="1">
      <c r="L26" s="824"/>
    </row>
    <row r="27" spans="12:12" s="822" customFormat="1" ht="20.100000000000001" customHeight="1">
      <c r="L27" s="824"/>
    </row>
    <row r="28" spans="12:12" s="822" customFormat="1" ht="20.100000000000001" customHeight="1">
      <c r="L28" s="824"/>
    </row>
    <row r="29" spans="12:12" s="822" customFormat="1" ht="20.100000000000001" customHeight="1">
      <c r="L29" s="824"/>
    </row>
    <row r="30" spans="12:12" s="822" customFormat="1" ht="20.100000000000001" customHeight="1">
      <c r="L30" s="824"/>
    </row>
    <row r="31" spans="12:12" s="822" customFormat="1" ht="20.100000000000001" customHeight="1">
      <c r="L31" s="824"/>
    </row>
    <row r="32" spans="12:12" s="822" customFormat="1" ht="20.100000000000001" customHeight="1">
      <c r="L32" s="824"/>
    </row>
    <row r="33" spans="12:12" s="822" customFormat="1" ht="20.100000000000001" customHeight="1">
      <c r="L33" s="824"/>
    </row>
    <row r="34" spans="12:12" s="822" customFormat="1" ht="20.100000000000001" customHeight="1">
      <c r="L34" s="824"/>
    </row>
    <row r="35" spans="12:12" s="822" customFormat="1" ht="20.100000000000001" customHeight="1">
      <c r="L35" s="824"/>
    </row>
    <row r="36" spans="12:12" s="822" customFormat="1" ht="20.100000000000001" customHeight="1">
      <c r="L36" s="824"/>
    </row>
    <row r="37" spans="12:12" s="822" customFormat="1" ht="20.100000000000001" customHeight="1">
      <c r="L37" s="824"/>
    </row>
    <row r="38" spans="12:12" s="822" customFormat="1" ht="20.100000000000001" customHeight="1">
      <c r="L38" s="824"/>
    </row>
    <row r="39" spans="12:12" s="822" customFormat="1" ht="20.100000000000001" customHeight="1">
      <c r="L39" s="824"/>
    </row>
    <row r="40" spans="12:12" s="822" customFormat="1" ht="20.100000000000001" customHeight="1">
      <c r="L40" s="824"/>
    </row>
    <row r="41" spans="12:12" s="822" customFormat="1" ht="20.100000000000001" customHeight="1">
      <c r="L41" s="824"/>
    </row>
    <row r="42" spans="12:12" s="822" customFormat="1" ht="20.100000000000001" customHeight="1">
      <c r="L42" s="824"/>
    </row>
    <row r="43" spans="12:12" s="822" customFormat="1" ht="20.100000000000001" customHeight="1">
      <c r="L43" s="824"/>
    </row>
    <row r="44" spans="12:12" s="822" customFormat="1" ht="20.100000000000001" customHeight="1">
      <c r="L44" s="824"/>
    </row>
    <row r="45" spans="12:12" s="822" customFormat="1" ht="20.100000000000001" customHeight="1">
      <c r="L45" s="824"/>
    </row>
    <row r="46" spans="12:12" s="822" customFormat="1" ht="20.100000000000001" customHeight="1">
      <c r="L46" s="824"/>
    </row>
    <row r="47" spans="12:12" s="822" customFormat="1" ht="20.100000000000001" customHeight="1">
      <c r="L47" s="824"/>
    </row>
    <row r="48" spans="12:12" s="822" customFormat="1" ht="20.100000000000001" customHeight="1">
      <c r="L48" s="824"/>
    </row>
    <row r="49" spans="12:12" s="822" customFormat="1" ht="20.100000000000001" customHeight="1">
      <c r="L49" s="824"/>
    </row>
    <row r="50" spans="12:12" s="822" customFormat="1" ht="20.100000000000001" customHeight="1">
      <c r="L50" s="824"/>
    </row>
    <row r="51" spans="12:12" s="822" customFormat="1" ht="20.100000000000001" customHeight="1">
      <c r="L51" s="824"/>
    </row>
    <row r="52" spans="12:12" s="822" customFormat="1" ht="20.100000000000001" customHeight="1">
      <c r="L52" s="824"/>
    </row>
    <row r="53" spans="12:12" s="822" customFormat="1" ht="20.100000000000001" customHeight="1">
      <c r="L53" s="824"/>
    </row>
    <row r="54" spans="12:12" s="822" customFormat="1" ht="20.100000000000001" customHeight="1">
      <c r="L54" s="824"/>
    </row>
    <row r="55" spans="12:12" s="822" customFormat="1" ht="20.100000000000001" customHeight="1">
      <c r="L55" s="824"/>
    </row>
    <row r="56" spans="12:12" s="822" customFormat="1" ht="20.100000000000001" customHeight="1">
      <c r="L56" s="824"/>
    </row>
    <row r="57" spans="12:12" s="822" customFormat="1" ht="20.100000000000001" customHeight="1">
      <c r="L57" s="824"/>
    </row>
    <row r="58" spans="12:12" s="822" customFormat="1" ht="20.100000000000001" customHeight="1">
      <c r="L58" s="824"/>
    </row>
    <row r="59" spans="12:12" s="822" customFormat="1" ht="20.100000000000001" customHeight="1">
      <c r="L59" s="824"/>
    </row>
    <row r="60" spans="12:12" s="822" customFormat="1" ht="20.100000000000001" customHeight="1">
      <c r="L60" s="824"/>
    </row>
    <row r="61" spans="12:12" s="822" customFormat="1" ht="20.100000000000001" customHeight="1">
      <c r="L61" s="824"/>
    </row>
    <row r="62" spans="12:12" s="822" customFormat="1" ht="20.100000000000001" customHeight="1">
      <c r="L62" s="824"/>
    </row>
  </sheetData>
  <autoFilter ref="A2:K15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43" workbookViewId="0">
      <selection sqref="A1:O1"/>
    </sheetView>
  </sheetViews>
  <sheetFormatPr defaultColWidth="9" defaultRowHeight="13.5"/>
  <cols>
    <col min="1" max="1" width="3.875" style="740" customWidth="1"/>
    <col min="2" max="2" width="4.5" style="740" customWidth="1"/>
    <col min="3" max="3" width="22.75" style="740" customWidth="1"/>
    <col min="4" max="4" width="6.125" style="740" customWidth="1"/>
    <col min="5" max="5" width="8" style="740" hidden="1" customWidth="1"/>
    <col min="6" max="6" width="10.25" style="740" hidden="1" customWidth="1"/>
    <col min="7" max="7" width="0" style="740" hidden="1" customWidth="1"/>
    <col min="8" max="8" width="9" style="740" customWidth="1"/>
    <col min="9" max="9" width="15" style="744" bestFit="1" customWidth="1"/>
    <col min="10" max="10" width="12.25" style="742" bestFit="1" customWidth="1"/>
    <col min="11" max="11" width="8.625" style="740" hidden="1" customWidth="1"/>
    <col min="12" max="12" width="10.125" style="740" hidden="1" customWidth="1"/>
    <col min="13" max="13" width="20.25" style="740" customWidth="1"/>
    <col min="14" max="14" width="9" style="740" hidden="1" customWidth="1"/>
    <col min="15" max="15" width="13.625" style="740" customWidth="1"/>
    <col min="16" max="16384" width="9" style="740"/>
  </cols>
  <sheetData>
    <row r="1" spans="1:15" ht="35.1" customHeight="1">
      <c r="A1" s="1018" t="s">
        <v>2527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  <c r="N1" s="1020"/>
      <c r="O1" s="1020"/>
    </row>
    <row r="2" spans="1:15">
      <c r="A2" s="1021" t="s">
        <v>1330</v>
      </c>
      <c r="B2" s="1021" t="s">
        <v>2454</v>
      </c>
      <c r="C2" s="1023" t="s">
        <v>2455</v>
      </c>
      <c r="D2" s="1023" t="s">
        <v>980</v>
      </c>
      <c r="E2" s="1025" t="s">
        <v>2456</v>
      </c>
      <c r="F2" s="1025"/>
      <c r="G2" s="1025"/>
      <c r="H2" s="1025" t="s">
        <v>2457</v>
      </c>
      <c r="I2" s="1025"/>
      <c r="J2" s="1025"/>
      <c r="K2" s="745" t="s">
        <v>1308</v>
      </c>
      <c r="L2" s="745" t="s">
        <v>2458</v>
      </c>
      <c r="M2" s="1024" t="s">
        <v>2459</v>
      </c>
      <c r="N2" s="746"/>
      <c r="O2" s="1024" t="s">
        <v>2519</v>
      </c>
    </row>
    <row r="3" spans="1:15" ht="24">
      <c r="A3" s="1021"/>
      <c r="B3" s="1022"/>
      <c r="C3" s="1024"/>
      <c r="D3" s="1024"/>
      <c r="E3" s="745" t="s">
        <v>1308</v>
      </c>
      <c r="F3" s="747" t="s">
        <v>2460</v>
      </c>
      <c r="G3" s="748" t="s">
        <v>2461</v>
      </c>
      <c r="H3" s="749" t="s">
        <v>1308</v>
      </c>
      <c r="I3" s="750" t="s">
        <v>2462</v>
      </c>
      <c r="J3" s="751" t="s">
        <v>2463</v>
      </c>
      <c r="K3" s="745" t="s">
        <v>2464</v>
      </c>
      <c r="L3" s="745" t="s">
        <v>2465</v>
      </c>
      <c r="M3" s="1026"/>
      <c r="N3" s="746"/>
      <c r="O3" s="1026"/>
    </row>
    <row r="4" spans="1:15">
      <c r="A4" s="752"/>
      <c r="B4" s="753"/>
      <c r="C4" s="754" t="s">
        <v>2466</v>
      </c>
      <c r="D4" s="754"/>
      <c r="E4" s="755"/>
      <c r="F4" s="756"/>
      <c r="G4" s="757"/>
      <c r="H4" s="755"/>
      <c r="I4" s="758"/>
      <c r="J4" s="759"/>
      <c r="K4" s="760"/>
      <c r="L4" s="761"/>
      <c r="M4" s="762"/>
      <c r="N4" s="746"/>
    </row>
    <row r="5" spans="1:15">
      <c r="A5" s="763" t="s">
        <v>517</v>
      </c>
      <c r="B5" s="753"/>
      <c r="C5" s="764" t="s">
        <v>2467</v>
      </c>
      <c r="D5" s="754"/>
      <c r="E5" s="755"/>
      <c r="F5" s="765">
        <f>F6+F18</f>
        <v>143.47999999999979</v>
      </c>
      <c r="G5" s="766"/>
      <c r="H5" s="767"/>
      <c r="I5" s="768">
        <v>1303415</v>
      </c>
      <c r="J5" s="759"/>
      <c r="K5" s="760"/>
      <c r="L5" s="769">
        <f>I5-F5</f>
        <v>1303271.52</v>
      </c>
      <c r="M5" s="762"/>
      <c r="N5" s="746"/>
      <c r="O5" s="801"/>
    </row>
    <row r="6" spans="1:15">
      <c r="A6" s="745"/>
      <c r="B6" s="745">
        <v>1</v>
      </c>
      <c r="C6" s="770" t="s">
        <v>2468</v>
      </c>
      <c r="D6" s="771" t="s">
        <v>1686</v>
      </c>
      <c r="E6" s="745">
        <v>230</v>
      </c>
      <c r="F6" s="772">
        <f>E6*G6/10000</f>
        <v>73.45999999999998</v>
      </c>
      <c r="G6" s="773">
        <v>3193.9130434782601</v>
      </c>
      <c r="H6" s="745">
        <v>230</v>
      </c>
      <c r="I6" s="774">
        <v>623115</v>
      </c>
      <c r="J6" s="773">
        <f>I6/H6</f>
        <v>2709.195652173913</v>
      </c>
      <c r="K6" s="775"/>
      <c r="L6" s="756">
        <f>I6-F6</f>
        <v>623041.54</v>
      </c>
      <c r="M6" s="776"/>
      <c r="N6" s="746"/>
      <c r="O6" s="801"/>
    </row>
    <row r="7" spans="1:15" ht="14.25">
      <c r="A7" s="745"/>
      <c r="B7" s="745"/>
      <c r="C7" s="770" t="s">
        <v>2469</v>
      </c>
      <c r="D7" s="747" t="s">
        <v>2470</v>
      </c>
      <c r="E7" s="745"/>
      <c r="F7" s="772"/>
      <c r="G7" s="777"/>
      <c r="H7" s="745">
        <f>185.2+299.28</f>
        <v>484.47999999999996</v>
      </c>
      <c r="I7" s="774">
        <v>45948.083200000001</v>
      </c>
      <c r="J7" s="777">
        <v>94.84</v>
      </c>
      <c r="K7" s="775"/>
      <c r="L7" s="756"/>
      <c r="M7" s="776"/>
      <c r="N7" s="746"/>
      <c r="O7" s="801"/>
    </row>
    <row r="8" spans="1:15" ht="14.25">
      <c r="A8" s="745"/>
      <c r="B8" s="745"/>
      <c r="C8" s="770" t="s">
        <v>2471</v>
      </c>
      <c r="D8" s="747" t="s">
        <v>2470</v>
      </c>
      <c r="E8" s="745"/>
      <c r="F8" s="772"/>
      <c r="G8" s="777"/>
      <c r="H8" s="745">
        <v>185.2</v>
      </c>
      <c r="I8" s="774">
        <v>40895.863999999994</v>
      </c>
      <c r="J8" s="777">
        <v>220.82</v>
      </c>
      <c r="K8" s="775"/>
      <c r="L8" s="756"/>
      <c r="M8" s="776"/>
      <c r="N8" s="746"/>
      <c r="O8" s="801"/>
    </row>
    <row r="9" spans="1:15" ht="14.25">
      <c r="A9" s="745"/>
      <c r="B9" s="745"/>
      <c r="C9" s="770" t="s">
        <v>2472</v>
      </c>
      <c r="D9" s="747" t="s">
        <v>2470</v>
      </c>
      <c r="E9" s="745"/>
      <c r="F9" s="772"/>
      <c r="G9" s="777"/>
      <c r="H9" s="745">
        <f>299.28/1.5*2.8</f>
        <v>558.65599999999995</v>
      </c>
      <c r="I9" s="774">
        <v>158591.26527999999</v>
      </c>
      <c r="J9" s="777">
        <v>283.88</v>
      </c>
      <c r="K9" s="775"/>
      <c r="L9" s="756"/>
      <c r="M9" s="776"/>
      <c r="N9" s="746"/>
      <c r="O9" s="801"/>
    </row>
    <row r="10" spans="1:15" ht="14.25">
      <c r="A10" s="745"/>
      <c r="B10" s="745"/>
      <c r="C10" s="770" t="s">
        <v>2473</v>
      </c>
      <c r="D10" s="747" t="s">
        <v>2470</v>
      </c>
      <c r="E10" s="745"/>
      <c r="F10" s="772"/>
      <c r="G10" s="777"/>
      <c r="H10" s="745">
        <v>185.2</v>
      </c>
      <c r="I10" s="774">
        <v>39438.339999999997</v>
      </c>
      <c r="J10" s="777">
        <v>212.95</v>
      </c>
      <c r="K10" s="775"/>
      <c r="L10" s="756"/>
      <c r="M10" s="776"/>
      <c r="N10" s="746"/>
      <c r="O10" s="801"/>
    </row>
    <row r="11" spans="1:15" ht="14.25">
      <c r="A11" s="745"/>
      <c r="B11" s="745"/>
      <c r="C11" s="770" t="s">
        <v>2102</v>
      </c>
      <c r="D11" s="747" t="s">
        <v>2470</v>
      </c>
      <c r="E11" s="745"/>
      <c r="F11" s="772"/>
      <c r="G11" s="777"/>
      <c r="H11" s="745">
        <f>0.9*2.1*12</f>
        <v>22.68</v>
      </c>
      <c r="I11" s="774">
        <v>21238.459200000001</v>
      </c>
      <c r="J11" s="777">
        <v>936.44</v>
      </c>
      <c r="K11" s="775"/>
      <c r="L11" s="756"/>
      <c r="M11" s="776"/>
      <c r="N11" s="746"/>
      <c r="O11" s="801"/>
    </row>
    <row r="12" spans="1:15">
      <c r="A12" s="745"/>
      <c r="B12" s="745"/>
      <c r="C12" s="770" t="s">
        <v>2474</v>
      </c>
      <c r="D12" s="747" t="s">
        <v>1686</v>
      </c>
      <c r="E12" s="747"/>
      <c r="F12" s="772"/>
      <c r="G12" s="751"/>
      <c r="H12" s="747">
        <f>(1.2*4*2.1+4.9*2.1+0.3*1.2*7)*3+(1.18*2.1*6+7+2.1*1.6*4)+(1.18*2.1*7+4.9*2.1+3.6*2.1+0.3*7*1.2+1.6*2.1)*4</f>
        <v>268.28200000000004</v>
      </c>
      <c r="I12" s="774">
        <v>54965.616160000005</v>
      </c>
      <c r="J12" s="751">
        <v>204.88</v>
      </c>
      <c r="K12" s="745"/>
      <c r="L12" s="756"/>
      <c r="M12" s="776"/>
      <c r="N12" s="746"/>
      <c r="O12" s="801"/>
    </row>
    <row r="13" spans="1:15" ht="14.25">
      <c r="A13" s="745"/>
      <c r="B13" s="745"/>
      <c r="C13" s="770" t="s">
        <v>2475</v>
      </c>
      <c r="D13" s="747" t="s">
        <v>2470</v>
      </c>
      <c r="E13" s="747"/>
      <c r="F13" s="772"/>
      <c r="G13" s="751"/>
      <c r="H13" s="747">
        <f>2.4*0.6+1.8*0.6*3+1.6*0.6*4+1.2*0.6*4</f>
        <v>11.399999999999999</v>
      </c>
      <c r="I13" s="774">
        <v>11815.872000000001</v>
      </c>
      <c r="J13" s="751">
        <v>1036.48</v>
      </c>
      <c r="K13" s="745"/>
      <c r="L13" s="756"/>
      <c r="M13" s="776"/>
      <c r="N13" s="746"/>
      <c r="O13" s="801"/>
    </row>
    <row r="14" spans="1:15">
      <c r="A14" s="745"/>
      <c r="B14" s="745"/>
      <c r="C14" s="770" t="s">
        <v>2476</v>
      </c>
      <c r="D14" s="747" t="s">
        <v>1686</v>
      </c>
      <c r="E14" s="747"/>
      <c r="F14" s="772"/>
      <c r="G14" s="751"/>
      <c r="H14" s="751">
        <f>11.4/0.6*1</f>
        <v>19</v>
      </c>
      <c r="I14" s="774">
        <v>5733.6299999999992</v>
      </c>
      <c r="J14" s="751">
        <v>301.77</v>
      </c>
      <c r="K14" s="745"/>
      <c r="L14" s="756"/>
      <c r="M14" s="776"/>
      <c r="N14" s="746"/>
      <c r="O14" s="801"/>
    </row>
    <row r="15" spans="1:15" ht="14.25">
      <c r="A15" s="745"/>
      <c r="B15" s="745"/>
      <c r="C15" s="770" t="s">
        <v>1747</v>
      </c>
      <c r="D15" s="747" t="s">
        <v>2470</v>
      </c>
      <c r="E15" s="745"/>
      <c r="F15" s="772"/>
      <c r="G15" s="777"/>
      <c r="H15" s="745">
        <v>230</v>
      </c>
      <c r="I15" s="774">
        <v>50599.999999999993</v>
      </c>
      <c r="J15" s="777">
        <v>220</v>
      </c>
      <c r="K15" s="775"/>
      <c r="L15" s="756"/>
      <c r="M15" s="776"/>
      <c r="N15" s="746"/>
      <c r="O15" s="801"/>
    </row>
    <row r="16" spans="1:15" ht="14.25">
      <c r="A16" s="745"/>
      <c r="B16" s="745"/>
      <c r="C16" s="770" t="s">
        <v>1746</v>
      </c>
      <c r="D16" s="747" t="s">
        <v>2470</v>
      </c>
      <c r="E16" s="745"/>
      <c r="F16" s="772"/>
      <c r="G16" s="777"/>
      <c r="H16" s="745">
        <v>230</v>
      </c>
      <c r="I16" s="774">
        <v>158700</v>
      </c>
      <c r="J16" s="777">
        <v>690</v>
      </c>
      <c r="K16" s="775"/>
      <c r="L16" s="756"/>
      <c r="M16" s="776"/>
      <c r="N16" s="746"/>
      <c r="O16" s="801"/>
    </row>
    <row r="17" spans="1:15">
      <c r="A17" s="745"/>
      <c r="B17" s="745"/>
      <c r="C17" s="770" t="s">
        <v>2477</v>
      </c>
      <c r="D17" s="771"/>
      <c r="E17" s="745"/>
      <c r="F17" s="772"/>
      <c r="G17" s="773"/>
      <c r="H17" s="745">
        <f>185.2</f>
        <v>185.2</v>
      </c>
      <c r="I17" s="774">
        <v>35188</v>
      </c>
      <c r="J17" s="773">
        <v>190</v>
      </c>
      <c r="K17" s="775"/>
      <c r="L17" s="756"/>
      <c r="M17" s="776"/>
      <c r="N17" s="746"/>
      <c r="O17" s="801"/>
    </row>
    <row r="18" spans="1:15">
      <c r="A18" s="745"/>
      <c r="B18" s="745">
        <v>2</v>
      </c>
      <c r="C18" s="770" t="s">
        <v>2478</v>
      </c>
      <c r="D18" s="771" t="s">
        <v>1686</v>
      </c>
      <c r="E18" s="745">
        <v>351</v>
      </c>
      <c r="F18" s="772">
        <f>E18*G18/10000</f>
        <v>70.019999999999825</v>
      </c>
      <c r="G18" s="773">
        <v>1994.8717948717899</v>
      </c>
      <c r="H18" s="745">
        <v>351</v>
      </c>
      <c r="I18" s="774">
        <v>680300</v>
      </c>
      <c r="J18" s="773">
        <f>I18/H18</f>
        <v>1938.1766381766381</v>
      </c>
      <c r="K18" s="775"/>
      <c r="L18" s="756">
        <f>I18-F18</f>
        <v>680229.98</v>
      </c>
      <c r="M18" s="776"/>
      <c r="N18" s="746"/>
      <c r="O18" s="801"/>
    </row>
    <row r="19" spans="1:15" ht="14.25">
      <c r="A19" s="745"/>
      <c r="B19" s="745"/>
      <c r="C19" s="770" t="s">
        <v>2469</v>
      </c>
      <c r="D19" s="747" t="s">
        <v>2470</v>
      </c>
      <c r="E19" s="745"/>
      <c r="F19" s="772"/>
      <c r="G19" s="777"/>
      <c r="H19" s="745">
        <v>351</v>
      </c>
      <c r="I19" s="774">
        <v>33288.840000000004</v>
      </c>
      <c r="J19" s="777">
        <v>94.84</v>
      </c>
      <c r="K19" s="745"/>
      <c r="L19" s="756"/>
      <c r="M19" s="776"/>
      <c r="N19" s="746"/>
      <c r="O19" s="801"/>
    </row>
    <row r="20" spans="1:15" ht="14.25">
      <c r="A20" s="745"/>
      <c r="B20" s="745"/>
      <c r="C20" s="770" t="s">
        <v>2471</v>
      </c>
      <c r="D20" s="747" t="s">
        <v>2470</v>
      </c>
      <c r="E20" s="745"/>
      <c r="F20" s="772"/>
      <c r="G20" s="777"/>
      <c r="H20" s="745">
        <v>332.28</v>
      </c>
      <c r="I20" s="774">
        <v>73374.069599999988</v>
      </c>
      <c r="J20" s="777">
        <v>220.82</v>
      </c>
      <c r="K20" s="745"/>
      <c r="L20" s="756"/>
      <c r="M20" s="776"/>
      <c r="N20" s="746"/>
      <c r="O20" s="801"/>
    </row>
    <row r="21" spans="1:15" ht="14.25">
      <c r="A21" s="745"/>
      <c r="B21" s="745"/>
      <c r="C21" s="770" t="s">
        <v>2472</v>
      </c>
      <c r="D21" s="747" t="s">
        <v>2470</v>
      </c>
      <c r="E21" s="745"/>
      <c r="F21" s="772"/>
      <c r="G21" s="777"/>
      <c r="H21" s="745">
        <v>644.19000000000005</v>
      </c>
      <c r="I21" s="774">
        <v>182872.65720000002</v>
      </c>
      <c r="J21" s="777">
        <v>283.88</v>
      </c>
      <c r="K21" s="745"/>
      <c r="L21" s="756"/>
      <c r="M21" s="776"/>
      <c r="N21" s="746"/>
      <c r="O21" s="801"/>
    </row>
    <row r="22" spans="1:15" ht="14.25">
      <c r="A22" s="745"/>
      <c r="B22" s="745"/>
      <c r="C22" s="770" t="s">
        <v>2473</v>
      </c>
      <c r="D22" s="747" t="s">
        <v>2470</v>
      </c>
      <c r="E22" s="745"/>
      <c r="F22" s="772"/>
      <c r="G22" s="777"/>
      <c r="H22" s="745">
        <v>332.28</v>
      </c>
      <c r="I22" s="774">
        <v>70759.025999999983</v>
      </c>
      <c r="J22" s="777">
        <v>212.95</v>
      </c>
      <c r="K22" s="745"/>
      <c r="L22" s="756"/>
      <c r="M22" s="776"/>
      <c r="N22" s="746"/>
      <c r="O22" s="801"/>
    </row>
    <row r="23" spans="1:15" ht="14.25">
      <c r="A23" s="745"/>
      <c r="B23" s="745"/>
      <c r="C23" s="770" t="s">
        <v>2479</v>
      </c>
      <c r="D23" s="747" t="s">
        <v>2470</v>
      </c>
      <c r="E23" s="745"/>
      <c r="F23" s="772"/>
      <c r="G23" s="777"/>
      <c r="H23" s="745">
        <v>47.48</v>
      </c>
      <c r="I23" s="774">
        <v>26141.063600000001</v>
      </c>
      <c r="J23" s="777">
        <v>550.57000000000005</v>
      </c>
      <c r="K23" s="745"/>
      <c r="L23" s="756"/>
      <c r="M23" s="776"/>
      <c r="N23" s="746"/>
      <c r="O23" s="801"/>
    </row>
    <row r="24" spans="1:15" ht="14.25">
      <c r="A24" s="745"/>
      <c r="B24" s="745"/>
      <c r="C24" s="770" t="s">
        <v>2480</v>
      </c>
      <c r="D24" s="747" t="s">
        <v>2470</v>
      </c>
      <c r="E24" s="745"/>
      <c r="F24" s="772"/>
      <c r="G24" s="777"/>
      <c r="H24" s="745">
        <v>36.799999999999997</v>
      </c>
      <c r="I24" s="774">
        <v>34460.991999999998</v>
      </c>
      <c r="J24" s="777">
        <v>936.44</v>
      </c>
      <c r="K24" s="745"/>
      <c r="L24" s="756"/>
      <c r="M24" s="776"/>
      <c r="N24" s="746"/>
      <c r="O24" s="801"/>
    </row>
    <row r="25" spans="1:15" ht="14.25">
      <c r="A25" s="745"/>
      <c r="B25" s="745"/>
      <c r="C25" s="770" t="s">
        <v>2481</v>
      </c>
      <c r="D25" s="747" t="s">
        <v>2470</v>
      </c>
      <c r="E25" s="745"/>
      <c r="F25" s="772"/>
      <c r="G25" s="777"/>
      <c r="H25" s="745">
        <v>18</v>
      </c>
      <c r="I25" s="774">
        <v>18909.18</v>
      </c>
      <c r="J25" s="777">
        <v>1050.51</v>
      </c>
      <c r="K25" s="745"/>
      <c r="L25" s="756"/>
      <c r="M25" s="776"/>
      <c r="N25" s="746"/>
      <c r="O25" s="801"/>
    </row>
    <row r="26" spans="1:15">
      <c r="A26" s="745"/>
      <c r="B26" s="745"/>
      <c r="C26" s="770" t="s">
        <v>2482</v>
      </c>
      <c r="D26" s="747" t="s">
        <v>1709</v>
      </c>
      <c r="E26" s="745"/>
      <c r="F26" s="772"/>
      <c r="G26" s="777"/>
      <c r="H26" s="745">
        <f>6.24+12.34+16+9.34+7.3+11.26</f>
        <v>62.48</v>
      </c>
      <c r="I26" s="774">
        <v>25401.868799999997</v>
      </c>
      <c r="J26" s="777">
        <v>406.56</v>
      </c>
      <c r="K26" s="745"/>
      <c r="L26" s="756"/>
      <c r="M26" s="776"/>
      <c r="N26" s="746"/>
      <c r="O26" s="801"/>
    </row>
    <row r="27" spans="1:15" ht="22.5">
      <c r="A27" s="745"/>
      <c r="B27" s="745"/>
      <c r="C27" s="770" t="s">
        <v>1747</v>
      </c>
      <c r="D27" s="747" t="s">
        <v>2470</v>
      </c>
      <c r="E27" s="745"/>
      <c r="F27" s="772"/>
      <c r="G27" s="777"/>
      <c r="H27" s="745">
        <v>351</v>
      </c>
      <c r="I27" s="774">
        <v>133380</v>
      </c>
      <c r="J27" s="777">
        <v>380</v>
      </c>
      <c r="K27" s="745"/>
      <c r="L27" s="756"/>
      <c r="M27" s="776" t="s">
        <v>2483</v>
      </c>
      <c r="N27" s="746"/>
      <c r="O27" s="801"/>
    </row>
    <row r="28" spans="1:15" ht="14.25">
      <c r="A28" s="745"/>
      <c r="B28" s="745"/>
      <c r="C28" s="770" t="s">
        <v>1746</v>
      </c>
      <c r="D28" s="747" t="s">
        <v>2470</v>
      </c>
      <c r="E28" s="745"/>
      <c r="F28" s="772"/>
      <c r="G28" s="777"/>
      <c r="H28" s="745">
        <v>351</v>
      </c>
      <c r="I28" s="774">
        <v>18603</v>
      </c>
      <c r="J28" s="777">
        <v>53</v>
      </c>
      <c r="K28" s="745"/>
      <c r="L28" s="756"/>
      <c r="M28" s="776" t="s">
        <v>2484</v>
      </c>
      <c r="N28" s="746"/>
      <c r="O28" s="801"/>
    </row>
    <row r="29" spans="1:15">
      <c r="A29" s="745"/>
      <c r="B29" s="745"/>
      <c r="C29" s="778" t="s">
        <v>2477</v>
      </c>
      <c r="D29" s="747"/>
      <c r="E29" s="745"/>
      <c r="F29" s="772"/>
      <c r="G29" s="779"/>
      <c r="H29" s="777">
        <v>332.28</v>
      </c>
      <c r="I29" s="774">
        <v>63133.2</v>
      </c>
      <c r="J29" s="777">
        <v>190</v>
      </c>
      <c r="K29" s="745"/>
      <c r="L29" s="756"/>
      <c r="M29" s="762"/>
      <c r="N29" s="746"/>
      <c r="O29" s="801"/>
    </row>
    <row r="30" spans="1:15" s="741" customFormat="1">
      <c r="A30" s="780" t="s">
        <v>1743</v>
      </c>
      <c r="B30" s="780"/>
      <c r="C30" s="781" t="s">
        <v>2485</v>
      </c>
      <c r="D30" s="782"/>
      <c r="E30" s="780"/>
      <c r="F30" s="783">
        <f>SUM(F31:F38)</f>
        <v>139.86000000000001</v>
      </c>
      <c r="G30" s="784"/>
      <c r="H30" s="785"/>
      <c r="I30" s="786">
        <v>1169570.2</v>
      </c>
      <c r="J30" s="785"/>
      <c r="K30" s="780"/>
      <c r="L30" s="769">
        <f t="shared" ref="L30:L33" si="0">I30-F30</f>
        <v>1169430.3399999999</v>
      </c>
      <c r="M30" s="762"/>
      <c r="N30" s="746"/>
      <c r="O30" s="801"/>
    </row>
    <row r="31" spans="1:15" s="741" customFormat="1">
      <c r="A31" s="745"/>
      <c r="B31" s="745">
        <v>1</v>
      </c>
      <c r="C31" s="787" t="s">
        <v>2486</v>
      </c>
      <c r="D31" s="771" t="s">
        <v>1686</v>
      </c>
      <c r="E31" s="745">
        <v>3146</v>
      </c>
      <c r="F31" s="772">
        <f t="shared" ref="F31:F38" si="1">E31*G31/10000</f>
        <v>27.660000000000011</v>
      </c>
      <c r="G31" s="773">
        <v>87.921169739351598</v>
      </c>
      <c r="H31" s="745">
        <v>3146</v>
      </c>
      <c r="I31" s="774">
        <v>263911</v>
      </c>
      <c r="J31" s="773">
        <f>I31/H31</f>
        <v>83.887794024157657</v>
      </c>
      <c r="K31" s="775"/>
      <c r="L31" s="756">
        <f t="shared" si="0"/>
        <v>263883.34000000003</v>
      </c>
      <c r="M31" s="776"/>
      <c r="N31" s="746"/>
      <c r="O31" s="801"/>
    </row>
    <row r="32" spans="1:15" s="741" customFormat="1" ht="22.5">
      <c r="A32" s="745"/>
      <c r="B32" s="745">
        <v>2</v>
      </c>
      <c r="C32" s="787" t="s">
        <v>2487</v>
      </c>
      <c r="D32" s="788" t="s">
        <v>2470</v>
      </c>
      <c r="E32" s="788">
        <v>56</v>
      </c>
      <c r="F32" s="772">
        <f t="shared" si="1"/>
        <v>15.68</v>
      </c>
      <c r="G32" s="788">
        <v>2800</v>
      </c>
      <c r="H32" s="788">
        <v>50</v>
      </c>
      <c r="I32" s="774">
        <v>146792</v>
      </c>
      <c r="J32" s="773">
        <f>I32/H32</f>
        <v>2935.84</v>
      </c>
      <c r="K32" s="745"/>
      <c r="L32" s="789">
        <f t="shared" si="0"/>
        <v>146776.32000000001</v>
      </c>
      <c r="M32" s="776" t="s">
        <v>2488</v>
      </c>
      <c r="N32" s="790"/>
      <c r="O32" s="801"/>
    </row>
    <row r="33" spans="1:17" s="741" customFormat="1" ht="21.95" customHeight="1">
      <c r="A33" s="745"/>
      <c r="B33" s="745">
        <v>3</v>
      </c>
      <c r="C33" s="787" t="s">
        <v>2489</v>
      </c>
      <c r="D33" s="788" t="s">
        <v>2470</v>
      </c>
      <c r="E33" s="788">
        <v>50</v>
      </c>
      <c r="F33" s="772">
        <f t="shared" si="1"/>
        <v>11</v>
      </c>
      <c r="G33" s="788">
        <v>2200</v>
      </c>
      <c r="H33" s="788">
        <v>18</v>
      </c>
      <c r="I33" s="774">
        <v>17640</v>
      </c>
      <c r="J33" s="773">
        <f>I33/H33</f>
        <v>980</v>
      </c>
      <c r="K33" s="745"/>
      <c r="L33" s="789">
        <f t="shared" si="0"/>
        <v>17629</v>
      </c>
      <c r="M33" s="776" t="s">
        <v>2490</v>
      </c>
      <c r="N33" s="790"/>
      <c r="O33" s="801"/>
    </row>
    <row r="34" spans="1:17" s="741" customFormat="1" ht="27" customHeight="1">
      <c r="A34" s="745"/>
      <c r="B34" s="745">
        <v>4</v>
      </c>
      <c r="C34" s="787" t="s">
        <v>2491</v>
      </c>
      <c r="D34" s="788" t="s">
        <v>1709</v>
      </c>
      <c r="E34" s="788">
        <v>420</v>
      </c>
      <c r="F34" s="772">
        <f t="shared" si="1"/>
        <v>7.56</v>
      </c>
      <c r="G34" s="788">
        <v>180</v>
      </c>
      <c r="H34" s="788">
        <v>420</v>
      </c>
      <c r="I34" s="774">
        <v>75600</v>
      </c>
      <c r="J34" s="773">
        <f>I34/H34</f>
        <v>180</v>
      </c>
      <c r="K34" s="745"/>
      <c r="L34" s="789"/>
      <c r="M34" s="1017" t="s">
        <v>2492</v>
      </c>
      <c r="N34" s="790"/>
      <c r="O34" s="801"/>
    </row>
    <row r="35" spans="1:17" s="741" customFormat="1" ht="26.1" customHeight="1">
      <c r="A35" s="745"/>
      <c r="B35" s="745">
        <v>5</v>
      </c>
      <c r="C35" s="787" t="s">
        <v>2493</v>
      </c>
      <c r="D35" s="788" t="s">
        <v>1709</v>
      </c>
      <c r="E35" s="788">
        <v>280</v>
      </c>
      <c r="F35" s="772">
        <f t="shared" si="1"/>
        <v>11.06</v>
      </c>
      <c r="G35" s="788">
        <v>395</v>
      </c>
      <c r="H35" s="788">
        <v>280</v>
      </c>
      <c r="I35" s="774">
        <v>105627.20000000001</v>
      </c>
      <c r="J35" s="773">
        <f>I35/H35</f>
        <v>377.24000000000007</v>
      </c>
      <c r="K35" s="745"/>
      <c r="L35" s="789">
        <f t="shared" ref="L35:L39" si="2">I35-F35</f>
        <v>105616.14000000001</v>
      </c>
      <c r="M35" s="1017"/>
      <c r="N35" s="790"/>
      <c r="O35" s="801"/>
    </row>
    <row r="36" spans="1:17" s="741" customFormat="1" ht="21.95" customHeight="1">
      <c r="A36" s="745"/>
      <c r="B36" s="745">
        <v>6</v>
      </c>
      <c r="C36" s="787" t="s">
        <v>2494</v>
      </c>
      <c r="D36" s="788" t="s">
        <v>1709</v>
      </c>
      <c r="E36" s="788">
        <v>300</v>
      </c>
      <c r="F36" s="772">
        <f t="shared" si="1"/>
        <v>5.4</v>
      </c>
      <c r="G36" s="788">
        <v>180</v>
      </c>
      <c r="H36" s="788"/>
      <c r="I36" s="774">
        <v>0</v>
      </c>
      <c r="J36" s="773"/>
      <c r="K36" s="745"/>
      <c r="L36" s="789"/>
      <c r="M36" s="791" t="s">
        <v>2495</v>
      </c>
      <c r="N36" s="790"/>
      <c r="O36" s="801"/>
    </row>
    <row r="37" spans="1:17" s="741" customFormat="1" ht="27.95" customHeight="1">
      <c r="A37" s="745"/>
      <c r="B37" s="745">
        <v>7</v>
      </c>
      <c r="C37" s="787" t="s">
        <v>2496</v>
      </c>
      <c r="D37" s="788" t="s">
        <v>2497</v>
      </c>
      <c r="E37" s="788">
        <v>1</v>
      </c>
      <c r="F37" s="772">
        <f t="shared" si="1"/>
        <v>53.5</v>
      </c>
      <c r="G37" s="788">
        <v>535000</v>
      </c>
      <c r="H37" s="788">
        <v>400</v>
      </c>
      <c r="I37" s="774">
        <v>560000</v>
      </c>
      <c r="J37" s="773">
        <f t="shared" ref="J37" si="3">I37/H37</f>
        <v>1400</v>
      </c>
      <c r="K37" s="745"/>
      <c r="L37" s="789">
        <f t="shared" si="2"/>
        <v>559946.5</v>
      </c>
      <c r="M37" s="791" t="s">
        <v>2498</v>
      </c>
      <c r="N37" s="790"/>
      <c r="O37" s="801"/>
    </row>
    <row r="38" spans="1:17" s="741" customFormat="1" ht="21.95" customHeight="1">
      <c r="A38" s="745"/>
      <c r="B38" s="745">
        <v>8</v>
      </c>
      <c r="C38" s="787" t="s">
        <v>2499</v>
      </c>
      <c r="D38" s="788" t="s">
        <v>2500</v>
      </c>
      <c r="E38" s="788">
        <v>1</v>
      </c>
      <c r="F38" s="772">
        <f t="shared" si="1"/>
        <v>8</v>
      </c>
      <c r="G38" s="788">
        <v>80000</v>
      </c>
      <c r="H38" s="788"/>
      <c r="I38" s="774">
        <v>0</v>
      </c>
      <c r="J38" s="773"/>
      <c r="K38" s="745"/>
      <c r="L38" s="789">
        <f t="shared" si="2"/>
        <v>-8</v>
      </c>
      <c r="M38" s="791" t="s">
        <v>2501</v>
      </c>
      <c r="N38" s="790"/>
      <c r="O38" s="801"/>
    </row>
    <row r="39" spans="1:17" ht="20.100000000000001" customHeight="1">
      <c r="A39" s="745"/>
      <c r="B39" s="745"/>
      <c r="C39" s="780" t="s">
        <v>2502</v>
      </c>
      <c r="D39" s="792"/>
      <c r="E39" s="780"/>
      <c r="F39" s="783">
        <f>SUM(F6,F18,F31:F38)</f>
        <v>283.3399999999998</v>
      </c>
      <c r="G39" s="780"/>
      <c r="H39" s="780"/>
      <c r="I39" s="786">
        <v>2472985.2000000002</v>
      </c>
      <c r="J39" s="785"/>
      <c r="K39" s="780"/>
      <c r="L39" s="785">
        <f t="shared" si="2"/>
        <v>2472701.8600000003</v>
      </c>
      <c r="M39" s="799"/>
      <c r="N39" s="746"/>
      <c r="O39" s="801"/>
    </row>
    <row r="40" spans="1:17" ht="20.100000000000001" customHeight="1">
      <c r="A40" s="745"/>
      <c r="B40" s="745"/>
      <c r="C40" s="752"/>
      <c r="D40" s="793"/>
      <c r="E40" s="745"/>
      <c r="F40" s="772"/>
      <c r="G40" s="745"/>
      <c r="H40" s="745"/>
      <c r="I40" s="774">
        <v>0</v>
      </c>
      <c r="J40" s="777"/>
      <c r="K40" s="745"/>
      <c r="L40" s="777"/>
      <c r="M40" s="799"/>
      <c r="N40" s="746"/>
      <c r="O40" s="801"/>
    </row>
    <row r="41" spans="1:17" ht="20.100000000000001" customHeight="1">
      <c r="A41" s="745"/>
      <c r="B41" s="745"/>
      <c r="C41" s="794" t="s">
        <v>2503</v>
      </c>
      <c r="D41" s="792"/>
      <c r="E41" s="780"/>
      <c r="F41" s="785">
        <f>SUM(F42:F51)-0.01</f>
        <v>49.966000000000001</v>
      </c>
      <c r="G41" s="780"/>
      <c r="H41" s="780"/>
      <c r="I41" s="786">
        <v>404700</v>
      </c>
      <c r="J41" s="785"/>
      <c r="K41" s="780"/>
      <c r="L41" s="785">
        <f t="shared" ref="L41:L45" si="4">I41-F41</f>
        <v>404650.03399999999</v>
      </c>
      <c r="M41" s="799"/>
      <c r="N41" s="746"/>
      <c r="O41" s="801"/>
    </row>
    <row r="42" spans="1:17" ht="20.100000000000001" customHeight="1">
      <c r="A42" s="745"/>
      <c r="B42" s="745">
        <v>1</v>
      </c>
      <c r="C42" s="795" t="s">
        <v>2504</v>
      </c>
      <c r="D42" s="793"/>
      <c r="E42" s="745"/>
      <c r="F42" s="772">
        <v>6.5</v>
      </c>
      <c r="G42" s="745"/>
      <c r="H42" s="745"/>
      <c r="I42" s="774">
        <v>65000</v>
      </c>
      <c r="J42" s="777"/>
      <c r="K42" s="745"/>
      <c r="L42" s="777"/>
      <c r="M42" s="796" t="s">
        <v>2505</v>
      </c>
      <c r="N42" s="746"/>
      <c r="O42" s="801"/>
    </row>
    <row r="43" spans="1:17" ht="22.5">
      <c r="A43" s="745"/>
      <c r="B43" s="745">
        <v>2</v>
      </c>
      <c r="C43" s="795" t="s">
        <v>1911</v>
      </c>
      <c r="D43" s="793"/>
      <c r="E43" s="745"/>
      <c r="F43" s="772">
        <f>1.683+7.7</f>
        <v>9.3830000000000009</v>
      </c>
      <c r="G43" s="745"/>
      <c r="H43" s="745"/>
      <c r="I43" s="774">
        <v>117500</v>
      </c>
      <c r="J43" s="777"/>
      <c r="K43" s="745"/>
      <c r="L43" s="777">
        <f t="shared" si="4"/>
        <v>117490.617</v>
      </c>
      <c r="M43" s="796" t="s">
        <v>2506</v>
      </c>
      <c r="N43" s="746">
        <f>0.72+(1.67-0.72)/300*(I39-200)</f>
        <v>7831.2064666666674</v>
      </c>
      <c r="O43" s="801"/>
    </row>
    <row r="44" spans="1:17" ht="27.95" customHeight="1">
      <c r="A44" s="745"/>
      <c r="B44" s="745">
        <v>3</v>
      </c>
      <c r="C44" s="795" t="s">
        <v>2507</v>
      </c>
      <c r="D44" s="793"/>
      <c r="E44" s="745"/>
      <c r="F44" s="772">
        <f>1.683+5.65</f>
        <v>7.3330000000000002</v>
      </c>
      <c r="G44" s="745"/>
      <c r="H44" s="745"/>
      <c r="I44" s="774">
        <v>81600</v>
      </c>
      <c r="J44" s="777"/>
      <c r="K44" s="745"/>
      <c r="L44" s="777">
        <f t="shared" si="4"/>
        <v>81592.667000000001</v>
      </c>
      <c r="M44" s="796" t="s">
        <v>2508</v>
      </c>
      <c r="N44" s="797">
        <f>1.1+(I39-100)*0.01</f>
        <v>24729.952000000001</v>
      </c>
      <c r="O44" s="801"/>
    </row>
    <row r="45" spans="1:17" ht="24" customHeight="1">
      <c r="A45" s="745"/>
      <c r="B45" s="745">
        <v>4</v>
      </c>
      <c r="C45" s="795" t="s">
        <v>1913</v>
      </c>
      <c r="D45" s="793"/>
      <c r="E45" s="745"/>
      <c r="F45" s="772">
        <f>1.122+1.02</f>
        <v>2.1420000000000003</v>
      </c>
      <c r="G45" s="745"/>
      <c r="H45" s="745"/>
      <c r="I45" s="774">
        <v>15600</v>
      </c>
      <c r="J45" s="777"/>
      <c r="K45" s="745"/>
      <c r="L45" s="777">
        <f t="shared" si="4"/>
        <v>15597.858</v>
      </c>
      <c r="M45" s="796" t="s">
        <v>2509</v>
      </c>
      <c r="N45" s="746"/>
      <c r="O45" s="801"/>
    </row>
    <row r="46" spans="1:17" ht="21" customHeight="1">
      <c r="A46" s="745"/>
      <c r="B46" s="745">
        <v>5</v>
      </c>
      <c r="C46" s="795" t="s">
        <v>1901</v>
      </c>
      <c r="D46" s="747" t="s">
        <v>1689</v>
      </c>
      <c r="E46" s="745">
        <v>10</v>
      </c>
      <c r="F46" s="772">
        <f>E46*G46/10000</f>
        <v>0.9</v>
      </c>
      <c r="G46" s="745">
        <v>900</v>
      </c>
      <c r="H46" s="745">
        <v>10</v>
      </c>
      <c r="I46" s="774">
        <v>9000</v>
      </c>
      <c r="J46" s="777">
        <v>900</v>
      </c>
      <c r="K46" s="745"/>
      <c r="L46" s="777"/>
      <c r="M46" s="778" t="s">
        <v>2510</v>
      </c>
      <c r="N46" s="746"/>
      <c r="O46" s="801"/>
    </row>
    <row r="47" spans="1:17" s="741" customFormat="1" ht="21.95" customHeight="1">
      <c r="A47" s="745"/>
      <c r="B47" s="745">
        <v>6</v>
      </c>
      <c r="C47" s="795" t="s">
        <v>2511</v>
      </c>
      <c r="D47" s="747" t="s">
        <v>1795</v>
      </c>
      <c r="E47" s="745">
        <v>400</v>
      </c>
      <c r="F47" s="777">
        <f>E47*G47/10000</f>
        <v>11.6</v>
      </c>
      <c r="G47" s="745">
        <v>290</v>
      </c>
      <c r="H47" s="745">
        <v>400</v>
      </c>
      <c r="I47" s="774">
        <v>116000</v>
      </c>
      <c r="J47" s="777">
        <v>290</v>
      </c>
      <c r="K47" s="745"/>
      <c r="L47" s="777"/>
      <c r="M47" s="778"/>
      <c r="N47" s="790"/>
      <c r="O47" s="801"/>
      <c r="P47" s="743"/>
      <c r="Q47" s="743"/>
    </row>
    <row r="48" spans="1:17" s="741" customFormat="1" ht="21.95" customHeight="1">
      <c r="A48" s="745"/>
      <c r="B48" s="745">
        <v>7</v>
      </c>
      <c r="C48" s="795" t="s">
        <v>2512</v>
      </c>
      <c r="D48" s="747"/>
      <c r="E48" s="788"/>
      <c r="F48" s="798">
        <v>3.927</v>
      </c>
      <c r="G48" s="745"/>
      <c r="H48" s="745"/>
      <c r="I48" s="774">
        <v>0</v>
      </c>
      <c r="J48" s="777"/>
      <c r="K48" s="745"/>
      <c r="L48" s="777">
        <f t="shared" ref="L48:L51" si="5">I48-F48</f>
        <v>-3.927</v>
      </c>
      <c r="M48" s="778" t="s">
        <v>2513</v>
      </c>
      <c r="N48" s="790"/>
      <c r="O48" s="801"/>
      <c r="P48" s="743"/>
      <c r="Q48" s="743"/>
    </row>
    <row r="49" spans="1:17" s="741" customFormat="1" ht="21.95" customHeight="1">
      <c r="A49" s="745"/>
      <c r="B49" s="745">
        <v>8</v>
      </c>
      <c r="C49" s="795" t="s">
        <v>2514</v>
      </c>
      <c r="D49" s="747"/>
      <c r="E49" s="788"/>
      <c r="F49" s="798">
        <v>3.927</v>
      </c>
      <c r="G49" s="745"/>
      <c r="H49" s="745"/>
      <c r="I49" s="774">
        <v>0</v>
      </c>
      <c r="J49" s="777"/>
      <c r="K49" s="745"/>
      <c r="L49" s="777">
        <f t="shared" si="5"/>
        <v>-3.927</v>
      </c>
      <c r="M49" s="778" t="s">
        <v>2513</v>
      </c>
      <c r="N49" s="790"/>
      <c r="O49" s="801"/>
      <c r="P49" s="743"/>
      <c r="Q49" s="743"/>
    </row>
    <row r="50" spans="1:17" s="741" customFormat="1" ht="21.95" customHeight="1">
      <c r="A50" s="745"/>
      <c r="B50" s="745">
        <v>9</v>
      </c>
      <c r="C50" s="795" t="s">
        <v>1914</v>
      </c>
      <c r="D50" s="747"/>
      <c r="E50" s="788"/>
      <c r="F50" s="798">
        <v>2.2639999999999998</v>
      </c>
      <c r="G50" s="745"/>
      <c r="H50" s="745"/>
      <c r="I50" s="774">
        <v>0</v>
      </c>
      <c r="J50" s="777"/>
      <c r="K50" s="745"/>
      <c r="L50" s="777">
        <f t="shared" si="5"/>
        <v>-2.2639999999999998</v>
      </c>
      <c r="M50" s="778" t="s">
        <v>2495</v>
      </c>
      <c r="N50" s="790"/>
      <c r="O50" s="801"/>
      <c r="P50" s="743"/>
      <c r="Q50" s="743"/>
    </row>
    <row r="51" spans="1:17" s="741" customFormat="1" ht="21.95" customHeight="1">
      <c r="A51" s="745"/>
      <c r="B51" s="745">
        <v>10</v>
      </c>
      <c r="C51" s="795" t="s">
        <v>2515</v>
      </c>
      <c r="D51" s="747"/>
      <c r="E51" s="788"/>
      <c r="F51" s="798">
        <v>2</v>
      </c>
      <c r="G51" s="745"/>
      <c r="H51" s="745"/>
      <c r="I51" s="774">
        <v>0</v>
      </c>
      <c r="J51" s="777"/>
      <c r="K51" s="745"/>
      <c r="L51" s="777">
        <f t="shared" si="5"/>
        <v>-2</v>
      </c>
      <c r="M51" s="778" t="s">
        <v>2516</v>
      </c>
      <c r="N51" s="790"/>
      <c r="O51" s="801"/>
      <c r="P51" s="743"/>
      <c r="Q51" s="743"/>
    </row>
    <row r="52" spans="1:17" ht="20.100000000000001" customHeight="1">
      <c r="A52" s="745"/>
      <c r="B52" s="745"/>
      <c r="C52" s="752"/>
      <c r="D52" s="793"/>
      <c r="E52" s="745"/>
      <c r="F52" s="772"/>
      <c r="G52" s="745"/>
      <c r="H52" s="745"/>
      <c r="I52" s="774">
        <v>0</v>
      </c>
      <c r="J52" s="777"/>
      <c r="K52" s="745"/>
      <c r="L52" s="777"/>
      <c r="M52" s="799"/>
      <c r="N52" s="746"/>
      <c r="O52" s="801"/>
    </row>
    <row r="53" spans="1:17" ht="20.100000000000001" customHeight="1">
      <c r="A53" s="745"/>
      <c r="B53" s="745"/>
      <c r="C53" s="745" t="s">
        <v>2517</v>
      </c>
      <c r="D53" s="752"/>
      <c r="E53" s="745"/>
      <c r="F53" s="777">
        <f>F41+F39</f>
        <v>333.30599999999981</v>
      </c>
      <c r="G53" s="745"/>
      <c r="H53" s="745"/>
      <c r="I53" s="774">
        <v>2877685.2</v>
      </c>
      <c r="J53" s="777"/>
      <c r="K53" s="745"/>
      <c r="L53" s="777">
        <f>I53-F53</f>
        <v>2877351.8940000003</v>
      </c>
      <c r="M53" s="799"/>
      <c r="N53" s="746"/>
      <c r="O53" s="801"/>
    </row>
    <row r="54" spans="1:17" ht="20.100000000000001" customHeight="1">
      <c r="A54" s="745"/>
      <c r="B54" s="745"/>
      <c r="C54" s="752"/>
      <c r="D54" s="752"/>
      <c r="E54" s="745"/>
      <c r="F54" s="745"/>
      <c r="G54" s="745"/>
      <c r="H54" s="745"/>
      <c r="I54" s="774">
        <v>0</v>
      </c>
      <c r="J54" s="777"/>
      <c r="K54" s="745"/>
      <c r="L54" s="777"/>
      <c r="M54" s="799"/>
      <c r="N54" s="746"/>
      <c r="O54" s="801"/>
    </row>
    <row r="55" spans="1:17" ht="20.100000000000001" customHeight="1">
      <c r="A55" s="745"/>
      <c r="B55" s="745"/>
      <c r="C55" s="780" t="s">
        <v>2518</v>
      </c>
      <c r="D55" s="763"/>
      <c r="E55" s="780"/>
      <c r="F55" s="785">
        <f>F53</f>
        <v>333.30599999999981</v>
      </c>
      <c r="G55" s="785"/>
      <c r="H55" s="780"/>
      <c r="I55" s="786">
        <v>2877685.2</v>
      </c>
      <c r="J55" s="785"/>
      <c r="K55" s="780"/>
      <c r="L55" s="785">
        <f>I55-F55</f>
        <v>2877351.8940000003</v>
      </c>
      <c r="M55" s="799"/>
      <c r="N55" s="746"/>
      <c r="O55" s="800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7" sqref="A7:XFD7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802" customFormat="1" ht="30" customHeight="1">
      <c r="A1" s="1027" t="s">
        <v>2525</v>
      </c>
      <c r="B1" s="1027"/>
      <c r="C1" s="1027"/>
      <c r="D1" s="1027"/>
    </row>
    <row r="2" spans="1:4" s="808" customFormat="1" ht="18" customHeight="1">
      <c r="A2" s="807" t="s">
        <v>1061</v>
      </c>
      <c r="B2" s="807" t="s">
        <v>2524</v>
      </c>
      <c r="C2" s="807" t="s">
        <v>2521</v>
      </c>
      <c r="D2" s="807" t="s">
        <v>2522</v>
      </c>
    </row>
    <row r="3" spans="1:4" outlineLevel="2">
      <c r="A3" s="803" t="s">
        <v>165</v>
      </c>
      <c r="B3" s="805" t="s">
        <v>2526</v>
      </c>
      <c r="C3" s="803">
        <v>46</v>
      </c>
      <c r="D3" s="804">
        <f t="shared" ref="D3" si="0">C3*200</f>
        <v>9200</v>
      </c>
    </row>
    <row r="4" spans="1:4" outlineLevel="2">
      <c r="A4" s="803" t="s">
        <v>167</v>
      </c>
      <c r="B4" s="805" t="s">
        <v>2526</v>
      </c>
      <c r="C4" s="803">
        <v>9</v>
      </c>
      <c r="D4" s="804">
        <f>C4*200</f>
        <v>1800</v>
      </c>
    </row>
    <row r="5" spans="1:4" outlineLevel="2">
      <c r="A5" s="803" t="s">
        <v>2523</v>
      </c>
      <c r="B5" s="805" t="s">
        <v>2526</v>
      </c>
      <c r="C5" s="803">
        <v>14</v>
      </c>
      <c r="D5" s="804">
        <f>C5*200</f>
        <v>2800</v>
      </c>
    </row>
    <row r="6" spans="1:4" outlineLevel="1">
      <c r="A6" s="803"/>
      <c r="B6" s="806" t="s">
        <v>255</v>
      </c>
      <c r="C6" s="803"/>
      <c r="D6" s="804">
        <f>SUBTOTAL(9,D3:D5)</f>
        <v>13800</v>
      </c>
    </row>
  </sheetData>
  <autoFilter ref="A2:D5"/>
  <mergeCells count="1">
    <mergeCell ref="A1:D1"/>
  </mergeCells>
  <phoneticPr fontId="1" type="noConversion"/>
  <conditionalFormatting sqref="A1:B2">
    <cfRule type="duplicateValues" dxfId="3" priority="383"/>
    <cfRule type="duplicateValues" dxfId="2" priority="384"/>
  </conditionalFormatting>
  <conditionalFormatting sqref="A3:B6">
    <cfRule type="duplicateValues" dxfId="1" priority="389"/>
    <cfRule type="duplicateValues" dxfId="0" priority="390"/>
  </conditionalFormatting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833" t="s">
        <v>829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  <c r="U1" s="834"/>
      <c r="V1" s="834"/>
      <c r="W1" s="834"/>
      <c r="X1" s="834"/>
      <c r="Y1" s="834"/>
    </row>
    <row r="2" spans="1:25" ht="24.95" customHeight="1">
      <c r="A2" s="835" t="s">
        <v>12</v>
      </c>
      <c r="B2" s="835" t="s">
        <v>13</v>
      </c>
      <c r="C2" s="835" t="s">
        <v>14</v>
      </c>
      <c r="D2" s="835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835" t="s">
        <v>17</v>
      </c>
    </row>
    <row r="3" spans="1:25" ht="24.95" customHeight="1">
      <c r="A3" s="836"/>
      <c r="B3" s="836"/>
      <c r="C3" s="836"/>
      <c r="D3" s="836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836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831" t="s">
        <v>830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</row>
    <row r="2" spans="1:17" ht="45" customHeight="1">
      <c r="A2" s="835" t="s">
        <v>12</v>
      </c>
      <c r="B2" s="835" t="s">
        <v>13</v>
      </c>
      <c r="C2" s="835" t="s">
        <v>14</v>
      </c>
      <c r="D2" s="835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835" t="s">
        <v>17</v>
      </c>
    </row>
    <row r="3" spans="1:17">
      <c r="A3" s="836"/>
      <c r="B3" s="836"/>
      <c r="C3" s="836"/>
      <c r="D3" s="836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836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831" t="s">
        <v>831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</row>
    <row r="2" spans="1:15" ht="15" customHeight="1">
      <c r="A2" s="835" t="s">
        <v>12</v>
      </c>
      <c r="B2" s="835" t="s">
        <v>13</v>
      </c>
      <c r="C2" s="835" t="s">
        <v>14</v>
      </c>
      <c r="D2" s="835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835" t="s">
        <v>17</v>
      </c>
      <c r="O2" s="835" t="s">
        <v>18</v>
      </c>
    </row>
    <row r="3" spans="1:15" ht="15" customHeight="1">
      <c r="A3" s="836"/>
      <c r="B3" s="836"/>
      <c r="C3" s="836"/>
      <c r="D3" s="836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836"/>
      <c r="O3" s="836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837" t="s">
        <v>415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8"/>
      <c r="T1" s="838"/>
    </row>
    <row r="2" spans="1:20" ht="20.100000000000001" customHeight="1">
      <c r="A2" s="840" t="s">
        <v>12</v>
      </c>
      <c r="B2" s="840" t="s">
        <v>13</v>
      </c>
      <c r="C2" s="840" t="s">
        <v>14</v>
      </c>
      <c r="D2" s="840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840" t="s">
        <v>17</v>
      </c>
    </row>
    <row r="3" spans="1:20" ht="20.100000000000001" customHeight="1">
      <c r="A3" s="841"/>
      <c r="B3" s="841"/>
      <c r="C3" s="841"/>
      <c r="D3" s="841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841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839"/>
      <c r="C75" s="839"/>
      <c r="D75" s="839"/>
      <c r="E75" s="839"/>
      <c r="F75" s="839"/>
      <c r="G75" s="839"/>
      <c r="H75" s="839"/>
      <c r="I75" s="839"/>
      <c r="J75" s="839"/>
      <c r="K75" s="839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831" t="s">
        <v>832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</row>
    <row r="2" spans="1:16" ht="15" customHeight="1">
      <c r="A2" s="835" t="s">
        <v>12</v>
      </c>
      <c r="B2" s="835" t="s">
        <v>13</v>
      </c>
      <c r="C2" s="835" t="s">
        <v>14</v>
      </c>
      <c r="D2" s="835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835" t="s">
        <v>17</v>
      </c>
    </row>
    <row r="3" spans="1:16" ht="15" customHeight="1">
      <c r="A3" s="836"/>
      <c r="B3" s="836"/>
      <c r="C3" s="836"/>
      <c r="D3" s="836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836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842" t="s">
        <v>979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843"/>
    </row>
    <row r="2" spans="1:17">
      <c r="A2" s="844" t="s">
        <v>631</v>
      </c>
      <c r="B2" s="846" t="s">
        <v>980</v>
      </c>
      <c r="C2" s="846" t="s">
        <v>12</v>
      </c>
      <c r="D2" s="844" t="s">
        <v>981</v>
      </c>
      <c r="E2" s="847" t="s">
        <v>982</v>
      </c>
      <c r="F2" s="848" t="s">
        <v>983</v>
      </c>
      <c r="G2" s="849"/>
      <c r="H2" s="849"/>
      <c r="I2" s="849"/>
      <c r="J2" s="848" t="s">
        <v>984</v>
      </c>
      <c r="K2" s="849"/>
      <c r="L2" s="849"/>
      <c r="M2" s="849"/>
      <c r="N2" s="848" t="s">
        <v>985</v>
      </c>
      <c r="O2" s="849"/>
      <c r="P2" s="849"/>
      <c r="Q2" s="849"/>
    </row>
    <row r="3" spans="1:17" ht="22.5">
      <c r="A3" s="845"/>
      <c r="B3" s="845"/>
      <c r="C3" s="845"/>
      <c r="D3" s="845"/>
      <c r="E3" s="845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33</vt:i4>
      </vt:variant>
      <vt:variant>
        <vt:lpstr>命名范围</vt:lpstr>
      </vt:variant>
      <vt:variant>
        <vt:i4>48</vt:i4>
      </vt:variant>
    </vt:vector>
  </HeadingPairs>
  <TitlesOfParts>
    <vt:vector size="81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吴泾镇</vt:lpstr>
      <vt:lpstr>扩班设备</vt:lpstr>
      <vt:lpstr>塘湾小学维修</vt:lpstr>
      <vt:lpstr>党建经费</vt:lpstr>
      <vt:lpstr>'2024年校舍维修尾款'!Print_Area</vt:lpstr>
      <vt:lpstr>'2025年设备购置与更新'!Print_Area</vt:lpstr>
      <vt:lpstr>'2025年校舍维修'!Print_Area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华漕!Print_Area</vt:lpstr>
      <vt:lpstr>基本支出!Print_Area</vt:lpstr>
      <vt:lpstr>晶城中学应急维修!Print_Area</vt:lpstr>
      <vt:lpstr>扩班设备!Print_Area</vt:lpstr>
      <vt:lpstr>马桥!Print_Area</vt:lpstr>
      <vt:lpstr>七宝!Print_Area</vt:lpstr>
      <vt:lpstr>社区教育!Print_Area</vt:lpstr>
      <vt:lpstr>莘庄!Print_Area</vt:lpstr>
      <vt:lpstr>塘湾小学维修!Print_Area</vt:lpstr>
      <vt:lpstr>吴泾!Print_Area</vt:lpstr>
      <vt:lpstr>中小学教育补充!Print_Area</vt:lpstr>
      <vt:lpstr>颛桥!Print_Area</vt:lpstr>
      <vt:lpstr>'2024年校舍维修尾款'!Print_Titles</vt:lpstr>
      <vt:lpstr>'2025年设备购置与更新'!Print_Titles</vt:lpstr>
      <vt:lpstr>'2025年校舍维修'!Print_Titles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华漕!Print_Titles</vt:lpstr>
      <vt:lpstr>基本支出!Print_Titles</vt:lpstr>
      <vt:lpstr>晶城中学应急维修!Print_Titles</vt:lpstr>
      <vt:lpstr>扩班设备!Print_Titles</vt:lpstr>
      <vt:lpstr>马桥!Print_Titles</vt:lpstr>
      <vt:lpstr>七宝!Print_Titles</vt:lpstr>
      <vt:lpstr>莘庄!Print_Titles</vt:lpstr>
      <vt:lpstr>塘湾小学维修!Print_Titles</vt:lpstr>
      <vt:lpstr>吴泾!Print_Titles</vt:lpstr>
      <vt:lpstr>中小学教育补充!Print_Titles</vt:lpstr>
      <vt:lpstr>颛桥!Print_Titles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黄雅雯</cp:lastModifiedBy>
  <cp:lastPrinted>2025-06-26T06:46:11Z</cp:lastPrinted>
  <dcterms:created xsi:type="dcterms:W3CDTF">2022-11-10T02:18:00Z</dcterms:created>
  <dcterms:modified xsi:type="dcterms:W3CDTF">2025-07-08T06:12:29Z</dcterms:modified>
</cp:coreProperties>
</file>