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27975" windowHeight="12270"/>
  </bookViews>
  <sheets>
    <sheet name="华漕镇" sheetId="14" r:id="rId1"/>
    <sheet name="基本支出" sheetId="3" state="hidden" r:id="rId2"/>
    <sheet name="社区教育" sheetId="11" state="hidden" r:id="rId3"/>
    <sheet name="残疾就业保障" sheetId="13" state="hidden" r:id="rId4"/>
  </sheets>
  <calcPr calcId="124519"/>
</workbook>
</file>

<file path=xl/calcChain.xml><?xml version="1.0" encoding="utf-8"?>
<calcChain xmlns="http://schemas.openxmlformats.org/spreadsheetml/2006/main">
  <c r="C8" i="14"/>
  <c r="C7"/>
  <c r="C6"/>
  <c r="C5"/>
  <c r="C4"/>
  <c r="C10" l="1"/>
  <c r="D5" i="13" l="1"/>
  <c r="E5" s="1"/>
  <c r="E4"/>
  <c r="C5" i="11" l="1"/>
  <c r="B5"/>
  <c r="C4"/>
  <c r="N74" i="3" l="1"/>
  <c r="N73"/>
  <c r="N72"/>
  <c r="N71"/>
  <c r="N70"/>
  <c r="N69"/>
  <c r="N68"/>
  <c r="M67"/>
  <c r="L67"/>
  <c r="K67"/>
  <c r="J67"/>
  <c r="I67"/>
  <c r="H67"/>
  <c r="G67"/>
  <c r="F67"/>
  <c r="N67" s="1"/>
  <c r="E67"/>
  <c r="N66"/>
  <c r="N65"/>
  <c r="N64"/>
  <c r="N63"/>
  <c r="M62"/>
  <c r="M49" s="1"/>
  <c r="M48" s="1"/>
  <c r="L62"/>
  <c r="K62"/>
  <c r="J62"/>
  <c r="I62"/>
  <c r="I49" s="1"/>
  <c r="I48" s="1"/>
  <c r="H62"/>
  <c r="G62"/>
  <c r="F62"/>
  <c r="N62" s="1"/>
  <c r="E62"/>
  <c r="E49" s="1"/>
  <c r="N61"/>
  <c r="N60"/>
  <c r="M59"/>
  <c r="L59"/>
  <c r="K59"/>
  <c r="J59"/>
  <c r="I59"/>
  <c r="H59"/>
  <c r="G59"/>
  <c r="F59"/>
  <c r="N59" s="1"/>
  <c r="E59"/>
  <c r="N58"/>
  <c r="M57"/>
  <c r="M56" s="1"/>
  <c r="M55" s="1"/>
  <c r="L57"/>
  <c r="L56" s="1"/>
  <c r="L55" s="1"/>
  <c r="K57"/>
  <c r="J57"/>
  <c r="I57"/>
  <c r="I56" s="1"/>
  <c r="I55" s="1"/>
  <c r="H57"/>
  <c r="H56" s="1"/>
  <c r="H55" s="1"/>
  <c r="G57"/>
  <c r="F57"/>
  <c r="E57"/>
  <c r="E56" s="1"/>
  <c r="K56"/>
  <c r="K55" s="1"/>
  <c r="J56"/>
  <c r="J55" s="1"/>
  <c r="G56"/>
  <c r="G55" s="1"/>
  <c r="F56"/>
  <c r="F55" s="1"/>
  <c r="N54"/>
  <c r="M53"/>
  <c r="L53"/>
  <c r="K53"/>
  <c r="J53"/>
  <c r="I53"/>
  <c r="H53"/>
  <c r="G53"/>
  <c r="F53"/>
  <c r="N53" s="1"/>
  <c r="E53"/>
  <c r="M52"/>
  <c r="M51" s="1"/>
  <c r="L52"/>
  <c r="K52"/>
  <c r="J52"/>
  <c r="J51" s="1"/>
  <c r="J39" s="1"/>
  <c r="I52"/>
  <c r="I51" s="1"/>
  <c r="H52"/>
  <c r="G52"/>
  <c r="F52"/>
  <c r="F51" s="1"/>
  <c r="E52"/>
  <c r="N52" s="1"/>
  <c r="L51"/>
  <c r="K51"/>
  <c r="H51"/>
  <c r="G51"/>
  <c r="M50"/>
  <c r="L50"/>
  <c r="K50"/>
  <c r="J50"/>
  <c r="I50"/>
  <c r="H50"/>
  <c r="G50"/>
  <c r="F50"/>
  <c r="E50"/>
  <c r="N50" s="1"/>
  <c r="L49"/>
  <c r="L48" s="1"/>
  <c r="K49"/>
  <c r="K48" s="1"/>
  <c r="J49"/>
  <c r="H49"/>
  <c r="H48" s="1"/>
  <c r="G49"/>
  <c r="G48" s="1"/>
  <c r="F49"/>
  <c r="J48"/>
  <c r="F48"/>
  <c r="M47"/>
  <c r="L47"/>
  <c r="L46" s="1"/>
  <c r="K47"/>
  <c r="K46" s="1"/>
  <c r="J47"/>
  <c r="I47"/>
  <c r="H47"/>
  <c r="H46" s="1"/>
  <c r="G47"/>
  <c r="G46" s="1"/>
  <c r="F47"/>
  <c r="N47" s="1"/>
  <c r="E47"/>
  <c r="M46"/>
  <c r="J46"/>
  <c r="I46"/>
  <c r="F46"/>
  <c r="E46"/>
  <c r="N46" s="1"/>
  <c r="M45"/>
  <c r="L45"/>
  <c r="L44" s="1"/>
  <c r="L39" s="1"/>
  <c r="K45"/>
  <c r="K44" s="1"/>
  <c r="J45"/>
  <c r="I45"/>
  <c r="H45"/>
  <c r="H44" s="1"/>
  <c r="H39" s="1"/>
  <c r="G45"/>
  <c r="G44" s="1"/>
  <c r="F45"/>
  <c r="N45" s="1"/>
  <c r="E45"/>
  <c r="M44"/>
  <c r="J44"/>
  <c r="I44"/>
  <c r="F44"/>
  <c r="E44"/>
  <c r="N44" s="1"/>
  <c r="L43"/>
  <c r="K43"/>
  <c r="K42" s="1"/>
  <c r="K39" s="1"/>
  <c r="J43"/>
  <c r="H43"/>
  <c r="G43"/>
  <c r="G42" s="1"/>
  <c r="G39" s="1"/>
  <c r="F43"/>
  <c r="L42"/>
  <c r="J42"/>
  <c r="H42"/>
  <c r="F42"/>
  <c r="N41"/>
  <c r="N40"/>
  <c r="N38"/>
  <c r="M37"/>
  <c r="L37"/>
  <c r="K37"/>
  <c r="J37"/>
  <c r="I37"/>
  <c r="H37"/>
  <c r="G37"/>
  <c r="F37"/>
  <c r="E37"/>
  <c r="N37" s="1"/>
  <c r="N36"/>
  <c r="M35"/>
  <c r="L35"/>
  <c r="K35"/>
  <c r="J35"/>
  <c r="I35"/>
  <c r="H35"/>
  <c r="G35"/>
  <c r="F35"/>
  <c r="N35" s="1"/>
  <c r="E35"/>
  <c r="N34"/>
  <c r="M33"/>
  <c r="L33"/>
  <c r="K33"/>
  <c r="J33"/>
  <c r="J32" s="1"/>
  <c r="I33"/>
  <c r="H33"/>
  <c r="G33"/>
  <c r="F33"/>
  <c r="F32" s="1"/>
  <c r="E33"/>
  <c r="N33" s="1"/>
  <c r="M32"/>
  <c r="L32"/>
  <c r="K32"/>
  <c r="I32"/>
  <c r="H32"/>
  <c r="G32"/>
  <c r="E32"/>
  <c r="N32" s="1"/>
  <c r="N31"/>
  <c r="N30"/>
  <c r="M29"/>
  <c r="L29"/>
  <c r="L28" s="1"/>
  <c r="K29"/>
  <c r="J29"/>
  <c r="I29"/>
  <c r="I28" s="1"/>
  <c r="H29"/>
  <c r="H28" s="1"/>
  <c r="G29"/>
  <c r="F29"/>
  <c r="E29"/>
  <c r="E28" s="1"/>
  <c r="N28" s="1"/>
  <c r="M28"/>
  <c r="K28"/>
  <c r="J28"/>
  <c r="G28"/>
  <c r="F28"/>
  <c r="M27"/>
  <c r="L27"/>
  <c r="L26" s="1"/>
  <c r="K27"/>
  <c r="J27"/>
  <c r="I27"/>
  <c r="I26" s="1"/>
  <c r="H27"/>
  <c r="H26" s="1"/>
  <c r="G27"/>
  <c r="F27"/>
  <c r="E27"/>
  <c r="E26" s="1"/>
  <c r="N26" s="1"/>
  <c r="M26"/>
  <c r="K26"/>
  <c r="J26"/>
  <c r="G26"/>
  <c r="F26"/>
  <c r="M25"/>
  <c r="L25"/>
  <c r="K25"/>
  <c r="J25"/>
  <c r="I25"/>
  <c r="H25"/>
  <c r="G25"/>
  <c r="F25"/>
  <c r="E25"/>
  <c r="N25" s="1"/>
  <c r="M24"/>
  <c r="L24"/>
  <c r="K24"/>
  <c r="J24"/>
  <c r="J23" s="1"/>
  <c r="I24"/>
  <c r="H24"/>
  <c r="G24"/>
  <c r="G23" s="1"/>
  <c r="G21" s="1"/>
  <c r="F24"/>
  <c r="F23" s="1"/>
  <c r="E24"/>
  <c r="N24" s="1"/>
  <c r="M23"/>
  <c r="L23"/>
  <c r="K23"/>
  <c r="I23"/>
  <c r="H23"/>
  <c r="E23"/>
  <c r="M22"/>
  <c r="L22"/>
  <c r="K22"/>
  <c r="J22"/>
  <c r="I22"/>
  <c r="H22"/>
  <c r="G22"/>
  <c r="F22"/>
  <c r="E22"/>
  <c r="N22" s="1"/>
  <c r="M21"/>
  <c r="L21"/>
  <c r="K21"/>
  <c r="I21"/>
  <c r="H21"/>
  <c r="E21"/>
  <c r="L20"/>
  <c r="L16" s="1"/>
  <c r="G20"/>
  <c r="E20"/>
  <c r="N20" s="1"/>
  <c r="M19"/>
  <c r="L19"/>
  <c r="K19"/>
  <c r="J19"/>
  <c r="I19"/>
  <c r="H19"/>
  <c r="G19"/>
  <c r="F19"/>
  <c r="E19"/>
  <c r="N19" s="1"/>
  <c r="N18"/>
  <c r="N17"/>
  <c r="M16"/>
  <c r="K16"/>
  <c r="J16"/>
  <c r="I16"/>
  <c r="H16"/>
  <c r="G16"/>
  <c r="F16"/>
  <c r="E16"/>
  <c r="M15"/>
  <c r="L15"/>
  <c r="K15"/>
  <c r="J15"/>
  <c r="I15"/>
  <c r="H15"/>
  <c r="G15"/>
  <c r="F15"/>
  <c r="E15"/>
  <c r="N15" s="1"/>
  <c r="M14"/>
  <c r="L14"/>
  <c r="K14"/>
  <c r="J14"/>
  <c r="J13" s="1"/>
  <c r="I14"/>
  <c r="H14"/>
  <c r="G14"/>
  <c r="F14"/>
  <c r="F13" s="1"/>
  <c r="E14"/>
  <c r="N14" s="1"/>
  <c r="M13"/>
  <c r="L13"/>
  <c r="K13"/>
  <c r="I13"/>
  <c r="H13"/>
  <c r="G13"/>
  <c r="E13"/>
  <c r="N13" s="1"/>
  <c r="M12"/>
  <c r="L12"/>
  <c r="K12"/>
  <c r="J12"/>
  <c r="J11" s="1"/>
  <c r="J9" s="1"/>
  <c r="I12"/>
  <c r="H12"/>
  <c r="G12"/>
  <c r="F12"/>
  <c r="F11" s="1"/>
  <c r="F9" s="1"/>
  <c r="E12"/>
  <c r="N12" s="1"/>
  <c r="M11"/>
  <c r="M9" s="1"/>
  <c r="L11"/>
  <c r="K11"/>
  <c r="K9" s="1"/>
  <c r="I11"/>
  <c r="I9" s="1"/>
  <c r="H11"/>
  <c r="G11"/>
  <c r="G9" s="1"/>
  <c r="E11"/>
  <c r="N11" s="1"/>
  <c r="N10"/>
  <c r="L9"/>
  <c r="H9"/>
  <c r="N8"/>
  <c r="N7"/>
  <c r="M6"/>
  <c r="L6"/>
  <c r="K6"/>
  <c r="J6"/>
  <c r="I6"/>
  <c r="H6"/>
  <c r="G6"/>
  <c r="F6"/>
  <c r="N6" s="1"/>
  <c r="E6"/>
  <c r="K5" l="1"/>
  <c r="K4" s="1"/>
  <c r="I5"/>
  <c r="M5"/>
  <c r="G5"/>
  <c r="G4" s="1"/>
  <c r="N16"/>
  <c r="N49"/>
  <c r="E48"/>
  <c r="N48" s="1"/>
  <c r="M4"/>
  <c r="L5"/>
  <c r="L4" s="1"/>
  <c r="F21"/>
  <c r="J21"/>
  <c r="J5" s="1"/>
  <c r="J4" s="1"/>
  <c r="N23"/>
  <c r="H5"/>
  <c r="H4" s="1"/>
  <c r="N56"/>
  <c r="E55"/>
  <c r="N55" s="1"/>
  <c r="F5"/>
  <c r="N21"/>
  <c r="F39"/>
  <c r="E9"/>
  <c r="N27"/>
  <c r="N29"/>
  <c r="E43"/>
  <c r="I43"/>
  <c r="I42" s="1"/>
  <c r="I39" s="1"/>
  <c r="I4" s="1"/>
  <c r="M43"/>
  <c r="M42" s="1"/>
  <c r="M39" s="1"/>
  <c r="E51"/>
  <c r="N51" s="1"/>
  <c r="N57"/>
  <c r="N43" l="1"/>
  <c r="E42"/>
  <c r="N9"/>
  <c r="E5"/>
  <c r="F4"/>
  <c r="E39" l="1"/>
  <c r="N39" s="1"/>
  <c r="N42"/>
  <c r="N5"/>
  <c r="E4"/>
  <c r="N4" s="1"/>
</calcChain>
</file>

<file path=xl/sharedStrings.xml><?xml version="1.0" encoding="utf-8"?>
<sst xmlns="http://schemas.openxmlformats.org/spreadsheetml/2006/main" count="289" uniqueCount="215">
  <si>
    <t>序号</t>
  </si>
  <si>
    <t>项目名称</t>
  </si>
  <si>
    <t>功能分类</t>
  </si>
  <si>
    <t>口径</t>
  </si>
  <si>
    <t>合计</t>
  </si>
  <si>
    <t>备注</t>
  </si>
  <si>
    <t>1</t>
  </si>
  <si>
    <t>基本支出总预算数</t>
  </si>
  <si>
    <t>公式计算</t>
  </si>
  <si>
    <t>2</t>
  </si>
  <si>
    <t>工资福利支出</t>
  </si>
  <si>
    <t>3</t>
  </si>
  <si>
    <t>　　基本工资</t>
  </si>
  <si>
    <t>4</t>
  </si>
  <si>
    <t>　　　　1、岗位工资</t>
  </si>
  <si>
    <t>主款项</t>
  </si>
  <si>
    <t>根据人事口径按实编制</t>
  </si>
  <si>
    <t>5</t>
  </si>
  <si>
    <t>　　　　2、薪级工资</t>
  </si>
  <si>
    <t>6</t>
  </si>
  <si>
    <t>　　津贴补贴</t>
  </si>
  <si>
    <t>7</t>
  </si>
  <si>
    <t>　　　　1、各类津贴★▲</t>
  </si>
  <si>
    <t>8</t>
  </si>
  <si>
    <t>　　　　2、各类补贴</t>
  </si>
  <si>
    <t>9</t>
  </si>
  <si>
    <t>10</t>
  </si>
  <si>
    <t>　　其他社会保障缴费</t>
  </si>
  <si>
    <t>注：社保缴费基数应该相同</t>
  </si>
  <si>
    <t>11</t>
  </si>
  <si>
    <t>公式计算（请检查）</t>
  </si>
  <si>
    <t>12</t>
  </si>
  <si>
    <t>13</t>
  </si>
  <si>
    <t>　　绩效工资</t>
  </si>
  <si>
    <t>14</t>
  </si>
  <si>
    <t>　　　　1、绩效工资</t>
  </si>
  <si>
    <t>15</t>
  </si>
  <si>
    <t>　　　　2、校长职级制</t>
  </si>
  <si>
    <t>根据校长职级制按实编制</t>
  </si>
  <si>
    <t>16</t>
  </si>
  <si>
    <t>17</t>
  </si>
  <si>
    <t>18</t>
  </si>
  <si>
    <t xml:space="preserve">   城镇职工基本医疗保险缴费</t>
  </si>
  <si>
    <t>19</t>
  </si>
  <si>
    <t>事业单位医疗</t>
  </si>
  <si>
    <t>20</t>
  </si>
  <si>
    <t>21</t>
  </si>
  <si>
    <t>22</t>
  </si>
  <si>
    <t>23</t>
  </si>
  <si>
    <t>　　事业单位基本养老保险缴费</t>
  </si>
  <si>
    <t>24</t>
  </si>
  <si>
    <t>养老保险</t>
  </si>
  <si>
    <t>25</t>
  </si>
  <si>
    <t>　　职业年金缴纳</t>
  </si>
  <si>
    <t>26</t>
  </si>
  <si>
    <t>　　　　1、职业年金8%</t>
  </si>
  <si>
    <t>职业年金</t>
  </si>
  <si>
    <t>27</t>
  </si>
  <si>
    <t>公积金</t>
  </si>
  <si>
    <t>28</t>
  </si>
  <si>
    <t>29</t>
  </si>
  <si>
    <t>对个人和家庭补助</t>
  </si>
  <si>
    <t>30</t>
  </si>
  <si>
    <t>离退休</t>
  </si>
  <si>
    <t>31</t>
  </si>
  <si>
    <t>32</t>
  </si>
  <si>
    <t>　　奖励金</t>
  </si>
  <si>
    <t>33</t>
  </si>
  <si>
    <t>　　　　1、独生子女奖励费▲</t>
  </si>
  <si>
    <t>34</t>
  </si>
  <si>
    <t>　　其他支出对个人和家庭补助</t>
  </si>
  <si>
    <t>35</t>
  </si>
  <si>
    <t>除罗阳小学3人及七宝二中1人的退休共享费外，其他学校填0</t>
  </si>
  <si>
    <t>36</t>
  </si>
  <si>
    <t>商品和服务支出和其他资本性支出</t>
  </si>
  <si>
    <t>37</t>
  </si>
  <si>
    <t>　　(一)公用定额</t>
  </si>
  <si>
    <t>学生人数*定额</t>
  </si>
  <si>
    <t>38</t>
  </si>
  <si>
    <t>39</t>
  </si>
  <si>
    <t>　　(二)培训费</t>
  </si>
  <si>
    <t>40</t>
  </si>
  <si>
    <t>　　　　1、进修、培训 400元/年教师</t>
  </si>
  <si>
    <t>教职工人数*400元（公式计算）</t>
  </si>
  <si>
    <t>41</t>
  </si>
  <si>
    <t>　　(三)维修(护)费</t>
  </si>
  <si>
    <t>42</t>
  </si>
  <si>
    <t>　　　　1、房屋维修费 15元/年平方米</t>
  </si>
  <si>
    <t>房屋面积*15元（公式计算）</t>
  </si>
  <si>
    <t>43</t>
  </si>
  <si>
    <t>　　(四)物业管理费</t>
  </si>
  <si>
    <t>44</t>
  </si>
  <si>
    <t>　　　　1、绿化维护费 8元/年平方米</t>
  </si>
  <si>
    <t>绿化面积*8元（公式计算）</t>
  </si>
  <si>
    <t>45</t>
  </si>
  <si>
    <t>46</t>
  </si>
  <si>
    <t>教职工人数*4320元（公式计算）</t>
  </si>
  <si>
    <t>47</t>
  </si>
  <si>
    <t>48</t>
  </si>
  <si>
    <t>49</t>
  </si>
  <si>
    <t>　　　　1、工会经费2%</t>
  </si>
  <si>
    <t>50</t>
  </si>
  <si>
    <t>51</t>
  </si>
  <si>
    <t>　　　　1、教育系统，校/辆</t>
  </si>
  <si>
    <t>52</t>
  </si>
  <si>
    <t>53</t>
  </si>
  <si>
    <t>54</t>
  </si>
  <si>
    <t>　　　　　　(1)活动费(活动费+活动费(托管))</t>
  </si>
  <si>
    <t>55</t>
  </si>
  <si>
    <t>没有，填0</t>
  </si>
  <si>
    <t>56</t>
  </si>
  <si>
    <t>57</t>
  </si>
  <si>
    <t>　　　　2、教育系统</t>
  </si>
  <si>
    <t>58</t>
  </si>
  <si>
    <t>学校基本情况：</t>
  </si>
  <si>
    <t>59</t>
  </si>
  <si>
    <t>1、教职工(人数)</t>
  </si>
  <si>
    <t>60</t>
  </si>
  <si>
    <t xml:space="preserve">       初中</t>
  </si>
  <si>
    <t>61</t>
  </si>
  <si>
    <t xml:space="preserve">       小学</t>
  </si>
  <si>
    <t>62</t>
  </si>
  <si>
    <t xml:space="preserve">       幼儿园</t>
  </si>
  <si>
    <t>63</t>
  </si>
  <si>
    <t xml:space="preserve">       其他</t>
  </si>
  <si>
    <t>64</t>
  </si>
  <si>
    <t>2、学生(人数)</t>
  </si>
  <si>
    <t>65</t>
  </si>
  <si>
    <t>66</t>
  </si>
  <si>
    <t>67</t>
  </si>
  <si>
    <t>68</t>
  </si>
  <si>
    <t>69</t>
  </si>
  <si>
    <t>70</t>
  </si>
  <si>
    <t>71</t>
  </si>
  <si>
    <t>成人</t>
    <phoneticPr fontId="1" type="noConversion"/>
  </si>
  <si>
    <t>　　　　　　(1)上下班交通费补贴</t>
    <phoneticPr fontId="2" type="noConversion"/>
  </si>
  <si>
    <t>　　　　1、工伤保险费0.5(0.2%-1.9%)</t>
    <phoneticPr fontId="2" type="noConversion"/>
  </si>
  <si>
    <t>　　　　2、失业保险0.5%</t>
    <phoneticPr fontId="2" type="noConversion"/>
  </si>
  <si>
    <t>根据人保科数字编制</t>
    <phoneticPr fontId="2" type="noConversion"/>
  </si>
  <si>
    <t>　　　　3、工作餐补贴</t>
    <phoneticPr fontId="2" type="noConversion"/>
  </si>
  <si>
    <t>　　　　4、课后服务(在编人员）</t>
    <phoneticPr fontId="2" type="noConversion"/>
  </si>
  <si>
    <t xml:space="preserve">        1、医疗保险费9%</t>
    <phoneticPr fontId="2" type="noConversion"/>
  </si>
  <si>
    <t>根据人事口径按实编制</t>
    <phoneticPr fontId="2" type="noConversion"/>
  </si>
  <si>
    <t xml:space="preserve">    其他工资福利</t>
    <phoneticPr fontId="2" type="noConversion"/>
  </si>
  <si>
    <t>年初预算为0</t>
    <phoneticPr fontId="2" type="noConversion"/>
  </si>
  <si>
    <t xml:space="preserve">    退休费</t>
    <phoneticPr fontId="2" type="noConversion"/>
  </si>
  <si>
    <t>根据退休人员情况按实编制</t>
    <phoneticPr fontId="2" type="noConversion"/>
  </si>
  <si>
    <t>　　　　1、其他</t>
    <phoneticPr fontId="2" type="noConversion"/>
  </si>
  <si>
    <t xml:space="preserve">       其中：培训费</t>
    <phoneticPr fontId="2" type="noConversion"/>
  </si>
  <si>
    <t>　　(五)福利费</t>
    <phoneticPr fontId="2" type="noConversion"/>
  </si>
  <si>
    <t>　　　　1、在职福利费</t>
    <phoneticPr fontId="2" type="noConversion"/>
  </si>
  <si>
    <t>　　　　2、离退休福利费</t>
    <phoneticPr fontId="2" type="noConversion"/>
  </si>
  <si>
    <t>离退休人数*4320元（公式计算）</t>
    <phoneticPr fontId="2" type="noConversion"/>
  </si>
  <si>
    <t>　　(六)工会经费</t>
    <phoneticPr fontId="2" type="noConversion"/>
  </si>
  <si>
    <t>　　(七)公务用车运行维护费★</t>
    <phoneticPr fontId="2" type="noConversion"/>
  </si>
  <si>
    <t>机关局有编制的车辆数*32000元/25000元/年（分园及分校预算在其他交通费中编制）</t>
    <phoneticPr fontId="2" type="noConversion"/>
  </si>
  <si>
    <t>　　(八)其他商品和服务支出</t>
    <phoneticPr fontId="2" type="noConversion"/>
  </si>
  <si>
    <t>　　　　1、离退休公用支出</t>
    <phoneticPr fontId="2" type="noConversion"/>
  </si>
  <si>
    <t>离退休人数*400元/年（公式计算）</t>
    <phoneticPr fontId="2" type="noConversion"/>
  </si>
  <si>
    <t>　　　　2、子女幼托费</t>
    <phoneticPr fontId="2" type="noConversion"/>
  </si>
  <si>
    <t>　　(九)其他交通费用</t>
    <phoneticPr fontId="2" type="noConversion"/>
  </si>
  <si>
    <t xml:space="preserve">
机关局无编制车辆的学校按32000元编制预算
机关局有编制的车辆，每分校增加10000元，每个分园增加5000元编制预算</t>
    <phoneticPr fontId="2" type="noConversion"/>
  </si>
  <si>
    <t>填写2025年秋季在编教职工人数</t>
    <phoneticPr fontId="2" type="noConversion"/>
  </si>
  <si>
    <t>填写2025年秋季学期学生人数，以招办人数为准</t>
    <phoneticPr fontId="2" type="noConversion"/>
  </si>
  <si>
    <t>3、事业退休人员人数</t>
    <phoneticPr fontId="2" type="noConversion"/>
  </si>
  <si>
    <t>4、教育单位房屋（面积）</t>
    <phoneticPr fontId="2" type="noConversion"/>
  </si>
  <si>
    <t>5、教育单位绿化（面积）</t>
    <phoneticPr fontId="2" type="noConversion"/>
  </si>
  <si>
    <t xml:space="preserve">        2、其他医疗保险费4%</t>
    <phoneticPr fontId="2" type="noConversion"/>
  </si>
  <si>
    <t xml:space="preserve">     (1)其他保险2%(统筹)：住院及大病补助</t>
    <phoneticPr fontId="2" type="noConversion"/>
  </si>
  <si>
    <t xml:space="preserve">     (2)其他保险2%(单位)：购买保险</t>
    <phoneticPr fontId="2" type="noConversion"/>
  </si>
  <si>
    <t>　　　　1、基本养老保险16%</t>
    <phoneticPr fontId="2" type="noConversion"/>
  </si>
  <si>
    <t xml:space="preserve">    公积金7%</t>
    <phoneticPr fontId="2" type="noConversion"/>
  </si>
  <si>
    <t xml:space="preserve">        1、退休人员生活补贴</t>
    <phoneticPr fontId="2" type="noConversion"/>
  </si>
  <si>
    <t>主款项</t>
    <phoneticPr fontId="2" type="noConversion"/>
  </si>
  <si>
    <t>生均定额5%</t>
    <phoneticPr fontId="2" type="noConversion"/>
  </si>
  <si>
    <t>2026年基本支出预算表</t>
    <phoneticPr fontId="2" type="noConversion"/>
  </si>
  <si>
    <t>华漕学校</t>
    <phoneticPr fontId="2" type="noConversion"/>
  </si>
  <si>
    <t>社区学校</t>
    <phoneticPr fontId="2" type="noConversion"/>
  </si>
  <si>
    <t>诸翟学校</t>
    <phoneticPr fontId="2" type="noConversion"/>
  </si>
  <si>
    <t>金色幼儿园</t>
    <phoneticPr fontId="2" type="noConversion"/>
  </si>
  <si>
    <t>华漕幼儿园</t>
    <phoneticPr fontId="2" type="noConversion"/>
  </si>
  <si>
    <t>诸翟幼儿园</t>
    <phoneticPr fontId="2" type="noConversion"/>
  </si>
  <si>
    <t>季乐路幼儿园</t>
    <phoneticPr fontId="2" type="noConversion"/>
  </si>
  <si>
    <t>纪王学校</t>
    <phoneticPr fontId="2" type="noConversion"/>
  </si>
  <si>
    <t>纪王幼儿园</t>
    <phoneticPr fontId="2" type="noConversion"/>
  </si>
  <si>
    <t>一贯制</t>
    <phoneticPr fontId="2" type="noConversion"/>
  </si>
  <si>
    <t>成人</t>
    <phoneticPr fontId="2" type="noConversion"/>
  </si>
  <si>
    <t>一贯制</t>
    <phoneticPr fontId="2" type="noConversion"/>
  </si>
  <si>
    <t>幼儿园</t>
    <phoneticPr fontId="2" type="noConversion"/>
  </si>
  <si>
    <t>2026年社区教育预算表(年初预算）</t>
    <phoneticPr fontId="1" type="noConversion"/>
  </si>
  <si>
    <t>镇属</t>
    <phoneticPr fontId="1" type="noConversion"/>
  </si>
  <si>
    <t>金额（3元/人）</t>
    <phoneticPr fontId="1" type="noConversion"/>
  </si>
  <si>
    <t>华漕</t>
  </si>
  <si>
    <t>合计</t>
    <phoneticPr fontId="1" type="noConversion"/>
  </si>
  <si>
    <t>常住人口</t>
    <phoneticPr fontId="1" type="noConversion"/>
  </si>
  <si>
    <t>2025年残疾人就业保障预算调整表</t>
    <phoneticPr fontId="1" type="noConversion"/>
  </si>
  <si>
    <t xml:space="preserve">                                                                                                          单位：元</t>
    <phoneticPr fontId="1" type="noConversion"/>
  </si>
  <si>
    <t>单位</t>
    <phoneticPr fontId="1" type="noConversion"/>
  </si>
  <si>
    <t>学段</t>
    <phoneticPr fontId="1" type="noConversion"/>
  </si>
  <si>
    <t>2025年实际需求</t>
    <phoneticPr fontId="1" type="noConversion"/>
  </si>
  <si>
    <t>2026年年初预算</t>
    <phoneticPr fontId="1" type="noConversion"/>
  </si>
  <si>
    <t>华漕</t>
    <phoneticPr fontId="1" type="noConversion"/>
  </si>
  <si>
    <t>上海市闵行区华漕镇社区学校</t>
    <phoneticPr fontId="1" type="noConversion"/>
  </si>
  <si>
    <t>华漕合计</t>
    <phoneticPr fontId="1" type="noConversion"/>
  </si>
  <si>
    <t>2026年教育统筹经费第一次分配明细表</t>
    <phoneticPr fontId="1" type="noConversion"/>
  </si>
  <si>
    <t>单位：元</t>
    <phoneticPr fontId="1" type="noConversion"/>
  </si>
  <si>
    <t>项目</t>
  </si>
  <si>
    <t>一次分配</t>
    <phoneticPr fontId="1" type="noConversion"/>
  </si>
  <si>
    <t>工资福利支出</t>
    <phoneticPr fontId="1" type="noConversion"/>
  </si>
  <si>
    <t>商品服务支出</t>
    <phoneticPr fontId="1" type="noConversion"/>
  </si>
  <si>
    <t>对个人和家庭的补助支出</t>
    <phoneticPr fontId="1" type="noConversion"/>
  </si>
  <si>
    <t>残疾就业保障</t>
  </si>
  <si>
    <t>社区教育经费</t>
  </si>
  <si>
    <t>社区教育志愿者联盟</t>
  </si>
  <si>
    <t>华漕镇：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</si>
</sst>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;\-0.00;;"/>
    <numFmt numFmtId="177" formatCode="0.00_);[Red]\(0.00\)"/>
    <numFmt numFmtId="178" formatCode="0.00_ "/>
    <numFmt numFmtId="179" formatCode="0_ "/>
    <numFmt numFmtId="180" formatCode="[$-F800]dddd\,\ mmmm\ dd\,\ yyyy"/>
  </numFmts>
  <fonts count="1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20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20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6"/>
      <name val="宋体"/>
      <family val="3"/>
      <charset val="134"/>
      <scheme val="major"/>
    </font>
    <font>
      <sz val="14"/>
      <name val="仿宋"/>
      <family val="3"/>
      <charset val="134"/>
    </font>
    <font>
      <sz val="14"/>
      <color theme="1"/>
      <name val="仿宋"/>
      <family val="3"/>
      <charset val="134"/>
    </font>
    <font>
      <sz val="12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/>
    <xf numFmtId="0" fontId="10" fillId="0" borderId="0">
      <alignment vertical="center"/>
    </xf>
  </cellStyleXfs>
  <cellXfs count="60">
    <xf numFmtId="0" fontId="0" fillId="0" borderId="0" xfId="0">
      <alignment vertical="center"/>
    </xf>
    <xf numFmtId="176" fontId="2" fillId="2" borderId="2" xfId="0" applyNumberFormat="1" applyFont="1" applyFill="1" applyBorder="1" applyAlignment="1" applyProtection="1">
      <protection locked="0"/>
    </xf>
    <xf numFmtId="0" fontId="2" fillId="2" borderId="0" xfId="0" applyFont="1" applyFill="1" applyAlignment="1" applyProtection="1">
      <protection locked="0"/>
    </xf>
    <xf numFmtId="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49" fontId="2" fillId="2" borderId="1" xfId="0" applyNumberFormat="1" applyFont="1" applyFill="1" applyBorder="1" applyAlignment="1" applyProtection="1">
      <protection locked="0"/>
    </xf>
    <xf numFmtId="49" fontId="2" fillId="2" borderId="1" xfId="0" applyNumberFormat="1" applyFont="1" applyFill="1" applyBorder="1" applyAlignment="1" applyProtection="1">
      <alignment wrapText="1"/>
      <protection locked="0"/>
    </xf>
    <xf numFmtId="176" fontId="2" fillId="2" borderId="1" xfId="0" applyNumberFormat="1" applyFont="1" applyFill="1" applyBorder="1" applyAlignment="1" applyProtection="1"/>
    <xf numFmtId="176" fontId="2" fillId="2" borderId="1" xfId="0" applyNumberFormat="1" applyFont="1" applyFill="1" applyBorder="1" applyAlignment="1" applyProtection="1">
      <protection locked="0"/>
    </xf>
    <xf numFmtId="49" fontId="2" fillId="2" borderId="1" xfId="0" applyNumberFormat="1" applyFont="1" applyFill="1" applyBorder="1" applyAlignment="1" applyProtection="1">
      <alignment horizontal="lef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77" fontId="2" fillId="2" borderId="1" xfId="0" applyNumberFormat="1" applyFont="1" applyFill="1" applyBorder="1" applyAlignment="1" applyProtection="1">
      <protection locked="0"/>
    </xf>
    <xf numFmtId="49" fontId="2" fillId="2" borderId="2" xfId="0" applyNumberFormat="1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49" fontId="2" fillId="2" borderId="2" xfId="0" applyNumberFormat="1" applyFont="1" applyFill="1" applyBorder="1" applyAlignment="1" applyProtection="1">
      <alignment wrapText="1"/>
      <protection locked="0"/>
    </xf>
    <xf numFmtId="49" fontId="2" fillId="2" borderId="3" xfId="0" applyNumberFormat="1" applyFont="1" applyFill="1" applyBorder="1" applyAlignment="1" applyProtection="1">
      <alignment vertical="center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176" fontId="2" fillId="2" borderId="3" xfId="0" applyNumberFormat="1" applyFont="1" applyFill="1" applyBorder="1" applyAlignment="1" applyProtection="1">
      <protection locked="0"/>
    </xf>
    <xf numFmtId="49" fontId="2" fillId="2" borderId="3" xfId="0" applyNumberFormat="1" applyFont="1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wrapText="1"/>
      <protection locked="0"/>
    </xf>
    <xf numFmtId="0" fontId="8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4" fillId="0" borderId="1" xfId="1" applyFont="1" applyBorder="1" applyAlignment="1">
      <alignment horizontal="center" vertical="center"/>
    </xf>
    <xf numFmtId="178" fontId="9" fillId="0" borderId="1" xfId="0" applyNumberFormat="1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179" fontId="9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NumberFormat="1" applyFont="1">
      <alignment vertical="center"/>
    </xf>
    <xf numFmtId="0" fontId="11" fillId="0" borderId="0" xfId="0" applyNumberFormat="1" applyFont="1">
      <alignment vertical="center"/>
    </xf>
    <xf numFmtId="0" fontId="9" fillId="2" borderId="1" xfId="0" applyNumberFormat="1" applyFont="1" applyFill="1" applyBorder="1" applyAlignment="1">
      <alignment horizontal="center" vertical="center"/>
    </xf>
    <xf numFmtId="0" fontId="9" fillId="2" borderId="0" xfId="0" applyNumberFormat="1" applyFont="1" applyFill="1" applyAlignment="1">
      <alignment horizontal="center" vertical="center"/>
    </xf>
    <xf numFmtId="178" fontId="9" fillId="2" borderId="1" xfId="0" applyNumberFormat="1" applyFont="1" applyFill="1" applyBorder="1" applyAlignment="1">
      <alignment horizontal="center" vertical="center"/>
    </xf>
    <xf numFmtId="0" fontId="10" fillId="0" borderId="0" xfId="0" applyNumberFormat="1" applyFont="1">
      <alignment vertical="center"/>
    </xf>
    <xf numFmtId="0" fontId="0" fillId="0" borderId="0" xfId="0" applyNumberFormat="1">
      <alignment vertical="center"/>
    </xf>
    <xf numFmtId="0" fontId="14" fillId="0" borderId="0" xfId="0" applyNumberFormat="1" applyFont="1" applyBorder="1" applyAlignment="1">
      <alignment horizontal="right" vertical="center"/>
    </xf>
    <xf numFmtId="0" fontId="15" fillId="0" borderId="1" xfId="0" applyNumberFormat="1" applyFont="1" applyBorder="1" applyAlignment="1">
      <alignment horizontal="center" vertical="center"/>
    </xf>
    <xf numFmtId="0" fontId="15" fillId="0" borderId="0" xfId="0" applyNumberFormat="1" applyFont="1" applyBorder="1" applyAlignment="1">
      <alignment horizontal="center" vertical="center"/>
    </xf>
    <xf numFmtId="0" fontId="15" fillId="0" borderId="3" xfId="0" applyNumberFormat="1" applyFont="1" applyBorder="1" applyAlignment="1">
      <alignment horizontal="center" vertical="center"/>
    </xf>
    <xf numFmtId="178" fontId="15" fillId="0" borderId="3" xfId="0" applyNumberFormat="1" applyFont="1" applyBorder="1" applyAlignment="1">
      <alignment horizontal="center" vertical="center"/>
    </xf>
    <xf numFmtId="178" fontId="15" fillId="0" borderId="1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2" fillId="0" borderId="0" xfId="0" applyNumberFormat="1" applyFont="1" applyBorder="1" applyAlignment="1">
      <alignment horizontal="center" vertical="center"/>
    </xf>
    <xf numFmtId="180" fontId="0" fillId="0" borderId="0" xfId="0" applyNumberFormat="1" applyAlignment="1">
      <alignment vertical="center"/>
    </xf>
    <xf numFmtId="0" fontId="13" fillId="0" borderId="0" xfId="0" applyNumberFormat="1" applyFont="1" applyBorder="1" applyAlignment="1">
      <alignment vertical="center"/>
    </xf>
    <xf numFmtId="180" fontId="0" fillId="0" borderId="0" xfId="0" applyNumberFormat="1" applyBorder="1" applyAlignment="1">
      <alignment vertical="center"/>
    </xf>
    <xf numFmtId="0" fontId="3" fillId="2" borderId="0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3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11" fillId="0" borderId="5" xfId="0" applyNumberFormat="1" applyFont="1" applyBorder="1" applyAlignment="1">
      <alignment horizontal="right" vertical="center"/>
    </xf>
    <xf numFmtId="0" fontId="11" fillId="0" borderId="5" xfId="0" applyFont="1" applyBorder="1" applyAlignment="1">
      <alignment horizontal="right" vertical="center"/>
    </xf>
  </cellXfs>
  <cellStyles count="3">
    <cellStyle name="常规" xfId="0" builtinId="0"/>
    <cellStyle name="常规 111" xfId="1"/>
    <cellStyle name="常规 3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57</xdr:row>
      <xdr:rowOff>19050</xdr:rowOff>
    </xdr:from>
    <xdr:to>
      <xdr:col>7</xdr:col>
      <xdr:colOff>723900</xdr:colOff>
      <xdr:row>57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91650" y="10106025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UZ12"/>
  <sheetViews>
    <sheetView tabSelected="1" workbookViewId="0">
      <selection activeCell="B19" sqref="B19"/>
    </sheetView>
  </sheetViews>
  <sheetFormatPr defaultColWidth="9" defaultRowHeight="13.5"/>
  <cols>
    <col min="1" max="1" width="14.125" style="38" customWidth="1"/>
    <col min="2" max="2" width="25.625" style="45" customWidth="1"/>
    <col min="3" max="3" width="25.625" style="38" customWidth="1"/>
    <col min="4" max="236" width="9" style="38"/>
    <col min="237" max="237" width="6.625" style="38" customWidth="1"/>
    <col min="238" max="239" width="21.625" style="38" customWidth="1"/>
    <col min="240" max="240" width="16.125" style="38" customWidth="1"/>
    <col min="241" max="241" width="13.875" style="38" customWidth="1"/>
    <col min="242" max="242" width="17.25" style="38" customWidth="1"/>
    <col min="243" max="244" width="20.5" style="38" customWidth="1"/>
    <col min="245" max="245" width="9" style="38" hidden="1" customWidth="1"/>
    <col min="246" max="246" width="18.375" style="38" customWidth="1"/>
    <col min="247" max="248" width="9" style="38" hidden="1" customWidth="1"/>
    <col min="249" max="492" width="9" style="38"/>
    <col min="493" max="493" width="6.625" style="38" customWidth="1"/>
    <col min="494" max="495" width="21.625" style="38" customWidth="1"/>
    <col min="496" max="496" width="16.125" style="38" customWidth="1"/>
    <col min="497" max="497" width="13.875" style="38" customWidth="1"/>
    <col min="498" max="498" width="17.25" style="38" customWidth="1"/>
    <col min="499" max="500" width="20.5" style="38" customWidth="1"/>
    <col min="501" max="501" width="9" style="38" hidden="1" customWidth="1"/>
    <col min="502" max="502" width="18.375" style="38" customWidth="1"/>
    <col min="503" max="504" width="9" style="38" hidden="1" customWidth="1"/>
    <col min="505" max="748" width="9" style="38"/>
    <col min="749" max="749" width="6.625" style="38" customWidth="1"/>
    <col min="750" max="751" width="21.625" style="38" customWidth="1"/>
    <col min="752" max="752" width="16.125" style="38" customWidth="1"/>
    <col min="753" max="753" width="13.875" style="38" customWidth="1"/>
    <col min="754" max="754" width="17.25" style="38" customWidth="1"/>
    <col min="755" max="756" width="20.5" style="38" customWidth="1"/>
    <col min="757" max="757" width="9" style="38" hidden="1" customWidth="1"/>
    <col min="758" max="758" width="18.375" style="38" customWidth="1"/>
    <col min="759" max="760" width="9" style="38" hidden="1" customWidth="1"/>
    <col min="761" max="1004" width="9" style="38"/>
    <col min="1005" max="1005" width="6.625" style="38" customWidth="1"/>
    <col min="1006" max="1007" width="21.625" style="38" customWidth="1"/>
    <col min="1008" max="1008" width="16.125" style="38" customWidth="1"/>
    <col min="1009" max="1009" width="13.875" style="38" customWidth="1"/>
    <col min="1010" max="1010" width="17.25" style="38" customWidth="1"/>
    <col min="1011" max="1012" width="20.5" style="38" customWidth="1"/>
    <col min="1013" max="1013" width="9" style="38" hidden="1" customWidth="1"/>
    <col min="1014" max="1014" width="18.375" style="38" customWidth="1"/>
    <col min="1015" max="1016" width="9" style="38" hidden="1" customWidth="1"/>
    <col min="1017" max="1260" width="9" style="38"/>
    <col min="1261" max="1261" width="6.625" style="38" customWidth="1"/>
    <col min="1262" max="1263" width="21.625" style="38" customWidth="1"/>
    <col min="1264" max="1264" width="16.125" style="38" customWidth="1"/>
    <col min="1265" max="1265" width="13.875" style="38" customWidth="1"/>
    <col min="1266" max="1266" width="17.25" style="38" customWidth="1"/>
    <col min="1267" max="1268" width="20.5" style="38" customWidth="1"/>
    <col min="1269" max="1269" width="9" style="38" hidden="1" customWidth="1"/>
    <col min="1270" max="1270" width="18.375" style="38" customWidth="1"/>
    <col min="1271" max="1272" width="9" style="38" hidden="1" customWidth="1"/>
    <col min="1273" max="1516" width="9" style="38"/>
    <col min="1517" max="1517" width="6.625" style="38" customWidth="1"/>
    <col min="1518" max="1519" width="21.625" style="38" customWidth="1"/>
    <col min="1520" max="1520" width="16.125" style="38" customWidth="1"/>
    <col min="1521" max="1521" width="13.875" style="38" customWidth="1"/>
    <col min="1522" max="1522" width="17.25" style="38" customWidth="1"/>
    <col min="1523" max="1524" width="20.5" style="38" customWidth="1"/>
    <col min="1525" max="1525" width="9" style="38" hidden="1" customWidth="1"/>
    <col min="1526" max="1526" width="18.375" style="38" customWidth="1"/>
    <col min="1527" max="1528" width="9" style="38" hidden="1" customWidth="1"/>
    <col min="1529" max="1772" width="9" style="38"/>
    <col min="1773" max="1773" width="6.625" style="38" customWidth="1"/>
    <col min="1774" max="1775" width="21.625" style="38" customWidth="1"/>
    <col min="1776" max="1776" width="16.125" style="38" customWidth="1"/>
    <col min="1777" max="1777" width="13.875" style="38" customWidth="1"/>
    <col min="1778" max="1778" width="17.25" style="38" customWidth="1"/>
    <col min="1779" max="1780" width="20.5" style="38" customWidth="1"/>
    <col min="1781" max="1781" width="9" style="38" hidden="1" customWidth="1"/>
    <col min="1782" max="1782" width="18.375" style="38" customWidth="1"/>
    <col min="1783" max="1784" width="9" style="38" hidden="1" customWidth="1"/>
    <col min="1785" max="2028" width="9" style="38"/>
    <col min="2029" max="2029" width="6.625" style="38" customWidth="1"/>
    <col min="2030" max="2031" width="21.625" style="38" customWidth="1"/>
    <col min="2032" max="2032" width="16.125" style="38" customWidth="1"/>
    <col min="2033" max="2033" width="13.875" style="38" customWidth="1"/>
    <col min="2034" max="2034" width="17.25" style="38" customWidth="1"/>
    <col min="2035" max="2036" width="20.5" style="38" customWidth="1"/>
    <col min="2037" max="2037" width="9" style="38" hidden="1" customWidth="1"/>
    <col min="2038" max="2038" width="18.375" style="38" customWidth="1"/>
    <col min="2039" max="2040" width="9" style="38" hidden="1" customWidth="1"/>
    <col min="2041" max="2284" width="9" style="38"/>
    <col min="2285" max="2285" width="6.625" style="38" customWidth="1"/>
    <col min="2286" max="2287" width="21.625" style="38" customWidth="1"/>
    <col min="2288" max="2288" width="16.125" style="38" customWidth="1"/>
    <col min="2289" max="2289" width="13.875" style="38" customWidth="1"/>
    <col min="2290" max="2290" width="17.25" style="38" customWidth="1"/>
    <col min="2291" max="2292" width="20.5" style="38" customWidth="1"/>
    <col min="2293" max="2293" width="9" style="38" hidden="1" customWidth="1"/>
    <col min="2294" max="2294" width="18.375" style="38" customWidth="1"/>
    <col min="2295" max="2296" width="9" style="38" hidden="1" customWidth="1"/>
    <col min="2297" max="2540" width="9" style="38"/>
    <col min="2541" max="2541" width="6.625" style="38" customWidth="1"/>
    <col min="2542" max="2543" width="21.625" style="38" customWidth="1"/>
    <col min="2544" max="2544" width="16.125" style="38" customWidth="1"/>
    <col min="2545" max="2545" width="13.875" style="38" customWidth="1"/>
    <col min="2546" max="2546" width="17.25" style="38" customWidth="1"/>
    <col min="2547" max="2548" width="20.5" style="38" customWidth="1"/>
    <col min="2549" max="2549" width="9" style="38" hidden="1" customWidth="1"/>
    <col min="2550" max="2550" width="18.375" style="38" customWidth="1"/>
    <col min="2551" max="2552" width="9" style="38" hidden="1" customWidth="1"/>
    <col min="2553" max="2796" width="9" style="38"/>
    <col min="2797" max="2797" width="6.625" style="38" customWidth="1"/>
    <col min="2798" max="2799" width="21.625" style="38" customWidth="1"/>
    <col min="2800" max="2800" width="16.125" style="38" customWidth="1"/>
    <col min="2801" max="2801" width="13.875" style="38" customWidth="1"/>
    <col min="2802" max="2802" width="17.25" style="38" customWidth="1"/>
    <col min="2803" max="2804" width="20.5" style="38" customWidth="1"/>
    <col min="2805" max="2805" width="9" style="38" hidden="1" customWidth="1"/>
    <col min="2806" max="2806" width="18.375" style="38" customWidth="1"/>
    <col min="2807" max="2808" width="9" style="38" hidden="1" customWidth="1"/>
    <col min="2809" max="3052" width="9" style="38"/>
    <col min="3053" max="3053" width="6.625" style="38" customWidth="1"/>
    <col min="3054" max="3055" width="21.625" style="38" customWidth="1"/>
    <col min="3056" max="3056" width="16.125" style="38" customWidth="1"/>
    <col min="3057" max="3057" width="13.875" style="38" customWidth="1"/>
    <col min="3058" max="3058" width="17.25" style="38" customWidth="1"/>
    <col min="3059" max="3060" width="20.5" style="38" customWidth="1"/>
    <col min="3061" max="3061" width="9" style="38" hidden="1" customWidth="1"/>
    <col min="3062" max="3062" width="18.375" style="38" customWidth="1"/>
    <col min="3063" max="3064" width="9" style="38" hidden="1" customWidth="1"/>
    <col min="3065" max="3308" width="9" style="38"/>
    <col min="3309" max="3309" width="6.625" style="38" customWidth="1"/>
    <col min="3310" max="3311" width="21.625" style="38" customWidth="1"/>
    <col min="3312" max="3312" width="16.125" style="38" customWidth="1"/>
    <col min="3313" max="3313" width="13.875" style="38" customWidth="1"/>
    <col min="3314" max="3314" width="17.25" style="38" customWidth="1"/>
    <col min="3315" max="3316" width="20.5" style="38" customWidth="1"/>
    <col min="3317" max="3317" width="9" style="38" hidden="1" customWidth="1"/>
    <col min="3318" max="3318" width="18.375" style="38" customWidth="1"/>
    <col min="3319" max="3320" width="9" style="38" hidden="1" customWidth="1"/>
    <col min="3321" max="3564" width="9" style="38"/>
    <col min="3565" max="3565" width="6.625" style="38" customWidth="1"/>
    <col min="3566" max="3567" width="21.625" style="38" customWidth="1"/>
    <col min="3568" max="3568" width="16.125" style="38" customWidth="1"/>
    <col min="3569" max="3569" width="13.875" style="38" customWidth="1"/>
    <col min="3570" max="3570" width="17.25" style="38" customWidth="1"/>
    <col min="3571" max="3572" width="20.5" style="38" customWidth="1"/>
    <col min="3573" max="3573" width="9" style="38" hidden="1" customWidth="1"/>
    <col min="3574" max="3574" width="18.375" style="38" customWidth="1"/>
    <col min="3575" max="3576" width="9" style="38" hidden="1" customWidth="1"/>
    <col min="3577" max="3820" width="9" style="38"/>
    <col min="3821" max="3821" width="6.625" style="38" customWidth="1"/>
    <col min="3822" max="3823" width="21.625" style="38" customWidth="1"/>
    <col min="3824" max="3824" width="16.125" style="38" customWidth="1"/>
    <col min="3825" max="3825" width="13.875" style="38" customWidth="1"/>
    <col min="3826" max="3826" width="17.25" style="38" customWidth="1"/>
    <col min="3827" max="3828" width="20.5" style="38" customWidth="1"/>
    <col min="3829" max="3829" width="9" style="38" hidden="1" customWidth="1"/>
    <col min="3830" max="3830" width="18.375" style="38" customWidth="1"/>
    <col min="3831" max="3832" width="9" style="38" hidden="1" customWidth="1"/>
    <col min="3833" max="4076" width="9" style="38"/>
    <col min="4077" max="4077" width="6.625" style="38" customWidth="1"/>
    <col min="4078" max="4079" width="21.625" style="38" customWidth="1"/>
    <col min="4080" max="4080" width="16.125" style="38" customWidth="1"/>
    <col min="4081" max="4081" width="13.875" style="38" customWidth="1"/>
    <col min="4082" max="4082" width="17.25" style="38" customWidth="1"/>
    <col min="4083" max="4084" width="20.5" style="38" customWidth="1"/>
    <col min="4085" max="4085" width="9" style="38" hidden="1" customWidth="1"/>
    <col min="4086" max="4086" width="18.375" style="38" customWidth="1"/>
    <col min="4087" max="4088" width="9" style="38" hidden="1" customWidth="1"/>
    <col min="4089" max="4332" width="9" style="38"/>
    <col min="4333" max="4333" width="6.625" style="38" customWidth="1"/>
    <col min="4334" max="4335" width="21.625" style="38" customWidth="1"/>
    <col min="4336" max="4336" width="16.125" style="38" customWidth="1"/>
    <col min="4337" max="4337" width="13.875" style="38" customWidth="1"/>
    <col min="4338" max="4338" width="17.25" style="38" customWidth="1"/>
    <col min="4339" max="4340" width="20.5" style="38" customWidth="1"/>
    <col min="4341" max="4341" width="9" style="38" hidden="1" customWidth="1"/>
    <col min="4342" max="4342" width="18.375" style="38" customWidth="1"/>
    <col min="4343" max="4344" width="9" style="38" hidden="1" customWidth="1"/>
    <col min="4345" max="4588" width="9" style="38"/>
    <col min="4589" max="4589" width="6.625" style="38" customWidth="1"/>
    <col min="4590" max="4591" width="21.625" style="38" customWidth="1"/>
    <col min="4592" max="4592" width="16.125" style="38" customWidth="1"/>
    <col min="4593" max="4593" width="13.875" style="38" customWidth="1"/>
    <col min="4594" max="4594" width="17.25" style="38" customWidth="1"/>
    <col min="4595" max="4596" width="20.5" style="38" customWidth="1"/>
    <col min="4597" max="4597" width="9" style="38" hidden="1" customWidth="1"/>
    <col min="4598" max="4598" width="18.375" style="38" customWidth="1"/>
    <col min="4599" max="4600" width="9" style="38" hidden="1" customWidth="1"/>
    <col min="4601" max="4844" width="9" style="38"/>
    <col min="4845" max="4845" width="6.625" style="38" customWidth="1"/>
    <col min="4846" max="4847" width="21.625" style="38" customWidth="1"/>
    <col min="4848" max="4848" width="16.125" style="38" customWidth="1"/>
    <col min="4849" max="4849" width="13.875" style="38" customWidth="1"/>
    <col min="4850" max="4850" width="17.25" style="38" customWidth="1"/>
    <col min="4851" max="4852" width="20.5" style="38" customWidth="1"/>
    <col min="4853" max="4853" width="9" style="38" hidden="1" customWidth="1"/>
    <col min="4854" max="4854" width="18.375" style="38" customWidth="1"/>
    <col min="4855" max="4856" width="9" style="38" hidden="1" customWidth="1"/>
    <col min="4857" max="5100" width="9" style="38"/>
    <col min="5101" max="5101" width="6.625" style="38" customWidth="1"/>
    <col min="5102" max="5103" width="21.625" style="38" customWidth="1"/>
    <col min="5104" max="5104" width="16.125" style="38" customWidth="1"/>
    <col min="5105" max="5105" width="13.875" style="38" customWidth="1"/>
    <col min="5106" max="5106" width="17.25" style="38" customWidth="1"/>
    <col min="5107" max="5108" width="20.5" style="38" customWidth="1"/>
    <col min="5109" max="5109" width="9" style="38" hidden="1" customWidth="1"/>
    <col min="5110" max="5110" width="18.375" style="38" customWidth="1"/>
    <col min="5111" max="5112" width="9" style="38" hidden="1" customWidth="1"/>
    <col min="5113" max="5356" width="9" style="38"/>
    <col min="5357" max="5357" width="6.625" style="38" customWidth="1"/>
    <col min="5358" max="5359" width="21.625" style="38" customWidth="1"/>
    <col min="5360" max="5360" width="16.125" style="38" customWidth="1"/>
    <col min="5361" max="5361" width="13.875" style="38" customWidth="1"/>
    <col min="5362" max="5362" width="17.25" style="38" customWidth="1"/>
    <col min="5363" max="5364" width="20.5" style="38" customWidth="1"/>
    <col min="5365" max="5365" width="9" style="38" hidden="1" customWidth="1"/>
    <col min="5366" max="5366" width="18.375" style="38" customWidth="1"/>
    <col min="5367" max="5368" width="9" style="38" hidden="1" customWidth="1"/>
    <col min="5369" max="5612" width="9" style="38"/>
    <col min="5613" max="5613" width="6.625" style="38" customWidth="1"/>
    <col min="5614" max="5615" width="21.625" style="38" customWidth="1"/>
    <col min="5616" max="5616" width="16.125" style="38" customWidth="1"/>
    <col min="5617" max="5617" width="13.875" style="38" customWidth="1"/>
    <col min="5618" max="5618" width="17.25" style="38" customWidth="1"/>
    <col min="5619" max="5620" width="20.5" style="38" customWidth="1"/>
    <col min="5621" max="5621" width="9" style="38" hidden="1" customWidth="1"/>
    <col min="5622" max="5622" width="18.375" style="38" customWidth="1"/>
    <col min="5623" max="5624" width="9" style="38" hidden="1" customWidth="1"/>
    <col min="5625" max="5868" width="9" style="38"/>
    <col min="5869" max="5869" width="6.625" style="38" customWidth="1"/>
    <col min="5870" max="5871" width="21.625" style="38" customWidth="1"/>
    <col min="5872" max="5872" width="16.125" style="38" customWidth="1"/>
    <col min="5873" max="5873" width="13.875" style="38" customWidth="1"/>
    <col min="5874" max="5874" width="17.25" style="38" customWidth="1"/>
    <col min="5875" max="5876" width="20.5" style="38" customWidth="1"/>
    <col min="5877" max="5877" width="9" style="38" hidden="1" customWidth="1"/>
    <col min="5878" max="5878" width="18.375" style="38" customWidth="1"/>
    <col min="5879" max="5880" width="9" style="38" hidden="1" customWidth="1"/>
    <col min="5881" max="6124" width="9" style="38"/>
    <col min="6125" max="6125" width="6.625" style="38" customWidth="1"/>
    <col min="6126" max="6127" width="21.625" style="38" customWidth="1"/>
    <col min="6128" max="6128" width="16.125" style="38" customWidth="1"/>
    <col min="6129" max="6129" width="13.875" style="38" customWidth="1"/>
    <col min="6130" max="6130" width="17.25" style="38" customWidth="1"/>
    <col min="6131" max="6132" width="20.5" style="38" customWidth="1"/>
    <col min="6133" max="6133" width="9" style="38" hidden="1" customWidth="1"/>
    <col min="6134" max="6134" width="18.375" style="38" customWidth="1"/>
    <col min="6135" max="6136" width="9" style="38" hidden="1" customWidth="1"/>
    <col min="6137" max="6380" width="9" style="38"/>
    <col min="6381" max="6381" width="6.625" style="38" customWidth="1"/>
    <col min="6382" max="6383" width="21.625" style="38" customWidth="1"/>
    <col min="6384" max="6384" width="16.125" style="38" customWidth="1"/>
    <col min="6385" max="6385" width="13.875" style="38" customWidth="1"/>
    <col min="6386" max="6386" width="17.25" style="38" customWidth="1"/>
    <col min="6387" max="6388" width="20.5" style="38" customWidth="1"/>
    <col min="6389" max="6389" width="9" style="38" hidden="1" customWidth="1"/>
    <col min="6390" max="6390" width="18.375" style="38" customWidth="1"/>
    <col min="6391" max="6392" width="9" style="38" hidden="1" customWidth="1"/>
    <col min="6393" max="6636" width="9" style="38"/>
    <col min="6637" max="6637" width="6.625" style="38" customWidth="1"/>
    <col min="6638" max="6639" width="21.625" style="38" customWidth="1"/>
    <col min="6640" max="6640" width="16.125" style="38" customWidth="1"/>
    <col min="6641" max="6641" width="13.875" style="38" customWidth="1"/>
    <col min="6642" max="6642" width="17.25" style="38" customWidth="1"/>
    <col min="6643" max="6644" width="20.5" style="38" customWidth="1"/>
    <col min="6645" max="6645" width="9" style="38" hidden="1" customWidth="1"/>
    <col min="6646" max="6646" width="18.375" style="38" customWidth="1"/>
    <col min="6647" max="6648" width="9" style="38" hidden="1" customWidth="1"/>
    <col min="6649" max="6892" width="9" style="38"/>
    <col min="6893" max="6893" width="6.625" style="38" customWidth="1"/>
    <col min="6894" max="6895" width="21.625" style="38" customWidth="1"/>
    <col min="6896" max="6896" width="16.125" style="38" customWidth="1"/>
    <col min="6897" max="6897" width="13.875" style="38" customWidth="1"/>
    <col min="6898" max="6898" width="17.25" style="38" customWidth="1"/>
    <col min="6899" max="6900" width="20.5" style="38" customWidth="1"/>
    <col min="6901" max="6901" width="9" style="38" hidden="1" customWidth="1"/>
    <col min="6902" max="6902" width="18.375" style="38" customWidth="1"/>
    <col min="6903" max="6904" width="9" style="38" hidden="1" customWidth="1"/>
    <col min="6905" max="7148" width="9" style="38"/>
    <col min="7149" max="7149" width="6.625" style="38" customWidth="1"/>
    <col min="7150" max="7151" width="21.625" style="38" customWidth="1"/>
    <col min="7152" max="7152" width="16.125" style="38" customWidth="1"/>
    <col min="7153" max="7153" width="13.875" style="38" customWidth="1"/>
    <col min="7154" max="7154" width="17.25" style="38" customWidth="1"/>
    <col min="7155" max="7156" width="20.5" style="38" customWidth="1"/>
    <col min="7157" max="7157" width="9" style="38" hidden="1" customWidth="1"/>
    <col min="7158" max="7158" width="18.375" style="38" customWidth="1"/>
    <col min="7159" max="7160" width="9" style="38" hidden="1" customWidth="1"/>
    <col min="7161" max="7404" width="9" style="38"/>
    <col min="7405" max="7405" width="6.625" style="38" customWidth="1"/>
    <col min="7406" max="7407" width="21.625" style="38" customWidth="1"/>
    <col min="7408" max="7408" width="16.125" style="38" customWidth="1"/>
    <col min="7409" max="7409" width="13.875" style="38" customWidth="1"/>
    <col min="7410" max="7410" width="17.25" style="38" customWidth="1"/>
    <col min="7411" max="7412" width="20.5" style="38" customWidth="1"/>
    <col min="7413" max="7413" width="9" style="38" hidden="1" customWidth="1"/>
    <col min="7414" max="7414" width="18.375" style="38" customWidth="1"/>
    <col min="7415" max="7416" width="9" style="38" hidden="1" customWidth="1"/>
    <col min="7417" max="7660" width="9" style="38"/>
    <col min="7661" max="7661" width="6.625" style="38" customWidth="1"/>
    <col min="7662" max="7663" width="21.625" style="38" customWidth="1"/>
    <col min="7664" max="7664" width="16.125" style="38" customWidth="1"/>
    <col min="7665" max="7665" width="13.875" style="38" customWidth="1"/>
    <col min="7666" max="7666" width="17.25" style="38" customWidth="1"/>
    <col min="7667" max="7668" width="20.5" style="38" customWidth="1"/>
    <col min="7669" max="7669" width="9" style="38" hidden="1" customWidth="1"/>
    <col min="7670" max="7670" width="18.375" style="38" customWidth="1"/>
    <col min="7671" max="7672" width="9" style="38" hidden="1" customWidth="1"/>
    <col min="7673" max="7916" width="9" style="38"/>
    <col min="7917" max="7917" width="6.625" style="38" customWidth="1"/>
    <col min="7918" max="7919" width="21.625" style="38" customWidth="1"/>
    <col min="7920" max="7920" width="16.125" style="38" customWidth="1"/>
    <col min="7921" max="7921" width="13.875" style="38" customWidth="1"/>
    <col min="7922" max="7922" width="17.25" style="38" customWidth="1"/>
    <col min="7923" max="7924" width="20.5" style="38" customWidth="1"/>
    <col min="7925" max="7925" width="9" style="38" hidden="1" customWidth="1"/>
    <col min="7926" max="7926" width="18.375" style="38" customWidth="1"/>
    <col min="7927" max="7928" width="9" style="38" hidden="1" customWidth="1"/>
    <col min="7929" max="8172" width="9" style="38"/>
    <col min="8173" max="8173" width="6.625" style="38" customWidth="1"/>
    <col min="8174" max="8175" width="21.625" style="38" customWidth="1"/>
    <col min="8176" max="8176" width="16.125" style="38" customWidth="1"/>
    <col min="8177" max="8177" width="13.875" style="38" customWidth="1"/>
    <col min="8178" max="8178" width="17.25" style="38" customWidth="1"/>
    <col min="8179" max="8180" width="20.5" style="38" customWidth="1"/>
    <col min="8181" max="8181" width="9" style="38" hidden="1" customWidth="1"/>
    <col min="8182" max="8182" width="18.375" style="38" customWidth="1"/>
    <col min="8183" max="8184" width="9" style="38" hidden="1" customWidth="1"/>
    <col min="8185" max="8428" width="9" style="38"/>
    <col min="8429" max="8429" width="6.625" style="38" customWidth="1"/>
    <col min="8430" max="8431" width="21.625" style="38" customWidth="1"/>
    <col min="8432" max="8432" width="16.125" style="38" customWidth="1"/>
    <col min="8433" max="8433" width="13.875" style="38" customWidth="1"/>
    <col min="8434" max="8434" width="17.25" style="38" customWidth="1"/>
    <col min="8435" max="8436" width="20.5" style="38" customWidth="1"/>
    <col min="8437" max="8437" width="9" style="38" hidden="1" customWidth="1"/>
    <col min="8438" max="8438" width="18.375" style="38" customWidth="1"/>
    <col min="8439" max="8440" width="9" style="38" hidden="1" customWidth="1"/>
    <col min="8441" max="8684" width="9" style="38"/>
    <col min="8685" max="8685" width="6.625" style="38" customWidth="1"/>
    <col min="8686" max="8687" width="21.625" style="38" customWidth="1"/>
    <col min="8688" max="8688" width="16.125" style="38" customWidth="1"/>
    <col min="8689" max="8689" width="13.875" style="38" customWidth="1"/>
    <col min="8690" max="8690" width="17.25" style="38" customWidth="1"/>
    <col min="8691" max="8692" width="20.5" style="38" customWidth="1"/>
    <col min="8693" max="8693" width="9" style="38" hidden="1" customWidth="1"/>
    <col min="8694" max="8694" width="18.375" style="38" customWidth="1"/>
    <col min="8695" max="8696" width="9" style="38" hidden="1" customWidth="1"/>
    <col min="8697" max="8940" width="9" style="38"/>
    <col min="8941" max="8941" width="6.625" style="38" customWidth="1"/>
    <col min="8942" max="8943" width="21.625" style="38" customWidth="1"/>
    <col min="8944" max="8944" width="16.125" style="38" customWidth="1"/>
    <col min="8945" max="8945" width="13.875" style="38" customWidth="1"/>
    <col min="8946" max="8946" width="17.25" style="38" customWidth="1"/>
    <col min="8947" max="8948" width="20.5" style="38" customWidth="1"/>
    <col min="8949" max="8949" width="9" style="38" hidden="1" customWidth="1"/>
    <col min="8950" max="8950" width="18.375" style="38" customWidth="1"/>
    <col min="8951" max="8952" width="9" style="38" hidden="1" customWidth="1"/>
    <col min="8953" max="9196" width="9" style="38"/>
    <col min="9197" max="9197" width="6.625" style="38" customWidth="1"/>
    <col min="9198" max="9199" width="21.625" style="38" customWidth="1"/>
    <col min="9200" max="9200" width="16.125" style="38" customWidth="1"/>
    <col min="9201" max="9201" width="13.875" style="38" customWidth="1"/>
    <col min="9202" max="9202" width="17.25" style="38" customWidth="1"/>
    <col min="9203" max="9204" width="20.5" style="38" customWidth="1"/>
    <col min="9205" max="9205" width="9" style="38" hidden="1" customWidth="1"/>
    <col min="9206" max="9206" width="18.375" style="38" customWidth="1"/>
    <col min="9207" max="9208" width="9" style="38" hidden="1" customWidth="1"/>
    <col min="9209" max="9452" width="9" style="38"/>
    <col min="9453" max="9453" width="6.625" style="38" customWidth="1"/>
    <col min="9454" max="9455" width="21.625" style="38" customWidth="1"/>
    <col min="9456" max="9456" width="16.125" style="38" customWidth="1"/>
    <col min="9457" max="9457" width="13.875" style="38" customWidth="1"/>
    <col min="9458" max="9458" width="17.25" style="38" customWidth="1"/>
    <col min="9459" max="9460" width="20.5" style="38" customWidth="1"/>
    <col min="9461" max="9461" width="9" style="38" hidden="1" customWidth="1"/>
    <col min="9462" max="9462" width="18.375" style="38" customWidth="1"/>
    <col min="9463" max="9464" width="9" style="38" hidden="1" customWidth="1"/>
    <col min="9465" max="9708" width="9" style="38"/>
    <col min="9709" max="9709" width="6.625" style="38" customWidth="1"/>
    <col min="9710" max="9711" width="21.625" style="38" customWidth="1"/>
    <col min="9712" max="9712" width="16.125" style="38" customWidth="1"/>
    <col min="9713" max="9713" width="13.875" style="38" customWidth="1"/>
    <col min="9714" max="9714" width="17.25" style="38" customWidth="1"/>
    <col min="9715" max="9716" width="20.5" style="38" customWidth="1"/>
    <col min="9717" max="9717" width="9" style="38" hidden="1" customWidth="1"/>
    <col min="9718" max="9718" width="18.375" style="38" customWidth="1"/>
    <col min="9719" max="9720" width="9" style="38" hidden="1" customWidth="1"/>
    <col min="9721" max="9964" width="9" style="38"/>
    <col min="9965" max="9965" width="6.625" style="38" customWidth="1"/>
    <col min="9966" max="9967" width="21.625" style="38" customWidth="1"/>
    <col min="9968" max="9968" width="16.125" style="38" customWidth="1"/>
    <col min="9969" max="9969" width="13.875" style="38" customWidth="1"/>
    <col min="9970" max="9970" width="17.25" style="38" customWidth="1"/>
    <col min="9971" max="9972" width="20.5" style="38" customWidth="1"/>
    <col min="9973" max="9973" width="9" style="38" hidden="1" customWidth="1"/>
    <col min="9974" max="9974" width="18.375" style="38" customWidth="1"/>
    <col min="9975" max="9976" width="9" style="38" hidden="1" customWidth="1"/>
    <col min="9977" max="10220" width="9" style="38"/>
    <col min="10221" max="10221" width="6.625" style="38" customWidth="1"/>
    <col min="10222" max="10223" width="21.625" style="38" customWidth="1"/>
    <col min="10224" max="10224" width="16.125" style="38" customWidth="1"/>
    <col min="10225" max="10225" width="13.875" style="38" customWidth="1"/>
    <col min="10226" max="10226" width="17.25" style="38" customWidth="1"/>
    <col min="10227" max="10228" width="20.5" style="38" customWidth="1"/>
    <col min="10229" max="10229" width="9" style="38" hidden="1" customWidth="1"/>
    <col min="10230" max="10230" width="18.375" style="38" customWidth="1"/>
    <col min="10231" max="10232" width="9" style="38" hidden="1" customWidth="1"/>
    <col min="10233" max="10476" width="9" style="38"/>
    <col min="10477" max="10477" width="6.625" style="38" customWidth="1"/>
    <col min="10478" max="10479" width="21.625" style="38" customWidth="1"/>
    <col min="10480" max="10480" width="16.125" style="38" customWidth="1"/>
    <col min="10481" max="10481" width="13.875" style="38" customWidth="1"/>
    <col min="10482" max="10482" width="17.25" style="38" customWidth="1"/>
    <col min="10483" max="10484" width="20.5" style="38" customWidth="1"/>
    <col min="10485" max="10485" width="9" style="38" hidden="1" customWidth="1"/>
    <col min="10486" max="10486" width="18.375" style="38" customWidth="1"/>
    <col min="10487" max="10488" width="9" style="38" hidden="1" customWidth="1"/>
    <col min="10489" max="10732" width="9" style="38"/>
    <col min="10733" max="10733" width="6.625" style="38" customWidth="1"/>
    <col min="10734" max="10735" width="21.625" style="38" customWidth="1"/>
    <col min="10736" max="10736" width="16.125" style="38" customWidth="1"/>
    <col min="10737" max="10737" width="13.875" style="38" customWidth="1"/>
    <col min="10738" max="10738" width="17.25" style="38" customWidth="1"/>
    <col min="10739" max="10740" width="20.5" style="38" customWidth="1"/>
    <col min="10741" max="10741" width="9" style="38" hidden="1" customWidth="1"/>
    <col min="10742" max="10742" width="18.375" style="38" customWidth="1"/>
    <col min="10743" max="10744" width="9" style="38" hidden="1" customWidth="1"/>
    <col min="10745" max="10988" width="9" style="38"/>
    <col min="10989" max="10989" width="6.625" style="38" customWidth="1"/>
    <col min="10990" max="10991" width="21.625" style="38" customWidth="1"/>
    <col min="10992" max="10992" width="16.125" style="38" customWidth="1"/>
    <col min="10993" max="10993" width="13.875" style="38" customWidth="1"/>
    <col min="10994" max="10994" width="17.25" style="38" customWidth="1"/>
    <col min="10995" max="10996" width="20.5" style="38" customWidth="1"/>
    <col min="10997" max="10997" width="9" style="38" hidden="1" customWidth="1"/>
    <col min="10998" max="10998" width="18.375" style="38" customWidth="1"/>
    <col min="10999" max="11000" width="9" style="38" hidden="1" customWidth="1"/>
    <col min="11001" max="11244" width="9" style="38"/>
    <col min="11245" max="11245" width="6.625" style="38" customWidth="1"/>
    <col min="11246" max="11247" width="21.625" style="38" customWidth="1"/>
    <col min="11248" max="11248" width="16.125" style="38" customWidth="1"/>
    <col min="11249" max="11249" width="13.875" style="38" customWidth="1"/>
    <col min="11250" max="11250" width="17.25" style="38" customWidth="1"/>
    <col min="11251" max="11252" width="20.5" style="38" customWidth="1"/>
    <col min="11253" max="11253" width="9" style="38" hidden="1" customWidth="1"/>
    <col min="11254" max="11254" width="18.375" style="38" customWidth="1"/>
    <col min="11255" max="11256" width="9" style="38" hidden="1" customWidth="1"/>
    <col min="11257" max="11500" width="9" style="38"/>
    <col min="11501" max="11501" width="6.625" style="38" customWidth="1"/>
    <col min="11502" max="11503" width="21.625" style="38" customWidth="1"/>
    <col min="11504" max="11504" width="16.125" style="38" customWidth="1"/>
    <col min="11505" max="11505" width="13.875" style="38" customWidth="1"/>
    <col min="11506" max="11506" width="17.25" style="38" customWidth="1"/>
    <col min="11507" max="11508" width="20.5" style="38" customWidth="1"/>
    <col min="11509" max="11509" width="9" style="38" hidden="1" customWidth="1"/>
    <col min="11510" max="11510" width="18.375" style="38" customWidth="1"/>
    <col min="11511" max="11512" width="9" style="38" hidden="1" customWidth="1"/>
    <col min="11513" max="11756" width="9" style="38"/>
    <col min="11757" max="11757" width="6.625" style="38" customWidth="1"/>
    <col min="11758" max="11759" width="21.625" style="38" customWidth="1"/>
    <col min="11760" max="11760" width="16.125" style="38" customWidth="1"/>
    <col min="11761" max="11761" width="13.875" style="38" customWidth="1"/>
    <col min="11762" max="11762" width="17.25" style="38" customWidth="1"/>
    <col min="11763" max="11764" width="20.5" style="38" customWidth="1"/>
    <col min="11765" max="11765" width="9" style="38" hidden="1" customWidth="1"/>
    <col min="11766" max="11766" width="18.375" style="38" customWidth="1"/>
    <col min="11767" max="11768" width="9" style="38" hidden="1" customWidth="1"/>
    <col min="11769" max="12012" width="9" style="38"/>
    <col min="12013" max="12013" width="6.625" style="38" customWidth="1"/>
    <col min="12014" max="12015" width="21.625" style="38" customWidth="1"/>
    <col min="12016" max="12016" width="16.125" style="38" customWidth="1"/>
    <col min="12017" max="12017" width="13.875" style="38" customWidth="1"/>
    <col min="12018" max="12018" width="17.25" style="38" customWidth="1"/>
    <col min="12019" max="12020" width="20.5" style="38" customWidth="1"/>
    <col min="12021" max="12021" width="9" style="38" hidden="1" customWidth="1"/>
    <col min="12022" max="12022" width="18.375" style="38" customWidth="1"/>
    <col min="12023" max="12024" width="9" style="38" hidden="1" customWidth="1"/>
    <col min="12025" max="12268" width="9" style="38"/>
    <col min="12269" max="12269" width="6.625" style="38" customWidth="1"/>
    <col min="12270" max="12271" width="21.625" style="38" customWidth="1"/>
    <col min="12272" max="12272" width="16.125" style="38" customWidth="1"/>
    <col min="12273" max="12273" width="13.875" style="38" customWidth="1"/>
    <col min="12274" max="12274" width="17.25" style="38" customWidth="1"/>
    <col min="12275" max="12276" width="20.5" style="38" customWidth="1"/>
    <col min="12277" max="12277" width="9" style="38" hidden="1" customWidth="1"/>
    <col min="12278" max="12278" width="18.375" style="38" customWidth="1"/>
    <col min="12279" max="12280" width="9" style="38" hidden="1" customWidth="1"/>
    <col min="12281" max="12524" width="9" style="38"/>
    <col min="12525" max="12525" width="6.625" style="38" customWidth="1"/>
    <col min="12526" max="12527" width="21.625" style="38" customWidth="1"/>
    <col min="12528" max="12528" width="16.125" style="38" customWidth="1"/>
    <col min="12529" max="12529" width="13.875" style="38" customWidth="1"/>
    <col min="12530" max="12530" width="17.25" style="38" customWidth="1"/>
    <col min="12531" max="12532" width="20.5" style="38" customWidth="1"/>
    <col min="12533" max="12533" width="9" style="38" hidden="1" customWidth="1"/>
    <col min="12534" max="12534" width="18.375" style="38" customWidth="1"/>
    <col min="12535" max="12536" width="9" style="38" hidden="1" customWidth="1"/>
    <col min="12537" max="12780" width="9" style="38"/>
    <col min="12781" max="12781" width="6.625" style="38" customWidth="1"/>
    <col min="12782" max="12783" width="21.625" style="38" customWidth="1"/>
    <col min="12784" max="12784" width="16.125" style="38" customWidth="1"/>
    <col min="12785" max="12785" width="13.875" style="38" customWidth="1"/>
    <col min="12786" max="12786" width="17.25" style="38" customWidth="1"/>
    <col min="12787" max="12788" width="20.5" style="38" customWidth="1"/>
    <col min="12789" max="12789" width="9" style="38" hidden="1" customWidth="1"/>
    <col min="12790" max="12790" width="18.375" style="38" customWidth="1"/>
    <col min="12791" max="12792" width="9" style="38" hidden="1" customWidth="1"/>
    <col min="12793" max="13036" width="9" style="38"/>
    <col min="13037" max="13037" width="6.625" style="38" customWidth="1"/>
    <col min="13038" max="13039" width="21.625" style="38" customWidth="1"/>
    <col min="13040" max="13040" width="16.125" style="38" customWidth="1"/>
    <col min="13041" max="13041" width="13.875" style="38" customWidth="1"/>
    <col min="13042" max="13042" width="17.25" style="38" customWidth="1"/>
    <col min="13043" max="13044" width="20.5" style="38" customWidth="1"/>
    <col min="13045" max="13045" width="9" style="38" hidden="1" customWidth="1"/>
    <col min="13046" max="13046" width="18.375" style="38" customWidth="1"/>
    <col min="13047" max="13048" width="9" style="38" hidden="1" customWidth="1"/>
    <col min="13049" max="13292" width="9" style="38"/>
    <col min="13293" max="13293" width="6.625" style="38" customWidth="1"/>
    <col min="13294" max="13295" width="21.625" style="38" customWidth="1"/>
    <col min="13296" max="13296" width="16.125" style="38" customWidth="1"/>
    <col min="13297" max="13297" width="13.875" style="38" customWidth="1"/>
    <col min="13298" max="13298" width="17.25" style="38" customWidth="1"/>
    <col min="13299" max="13300" width="20.5" style="38" customWidth="1"/>
    <col min="13301" max="13301" width="9" style="38" hidden="1" customWidth="1"/>
    <col min="13302" max="13302" width="18.375" style="38" customWidth="1"/>
    <col min="13303" max="13304" width="9" style="38" hidden="1" customWidth="1"/>
    <col min="13305" max="13548" width="9" style="38"/>
    <col min="13549" max="13549" width="6.625" style="38" customWidth="1"/>
    <col min="13550" max="13551" width="21.625" style="38" customWidth="1"/>
    <col min="13552" max="13552" width="16.125" style="38" customWidth="1"/>
    <col min="13553" max="13553" width="13.875" style="38" customWidth="1"/>
    <col min="13554" max="13554" width="17.25" style="38" customWidth="1"/>
    <col min="13555" max="13556" width="20.5" style="38" customWidth="1"/>
    <col min="13557" max="13557" width="9" style="38" hidden="1" customWidth="1"/>
    <col min="13558" max="13558" width="18.375" style="38" customWidth="1"/>
    <col min="13559" max="13560" width="9" style="38" hidden="1" customWidth="1"/>
    <col min="13561" max="13804" width="9" style="38"/>
    <col min="13805" max="13805" width="6.625" style="38" customWidth="1"/>
    <col min="13806" max="13807" width="21.625" style="38" customWidth="1"/>
    <col min="13808" max="13808" width="16.125" style="38" customWidth="1"/>
    <col min="13809" max="13809" width="13.875" style="38" customWidth="1"/>
    <col min="13810" max="13810" width="17.25" style="38" customWidth="1"/>
    <col min="13811" max="13812" width="20.5" style="38" customWidth="1"/>
    <col min="13813" max="13813" width="9" style="38" hidden="1" customWidth="1"/>
    <col min="13814" max="13814" width="18.375" style="38" customWidth="1"/>
    <col min="13815" max="13816" width="9" style="38" hidden="1" customWidth="1"/>
    <col min="13817" max="14060" width="9" style="38"/>
    <col min="14061" max="14061" width="6.625" style="38" customWidth="1"/>
    <col min="14062" max="14063" width="21.625" style="38" customWidth="1"/>
    <col min="14064" max="14064" width="16.125" style="38" customWidth="1"/>
    <col min="14065" max="14065" width="13.875" style="38" customWidth="1"/>
    <col min="14066" max="14066" width="17.25" style="38" customWidth="1"/>
    <col min="14067" max="14068" width="20.5" style="38" customWidth="1"/>
    <col min="14069" max="14069" width="9" style="38" hidden="1" customWidth="1"/>
    <col min="14070" max="14070" width="18.375" style="38" customWidth="1"/>
    <col min="14071" max="14072" width="9" style="38" hidden="1" customWidth="1"/>
    <col min="14073" max="14316" width="9" style="38"/>
    <col min="14317" max="14317" width="6.625" style="38" customWidth="1"/>
    <col min="14318" max="14319" width="21.625" style="38" customWidth="1"/>
    <col min="14320" max="14320" width="16.125" style="38" customWidth="1"/>
    <col min="14321" max="14321" width="13.875" style="38" customWidth="1"/>
    <col min="14322" max="14322" width="17.25" style="38" customWidth="1"/>
    <col min="14323" max="14324" width="20.5" style="38" customWidth="1"/>
    <col min="14325" max="14325" width="9" style="38" hidden="1" customWidth="1"/>
    <col min="14326" max="14326" width="18.375" style="38" customWidth="1"/>
    <col min="14327" max="14328" width="9" style="38" hidden="1" customWidth="1"/>
    <col min="14329" max="14572" width="9" style="38"/>
    <col min="14573" max="14573" width="6.625" style="38" customWidth="1"/>
    <col min="14574" max="14575" width="21.625" style="38" customWidth="1"/>
    <col min="14576" max="14576" width="16.125" style="38" customWidth="1"/>
    <col min="14577" max="14577" width="13.875" style="38" customWidth="1"/>
    <col min="14578" max="14578" width="17.25" style="38" customWidth="1"/>
    <col min="14579" max="14580" width="20.5" style="38" customWidth="1"/>
    <col min="14581" max="14581" width="9" style="38" hidden="1" customWidth="1"/>
    <col min="14582" max="14582" width="18.375" style="38" customWidth="1"/>
    <col min="14583" max="14584" width="9" style="38" hidden="1" customWidth="1"/>
    <col min="14585" max="14828" width="9" style="38"/>
    <col min="14829" max="14829" width="6.625" style="38" customWidth="1"/>
    <col min="14830" max="14831" width="21.625" style="38" customWidth="1"/>
    <col min="14832" max="14832" width="16.125" style="38" customWidth="1"/>
    <col min="14833" max="14833" width="13.875" style="38" customWidth="1"/>
    <col min="14834" max="14834" width="17.25" style="38" customWidth="1"/>
    <col min="14835" max="14836" width="20.5" style="38" customWidth="1"/>
    <col min="14837" max="14837" width="9" style="38" hidden="1" customWidth="1"/>
    <col min="14838" max="14838" width="18.375" style="38" customWidth="1"/>
    <col min="14839" max="14840" width="9" style="38" hidden="1" customWidth="1"/>
    <col min="14841" max="15084" width="9" style="38"/>
    <col min="15085" max="15085" width="6.625" style="38" customWidth="1"/>
    <col min="15086" max="15087" width="21.625" style="38" customWidth="1"/>
    <col min="15088" max="15088" width="16.125" style="38" customWidth="1"/>
    <col min="15089" max="15089" width="13.875" style="38" customWidth="1"/>
    <col min="15090" max="15090" width="17.25" style="38" customWidth="1"/>
    <col min="15091" max="15092" width="20.5" style="38" customWidth="1"/>
    <col min="15093" max="15093" width="9" style="38" hidden="1" customWidth="1"/>
    <col min="15094" max="15094" width="18.375" style="38" customWidth="1"/>
    <col min="15095" max="15096" width="9" style="38" hidden="1" customWidth="1"/>
    <col min="15097" max="15340" width="9" style="38"/>
    <col min="15341" max="15341" width="6.625" style="38" customWidth="1"/>
    <col min="15342" max="15343" width="21.625" style="38" customWidth="1"/>
    <col min="15344" max="15344" width="16.125" style="38" customWidth="1"/>
    <col min="15345" max="15345" width="13.875" style="38" customWidth="1"/>
    <col min="15346" max="15346" width="17.25" style="38" customWidth="1"/>
    <col min="15347" max="15348" width="20.5" style="38" customWidth="1"/>
    <col min="15349" max="15349" width="9" style="38" hidden="1" customWidth="1"/>
    <col min="15350" max="15350" width="18.375" style="38" customWidth="1"/>
    <col min="15351" max="15352" width="9" style="38" hidden="1" customWidth="1"/>
    <col min="15353" max="15596" width="9" style="38"/>
    <col min="15597" max="15597" width="6.625" style="38" customWidth="1"/>
    <col min="15598" max="15599" width="21.625" style="38" customWidth="1"/>
    <col min="15600" max="15600" width="16.125" style="38" customWidth="1"/>
    <col min="15601" max="15601" width="13.875" style="38" customWidth="1"/>
    <col min="15602" max="15602" width="17.25" style="38" customWidth="1"/>
    <col min="15603" max="15604" width="20.5" style="38" customWidth="1"/>
    <col min="15605" max="15605" width="9" style="38" hidden="1" customWidth="1"/>
    <col min="15606" max="15606" width="18.375" style="38" customWidth="1"/>
    <col min="15607" max="15608" width="9" style="38" hidden="1" customWidth="1"/>
    <col min="15609" max="15852" width="9" style="38"/>
    <col min="15853" max="15853" width="6.625" style="38" customWidth="1"/>
    <col min="15854" max="15855" width="21.625" style="38" customWidth="1"/>
    <col min="15856" max="15856" width="16.125" style="38" customWidth="1"/>
    <col min="15857" max="15857" width="13.875" style="38" customWidth="1"/>
    <col min="15858" max="15858" width="17.25" style="38" customWidth="1"/>
    <col min="15859" max="15860" width="20.5" style="38" customWidth="1"/>
    <col min="15861" max="15861" width="9" style="38" hidden="1" customWidth="1"/>
    <col min="15862" max="15862" width="18.375" style="38" customWidth="1"/>
    <col min="15863" max="15864" width="9" style="38" hidden="1" customWidth="1"/>
    <col min="15865" max="16108" width="9" style="38"/>
    <col min="16109" max="16109" width="6.625" style="38" customWidth="1"/>
    <col min="16110" max="16111" width="21.625" style="38" customWidth="1"/>
    <col min="16112" max="16112" width="16.125" style="38" customWidth="1"/>
    <col min="16113" max="16113" width="13.875" style="38" customWidth="1"/>
    <col min="16114" max="16114" width="17.25" style="38" customWidth="1"/>
    <col min="16115" max="16116" width="20.5" style="38" customWidth="1"/>
    <col min="16117" max="16117" width="9" style="38" hidden="1" customWidth="1"/>
    <col min="16118" max="16118" width="18.375" style="38" customWidth="1"/>
    <col min="16119" max="16120" width="9" style="38" hidden="1" customWidth="1"/>
    <col min="16121" max="16384" width="9" style="38"/>
  </cols>
  <sheetData>
    <row r="1" spans="1:3" ht="30" customHeight="1">
      <c r="A1" s="46" t="s">
        <v>204</v>
      </c>
      <c r="B1" s="47"/>
      <c r="C1" s="47"/>
    </row>
    <row r="2" spans="1:3" ht="35.1" customHeight="1">
      <c r="A2" s="48" t="s">
        <v>214</v>
      </c>
      <c r="B2" s="49"/>
      <c r="C2" s="39" t="s">
        <v>205</v>
      </c>
    </row>
    <row r="3" spans="1:3" s="41" customFormat="1" ht="30" customHeight="1">
      <c r="A3" s="40" t="s">
        <v>0</v>
      </c>
      <c r="B3" s="40" t="s">
        <v>206</v>
      </c>
      <c r="C3" s="40" t="s">
        <v>207</v>
      </c>
    </row>
    <row r="4" spans="1:3" ht="30" customHeight="1">
      <c r="A4" s="42">
        <v>1</v>
      </c>
      <c r="B4" s="42" t="s">
        <v>208</v>
      </c>
      <c r="C4" s="43">
        <f>基本支出!N5</f>
        <v>213259054.86000001</v>
      </c>
    </row>
    <row r="5" spans="1:3" ht="30" customHeight="1">
      <c r="A5" s="42">
        <v>2</v>
      </c>
      <c r="B5" s="42" t="s">
        <v>209</v>
      </c>
      <c r="C5" s="43">
        <f>基本支出!N39</f>
        <v>41175668.969999999</v>
      </c>
    </row>
    <row r="6" spans="1:3" ht="30" customHeight="1">
      <c r="A6" s="42">
        <v>3</v>
      </c>
      <c r="B6" s="42" t="s">
        <v>210</v>
      </c>
      <c r="C6" s="43">
        <f>基本支出!N32</f>
        <v>7863480</v>
      </c>
    </row>
    <row r="7" spans="1:3" ht="30" customHeight="1">
      <c r="A7" s="42">
        <v>4</v>
      </c>
      <c r="B7" s="40" t="s">
        <v>211</v>
      </c>
      <c r="C7" s="43">
        <f>残疾就业保障!E5</f>
        <v>27231.26</v>
      </c>
    </row>
    <row r="8" spans="1:3" ht="30" customHeight="1">
      <c r="A8" s="42">
        <v>5</v>
      </c>
      <c r="B8" s="40" t="s">
        <v>212</v>
      </c>
      <c r="C8" s="43">
        <f>社区教育!C5</f>
        <v>558690</v>
      </c>
    </row>
    <row r="9" spans="1:3" ht="30" customHeight="1">
      <c r="A9" s="42">
        <v>6</v>
      </c>
      <c r="B9" s="40" t="s">
        <v>213</v>
      </c>
      <c r="C9" s="43">
        <v>40000</v>
      </c>
    </row>
    <row r="10" spans="1:3" ht="30" customHeight="1">
      <c r="A10" s="40"/>
      <c r="B10" s="40" t="s">
        <v>4</v>
      </c>
      <c r="C10" s="44">
        <f>SUM(C4:C9)</f>
        <v>262924125.09</v>
      </c>
    </row>
    <row r="11" spans="1:3" ht="30" customHeight="1"/>
    <row r="12" spans="1:3" ht="30" customHeight="1"/>
  </sheetData>
  <mergeCells count="2">
    <mergeCell ref="A1:C1"/>
    <mergeCell ref="A2:B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74"/>
  <sheetViews>
    <sheetView topLeftCell="A53" workbookViewId="0">
      <selection activeCell="E75" sqref="E75:N75"/>
    </sheetView>
  </sheetViews>
  <sheetFormatPr defaultRowHeight="11.25"/>
  <cols>
    <col min="1" max="1" width="9" style="20"/>
    <col min="2" max="2" width="15.375" style="2" customWidth="1"/>
    <col min="3" max="3" width="9" style="2"/>
    <col min="4" max="4" width="9" style="21"/>
    <col min="5" max="5" width="12.75" style="2" customWidth="1"/>
    <col min="6" max="6" width="9" style="2"/>
    <col min="7" max="7" width="13.125" style="2" customWidth="1"/>
    <col min="8" max="8" width="10.375" style="2" customWidth="1"/>
    <col min="9" max="9" width="12.625" style="2" customWidth="1"/>
    <col min="10" max="10" width="10.875" style="2" customWidth="1"/>
    <col min="11" max="11" width="9.75" style="2" bestFit="1" customWidth="1"/>
    <col min="12" max="12" width="12.375" style="2" customWidth="1"/>
    <col min="13" max="13" width="11.875" style="2" customWidth="1"/>
    <col min="14" max="14" width="13.25" style="2" customWidth="1"/>
    <col min="15" max="16384" width="9" style="2"/>
  </cols>
  <sheetData>
    <row r="1" spans="1:15" ht="25.5">
      <c r="A1" s="50" t="s">
        <v>175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5" ht="22.5">
      <c r="A2" s="51" t="s">
        <v>0</v>
      </c>
      <c r="B2" s="51" t="s">
        <v>1</v>
      </c>
      <c r="C2" s="51" t="s">
        <v>2</v>
      </c>
      <c r="D2" s="51" t="s">
        <v>3</v>
      </c>
      <c r="E2" s="3" t="s">
        <v>176</v>
      </c>
      <c r="F2" s="3" t="s">
        <v>177</v>
      </c>
      <c r="G2" s="3" t="s">
        <v>178</v>
      </c>
      <c r="H2" s="3" t="s">
        <v>179</v>
      </c>
      <c r="I2" s="3" t="s">
        <v>180</v>
      </c>
      <c r="J2" s="3" t="s">
        <v>181</v>
      </c>
      <c r="K2" s="3" t="s">
        <v>182</v>
      </c>
      <c r="L2" s="3" t="s">
        <v>183</v>
      </c>
      <c r="M2" s="3" t="s">
        <v>184</v>
      </c>
      <c r="N2" s="51" t="s">
        <v>4</v>
      </c>
      <c r="O2" s="51" t="s">
        <v>5</v>
      </c>
    </row>
    <row r="3" spans="1:15">
      <c r="A3" s="52"/>
      <c r="B3" s="52"/>
      <c r="C3" s="52"/>
      <c r="D3" s="52"/>
      <c r="E3" s="3" t="s">
        <v>185</v>
      </c>
      <c r="F3" s="3" t="s">
        <v>186</v>
      </c>
      <c r="G3" s="3" t="s">
        <v>187</v>
      </c>
      <c r="H3" s="3" t="s">
        <v>188</v>
      </c>
      <c r="I3" s="3" t="s">
        <v>188</v>
      </c>
      <c r="J3" s="3" t="s">
        <v>188</v>
      </c>
      <c r="K3" s="3" t="s">
        <v>188</v>
      </c>
      <c r="L3" s="3" t="s">
        <v>187</v>
      </c>
      <c r="M3" s="3" t="s">
        <v>188</v>
      </c>
      <c r="N3" s="52"/>
      <c r="O3" s="52"/>
    </row>
    <row r="4" spans="1:15">
      <c r="A4" s="4" t="s">
        <v>6</v>
      </c>
      <c r="B4" s="5" t="s">
        <v>7</v>
      </c>
      <c r="C4" s="5"/>
      <c r="D4" s="6" t="s">
        <v>8</v>
      </c>
      <c r="E4" s="7">
        <f>E5+E32+E39</f>
        <v>71265803.469999999</v>
      </c>
      <c r="F4" s="7">
        <f t="shared" ref="F4:M4" si="0">F5+F32+F39</f>
        <v>2665824</v>
      </c>
      <c r="G4" s="7">
        <f t="shared" si="0"/>
        <v>66704662.879999995</v>
      </c>
      <c r="H4" s="7">
        <f t="shared" si="0"/>
        <v>15718380</v>
      </c>
      <c r="I4" s="7">
        <f t="shared" si="0"/>
        <v>10887985.850000001</v>
      </c>
      <c r="J4" s="7">
        <f t="shared" si="0"/>
        <v>22577560.300000001</v>
      </c>
      <c r="K4" s="7">
        <f t="shared" si="0"/>
        <v>7840958.5799999991</v>
      </c>
      <c r="L4" s="7">
        <f t="shared" si="0"/>
        <v>51058457.270000003</v>
      </c>
      <c r="M4" s="7">
        <f t="shared" si="0"/>
        <v>13578571.48</v>
      </c>
      <c r="N4" s="7">
        <f t="shared" ref="N4:N67" si="1">SUM(E4:M4)</f>
        <v>262298203.83000001</v>
      </c>
      <c r="O4" s="6"/>
    </row>
    <row r="5" spans="1:15">
      <c r="A5" s="4" t="s">
        <v>9</v>
      </c>
      <c r="B5" s="5" t="s">
        <v>10</v>
      </c>
      <c r="C5" s="5"/>
      <c r="D5" s="6" t="s">
        <v>8</v>
      </c>
      <c r="E5" s="7">
        <f>E6+E9+E13+E16+E21+E26+E28+E30+E31</f>
        <v>55392298.850000001</v>
      </c>
      <c r="F5" s="7">
        <f t="shared" ref="F5:M5" si="2">F6+F9+F13+F16+F21+F26+F28+F30+F31</f>
        <v>2276448</v>
      </c>
      <c r="G5" s="7">
        <f t="shared" si="2"/>
        <v>53344769.149999999</v>
      </c>
      <c r="H5" s="7">
        <f t="shared" si="2"/>
        <v>13313200</v>
      </c>
      <c r="I5" s="7">
        <f t="shared" si="2"/>
        <v>9387681.7100000009</v>
      </c>
      <c r="J5" s="7">
        <f t="shared" si="2"/>
        <v>19659976</v>
      </c>
      <c r="K5" s="7">
        <f t="shared" si="2"/>
        <v>5777561.1499999994</v>
      </c>
      <c r="L5" s="7">
        <f t="shared" si="2"/>
        <v>42692568.560000002</v>
      </c>
      <c r="M5" s="7">
        <f t="shared" si="2"/>
        <v>11414551.440000001</v>
      </c>
      <c r="N5" s="7">
        <f t="shared" si="1"/>
        <v>213259054.86000001</v>
      </c>
      <c r="O5" s="6"/>
    </row>
    <row r="6" spans="1:15">
      <c r="A6" s="4" t="s">
        <v>11</v>
      </c>
      <c r="B6" s="5" t="s">
        <v>12</v>
      </c>
      <c r="C6" s="5"/>
      <c r="D6" s="6" t="s">
        <v>8</v>
      </c>
      <c r="E6" s="7">
        <f>E7+E8</f>
        <v>8545944</v>
      </c>
      <c r="F6" s="7">
        <f t="shared" ref="F6:M6" si="3">F7+F8</f>
        <v>416304</v>
      </c>
      <c r="G6" s="7">
        <f t="shared" si="3"/>
        <v>8495064</v>
      </c>
      <c r="H6" s="7">
        <f t="shared" si="3"/>
        <v>2053872</v>
      </c>
      <c r="I6" s="7">
        <f t="shared" si="3"/>
        <v>1700904</v>
      </c>
      <c r="J6" s="7">
        <f t="shared" si="3"/>
        <v>3324480</v>
      </c>
      <c r="K6" s="7">
        <f t="shared" si="3"/>
        <v>915456</v>
      </c>
      <c r="L6" s="7">
        <f t="shared" si="3"/>
        <v>7113012</v>
      </c>
      <c r="M6" s="7">
        <f t="shared" si="3"/>
        <v>1825464</v>
      </c>
      <c r="N6" s="7">
        <f t="shared" si="1"/>
        <v>34390500</v>
      </c>
      <c r="O6" s="6"/>
    </row>
    <row r="7" spans="1:15" ht="22.5">
      <c r="A7" s="4" t="s">
        <v>13</v>
      </c>
      <c r="B7" s="5" t="s">
        <v>14</v>
      </c>
      <c r="C7" s="5" t="s">
        <v>15</v>
      </c>
      <c r="D7" s="6" t="s">
        <v>16</v>
      </c>
      <c r="E7" s="8">
        <v>4683804</v>
      </c>
      <c r="F7" s="8">
        <v>187584</v>
      </c>
      <c r="G7" s="8">
        <v>4479420</v>
      </c>
      <c r="H7" s="8">
        <v>1206816</v>
      </c>
      <c r="I7" s="8">
        <v>869928</v>
      </c>
      <c r="J7" s="8">
        <v>1860960</v>
      </c>
      <c r="K7" s="8">
        <v>553428</v>
      </c>
      <c r="L7" s="8">
        <v>3498096</v>
      </c>
      <c r="M7" s="8">
        <v>1061508</v>
      </c>
      <c r="N7" s="7">
        <f t="shared" si="1"/>
        <v>18401544</v>
      </c>
      <c r="O7" s="9"/>
    </row>
    <row r="8" spans="1:15" ht="22.5">
      <c r="A8" s="4" t="s">
        <v>17</v>
      </c>
      <c r="B8" s="5" t="s">
        <v>18</v>
      </c>
      <c r="C8" s="5" t="s">
        <v>15</v>
      </c>
      <c r="D8" s="6" t="s">
        <v>16</v>
      </c>
      <c r="E8" s="8">
        <v>3862140</v>
      </c>
      <c r="F8" s="8">
        <v>228720</v>
      </c>
      <c r="G8" s="8">
        <v>4015644</v>
      </c>
      <c r="H8" s="8">
        <v>847056</v>
      </c>
      <c r="I8" s="8">
        <v>830976</v>
      </c>
      <c r="J8" s="8">
        <v>1463520</v>
      </c>
      <c r="K8" s="8">
        <v>362028</v>
      </c>
      <c r="L8" s="8">
        <v>3614916</v>
      </c>
      <c r="M8" s="8">
        <v>763956</v>
      </c>
      <c r="N8" s="7">
        <f t="shared" si="1"/>
        <v>15988956</v>
      </c>
      <c r="O8" s="6"/>
    </row>
    <row r="9" spans="1:15">
      <c r="A9" s="4" t="s">
        <v>19</v>
      </c>
      <c r="B9" s="5" t="s">
        <v>20</v>
      </c>
      <c r="C9" s="5"/>
      <c r="D9" s="6" t="s">
        <v>8</v>
      </c>
      <c r="E9" s="7">
        <f>E10+E11</f>
        <v>793392</v>
      </c>
      <c r="F9" s="7">
        <f t="shared" ref="F9:M9" si="4">F10+F11</f>
        <v>32244</v>
      </c>
      <c r="G9" s="7">
        <f t="shared" si="4"/>
        <v>772308</v>
      </c>
      <c r="H9" s="7">
        <f t="shared" si="4"/>
        <v>236448</v>
      </c>
      <c r="I9" s="7">
        <f t="shared" si="4"/>
        <v>155592</v>
      </c>
      <c r="J9" s="7">
        <f t="shared" si="4"/>
        <v>326916</v>
      </c>
      <c r="K9" s="7">
        <f t="shared" si="4"/>
        <v>101508</v>
      </c>
      <c r="L9" s="7">
        <f t="shared" si="4"/>
        <v>613248</v>
      </c>
      <c r="M9" s="7">
        <f t="shared" si="4"/>
        <v>192756</v>
      </c>
      <c r="N9" s="7">
        <f t="shared" si="1"/>
        <v>3224412</v>
      </c>
      <c r="O9" s="6"/>
    </row>
    <row r="10" spans="1:15" ht="22.5">
      <c r="A10" s="4" t="s">
        <v>21</v>
      </c>
      <c r="B10" s="5" t="s">
        <v>22</v>
      </c>
      <c r="C10" s="5" t="s">
        <v>15</v>
      </c>
      <c r="D10" s="6" t="s">
        <v>16</v>
      </c>
      <c r="E10" s="8">
        <v>11952</v>
      </c>
      <c r="F10" s="8">
        <v>564</v>
      </c>
      <c r="G10" s="8">
        <v>11988</v>
      </c>
      <c r="H10" s="8">
        <v>14688</v>
      </c>
      <c r="I10" s="8">
        <v>2472</v>
      </c>
      <c r="J10" s="8">
        <v>4836</v>
      </c>
      <c r="K10" s="8">
        <v>1188</v>
      </c>
      <c r="L10" s="8">
        <v>11328</v>
      </c>
      <c r="M10" s="8">
        <v>2676</v>
      </c>
      <c r="N10" s="7">
        <f t="shared" si="1"/>
        <v>61692</v>
      </c>
      <c r="O10" s="6"/>
    </row>
    <row r="11" spans="1:15">
      <c r="A11" s="4" t="s">
        <v>23</v>
      </c>
      <c r="B11" s="5" t="s">
        <v>24</v>
      </c>
      <c r="C11" s="5"/>
      <c r="D11" s="6" t="s">
        <v>8</v>
      </c>
      <c r="E11" s="7">
        <f>E12</f>
        <v>781440</v>
      </c>
      <c r="F11" s="7">
        <f t="shared" ref="F11:M11" si="5">F12</f>
        <v>31680</v>
      </c>
      <c r="G11" s="7">
        <f t="shared" si="5"/>
        <v>760320</v>
      </c>
      <c r="H11" s="7">
        <f t="shared" si="5"/>
        <v>221760</v>
      </c>
      <c r="I11" s="7">
        <f t="shared" si="5"/>
        <v>153120</v>
      </c>
      <c r="J11" s="7">
        <f t="shared" si="5"/>
        <v>322080</v>
      </c>
      <c r="K11" s="7">
        <f t="shared" si="5"/>
        <v>100320</v>
      </c>
      <c r="L11" s="7">
        <f t="shared" si="5"/>
        <v>601920</v>
      </c>
      <c r="M11" s="7">
        <f t="shared" si="5"/>
        <v>190080</v>
      </c>
      <c r="N11" s="7">
        <f t="shared" si="1"/>
        <v>3162720</v>
      </c>
      <c r="O11" s="6"/>
    </row>
    <row r="12" spans="1:15">
      <c r="A12" s="4" t="s">
        <v>25</v>
      </c>
      <c r="B12" s="5" t="s">
        <v>135</v>
      </c>
      <c r="C12" s="5" t="s">
        <v>15</v>
      </c>
      <c r="D12" s="6" t="s">
        <v>8</v>
      </c>
      <c r="E12" s="7">
        <f>440*12*E62</f>
        <v>781440</v>
      </c>
      <c r="F12" s="7">
        <f t="shared" ref="F12:M12" si="6">440*12*F62</f>
        <v>31680</v>
      </c>
      <c r="G12" s="7">
        <f t="shared" si="6"/>
        <v>760320</v>
      </c>
      <c r="H12" s="7">
        <f t="shared" si="6"/>
        <v>221760</v>
      </c>
      <c r="I12" s="7">
        <f t="shared" si="6"/>
        <v>153120</v>
      </c>
      <c r="J12" s="7">
        <f t="shared" si="6"/>
        <v>322080</v>
      </c>
      <c r="K12" s="7">
        <f t="shared" si="6"/>
        <v>100320</v>
      </c>
      <c r="L12" s="7">
        <f t="shared" si="6"/>
        <v>601920</v>
      </c>
      <c r="M12" s="7">
        <f t="shared" si="6"/>
        <v>190080</v>
      </c>
      <c r="N12" s="7">
        <f t="shared" si="1"/>
        <v>3162720</v>
      </c>
      <c r="O12" s="6"/>
    </row>
    <row r="13" spans="1:15" ht="33.75">
      <c r="A13" s="4" t="s">
        <v>26</v>
      </c>
      <c r="B13" s="5" t="s">
        <v>27</v>
      </c>
      <c r="C13" s="5"/>
      <c r="D13" s="6" t="s">
        <v>28</v>
      </c>
      <c r="E13" s="7">
        <f>E14+E15</f>
        <v>378670.28</v>
      </c>
      <c r="F13" s="7">
        <f t="shared" ref="F13:M13" si="7">F14+F15</f>
        <v>15420</v>
      </c>
      <c r="G13" s="7">
        <f t="shared" si="7"/>
        <v>360457.72</v>
      </c>
      <c r="H13" s="7">
        <f t="shared" si="7"/>
        <v>92664</v>
      </c>
      <c r="I13" s="7">
        <f t="shared" si="7"/>
        <v>64388.58</v>
      </c>
      <c r="J13" s="7">
        <f t="shared" si="7"/>
        <v>136524</v>
      </c>
      <c r="K13" s="7">
        <f t="shared" si="7"/>
        <v>38857.72</v>
      </c>
      <c r="L13" s="7">
        <f t="shared" si="7"/>
        <v>291606.86</v>
      </c>
      <c r="M13" s="7">
        <f t="shared" si="7"/>
        <v>78785.14</v>
      </c>
      <c r="N13" s="7">
        <f t="shared" si="1"/>
        <v>1457374.3</v>
      </c>
      <c r="O13" s="6"/>
    </row>
    <row r="14" spans="1:15" ht="22.5">
      <c r="A14" s="4" t="s">
        <v>29</v>
      </c>
      <c r="B14" s="5" t="s">
        <v>136</v>
      </c>
      <c r="C14" s="5" t="s">
        <v>15</v>
      </c>
      <c r="D14" s="6" t="s">
        <v>30</v>
      </c>
      <c r="E14" s="7">
        <f>ROUND(E30/0.07*0.005,2)</f>
        <v>189335.14</v>
      </c>
      <c r="F14" s="7">
        <f t="shared" ref="F14:M14" si="8">ROUND(F30/0.07*0.005,2)</f>
        <v>7710</v>
      </c>
      <c r="G14" s="7">
        <f t="shared" si="8"/>
        <v>180228.86</v>
      </c>
      <c r="H14" s="7">
        <f t="shared" si="8"/>
        <v>46332</v>
      </c>
      <c r="I14" s="7">
        <f t="shared" si="8"/>
        <v>32194.29</v>
      </c>
      <c r="J14" s="7">
        <f t="shared" si="8"/>
        <v>68262</v>
      </c>
      <c r="K14" s="7">
        <f t="shared" si="8"/>
        <v>19428.86</v>
      </c>
      <c r="L14" s="7">
        <f t="shared" si="8"/>
        <v>145803.43</v>
      </c>
      <c r="M14" s="7">
        <f t="shared" si="8"/>
        <v>39392.57</v>
      </c>
      <c r="N14" s="7">
        <f t="shared" si="1"/>
        <v>728687.15</v>
      </c>
      <c r="O14" s="6"/>
    </row>
    <row r="15" spans="1:15" ht="22.5">
      <c r="A15" s="4" t="s">
        <v>31</v>
      </c>
      <c r="B15" s="5" t="s">
        <v>137</v>
      </c>
      <c r="C15" s="5" t="s">
        <v>15</v>
      </c>
      <c r="D15" s="6" t="s">
        <v>30</v>
      </c>
      <c r="E15" s="7">
        <f>ROUND(E30/0.07*0.005,2)</f>
        <v>189335.14</v>
      </c>
      <c r="F15" s="7">
        <f t="shared" ref="F15:M15" si="9">ROUND(F30/0.07*0.005,2)</f>
        <v>7710</v>
      </c>
      <c r="G15" s="7">
        <f t="shared" si="9"/>
        <v>180228.86</v>
      </c>
      <c r="H15" s="7">
        <f t="shared" si="9"/>
        <v>46332</v>
      </c>
      <c r="I15" s="7">
        <f t="shared" si="9"/>
        <v>32194.29</v>
      </c>
      <c r="J15" s="7">
        <f t="shared" si="9"/>
        <v>68262</v>
      </c>
      <c r="K15" s="7">
        <f t="shared" si="9"/>
        <v>19428.86</v>
      </c>
      <c r="L15" s="7">
        <f t="shared" si="9"/>
        <v>145803.43</v>
      </c>
      <c r="M15" s="7">
        <f t="shared" si="9"/>
        <v>39392.57</v>
      </c>
      <c r="N15" s="7">
        <f t="shared" si="1"/>
        <v>728687.15</v>
      </c>
      <c r="O15" s="6"/>
    </row>
    <row r="16" spans="1:15">
      <c r="A16" s="4" t="s">
        <v>32</v>
      </c>
      <c r="B16" s="5" t="s">
        <v>33</v>
      </c>
      <c r="C16" s="5"/>
      <c r="D16" s="6" t="s">
        <v>8</v>
      </c>
      <c r="E16" s="7">
        <f>E17+E18+E19+E20</f>
        <v>29012800</v>
      </c>
      <c r="F16" s="7">
        <f t="shared" ref="F16:L16" si="10">F17+F18+F19+F20</f>
        <v>1134000</v>
      </c>
      <c r="G16" s="7">
        <f t="shared" si="10"/>
        <v>27856800</v>
      </c>
      <c r="H16" s="7">
        <f t="shared" si="10"/>
        <v>6853000</v>
      </c>
      <c r="I16" s="7">
        <f t="shared" si="10"/>
        <v>4633700</v>
      </c>
      <c r="J16" s="7">
        <f t="shared" si="10"/>
        <v>9865000</v>
      </c>
      <c r="K16" s="7">
        <f t="shared" si="10"/>
        <v>3012000</v>
      </c>
      <c r="L16" s="7">
        <f t="shared" si="10"/>
        <v>21844000</v>
      </c>
      <c r="M16" s="7">
        <f>M17+M18+M19+M20</f>
        <v>5851000</v>
      </c>
      <c r="N16" s="7">
        <f t="shared" si="1"/>
        <v>110062300</v>
      </c>
      <c r="O16" s="6"/>
    </row>
    <row r="17" spans="1:15" ht="22.5">
      <c r="A17" s="4" t="s">
        <v>34</v>
      </c>
      <c r="B17" s="5" t="s">
        <v>35</v>
      </c>
      <c r="C17" s="5" t="s">
        <v>15</v>
      </c>
      <c r="D17" s="6" t="s">
        <v>138</v>
      </c>
      <c r="E17" s="8">
        <v>26644800</v>
      </c>
      <c r="F17" s="8">
        <v>1098000</v>
      </c>
      <c r="G17" s="8">
        <v>25552800</v>
      </c>
      <c r="H17" s="8">
        <v>6601000</v>
      </c>
      <c r="I17" s="8">
        <v>4459700</v>
      </c>
      <c r="J17" s="8">
        <v>9499000</v>
      </c>
      <c r="K17" s="8">
        <v>2898000</v>
      </c>
      <c r="L17" s="8">
        <v>20020000</v>
      </c>
      <c r="M17" s="8">
        <v>5635000</v>
      </c>
      <c r="N17" s="7">
        <f t="shared" si="1"/>
        <v>102408300</v>
      </c>
      <c r="O17" s="6"/>
    </row>
    <row r="18" spans="1:15" ht="33.75">
      <c r="A18" s="4" t="s">
        <v>36</v>
      </c>
      <c r="B18" s="5" t="s">
        <v>37</v>
      </c>
      <c r="C18" s="5" t="s">
        <v>15</v>
      </c>
      <c r="D18" s="6" t="s">
        <v>38</v>
      </c>
      <c r="E18" s="8"/>
      <c r="F18" s="8"/>
      <c r="G18" s="8"/>
      <c r="H18" s="8"/>
      <c r="I18" s="8"/>
      <c r="J18" s="8"/>
      <c r="K18" s="8"/>
      <c r="L18" s="8"/>
      <c r="M18" s="8"/>
      <c r="N18" s="7">
        <f t="shared" si="1"/>
        <v>0</v>
      </c>
      <c r="O18" s="6"/>
    </row>
    <row r="19" spans="1:15">
      <c r="A19" s="4" t="s">
        <v>39</v>
      </c>
      <c r="B19" s="5" t="s">
        <v>139</v>
      </c>
      <c r="C19" s="5" t="s">
        <v>15</v>
      </c>
      <c r="D19" s="6" t="s">
        <v>8</v>
      </c>
      <c r="E19" s="7">
        <f>E62*500*12</f>
        <v>888000</v>
      </c>
      <c r="F19" s="7">
        <f t="shared" ref="F19:M19" si="11">F62*500*12</f>
        <v>36000</v>
      </c>
      <c r="G19" s="7">
        <f t="shared" si="11"/>
        <v>864000</v>
      </c>
      <c r="H19" s="7">
        <f t="shared" si="11"/>
        <v>252000</v>
      </c>
      <c r="I19" s="7">
        <f t="shared" si="11"/>
        <v>174000</v>
      </c>
      <c r="J19" s="7">
        <f t="shared" si="11"/>
        <v>366000</v>
      </c>
      <c r="K19" s="7">
        <f t="shared" si="11"/>
        <v>114000</v>
      </c>
      <c r="L19" s="7">
        <f t="shared" si="11"/>
        <v>684000</v>
      </c>
      <c r="M19" s="7">
        <f t="shared" si="11"/>
        <v>216000</v>
      </c>
      <c r="N19" s="7">
        <f t="shared" si="1"/>
        <v>3594000</v>
      </c>
      <c r="O19" s="6"/>
    </row>
    <row r="20" spans="1:15" ht="22.5">
      <c r="A20" s="4" t="s">
        <v>40</v>
      </c>
      <c r="B20" s="5" t="s">
        <v>140</v>
      </c>
      <c r="C20" s="5" t="s">
        <v>15</v>
      </c>
      <c r="D20" s="6" t="s">
        <v>16</v>
      </c>
      <c r="E20" s="8">
        <f>10000*E62</f>
        <v>1480000</v>
      </c>
      <c r="F20" s="8"/>
      <c r="G20" s="8">
        <f>10000*G62</f>
        <v>1440000</v>
      </c>
      <c r="H20" s="8"/>
      <c r="I20" s="8"/>
      <c r="J20" s="8"/>
      <c r="K20" s="8"/>
      <c r="L20" s="8">
        <f>10000*L62</f>
        <v>1140000</v>
      </c>
      <c r="M20" s="8"/>
      <c r="N20" s="7">
        <f t="shared" si="1"/>
        <v>4060000</v>
      </c>
      <c r="O20" s="6"/>
    </row>
    <row r="21" spans="1:15">
      <c r="A21" s="4" t="s">
        <v>41</v>
      </c>
      <c r="B21" s="5" t="s">
        <v>42</v>
      </c>
      <c r="C21" s="5"/>
      <c r="D21" s="6" t="s">
        <v>8</v>
      </c>
      <c r="E21" s="7">
        <f>E22+E23</f>
        <v>4922713.71</v>
      </c>
      <c r="F21" s="7">
        <f t="shared" ref="F21:M21" si="12">F22+F23</f>
        <v>200460</v>
      </c>
      <c r="G21" s="7">
        <f t="shared" si="12"/>
        <v>4685950.29</v>
      </c>
      <c r="H21" s="7">
        <f t="shared" si="12"/>
        <v>1204632</v>
      </c>
      <c r="I21" s="7">
        <f t="shared" si="12"/>
        <v>837051.42</v>
      </c>
      <c r="J21" s="7">
        <f t="shared" si="12"/>
        <v>1774812</v>
      </c>
      <c r="K21" s="7">
        <f t="shared" si="12"/>
        <v>505150.29</v>
      </c>
      <c r="L21" s="7">
        <f t="shared" si="12"/>
        <v>3790889.13</v>
      </c>
      <c r="M21" s="7">
        <f t="shared" si="12"/>
        <v>1024206.8700000001</v>
      </c>
      <c r="N21" s="7">
        <f t="shared" si="1"/>
        <v>18945865.710000001</v>
      </c>
      <c r="O21" s="6"/>
    </row>
    <row r="22" spans="1:15">
      <c r="A22" s="4" t="s">
        <v>43</v>
      </c>
      <c r="B22" s="5" t="s">
        <v>141</v>
      </c>
      <c r="C22" s="5" t="s">
        <v>44</v>
      </c>
      <c r="D22" s="6" t="s">
        <v>8</v>
      </c>
      <c r="E22" s="7">
        <f>ROUND(E30/0.07*0.09,2)</f>
        <v>3408032.57</v>
      </c>
      <c r="F22" s="7">
        <f t="shared" ref="F22:M22" si="13">ROUND(F30/0.07*0.09,2)</f>
        <v>138780</v>
      </c>
      <c r="G22" s="7">
        <f t="shared" si="13"/>
        <v>3244119.43</v>
      </c>
      <c r="H22" s="7">
        <f t="shared" si="13"/>
        <v>833976</v>
      </c>
      <c r="I22" s="7">
        <f t="shared" si="13"/>
        <v>579497.14</v>
      </c>
      <c r="J22" s="7">
        <f t="shared" si="13"/>
        <v>1228716</v>
      </c>
      <c r="K22" s="7">
        <f t="shared" si="13"/>
        <v>349719.43</v>
      </c>
      <c r="L22" s="7">
        <f t="shared" si="13"/>
        <v>2624461.71</v>
      </c>
      <c r="M22" s="7">
        <f t="shared" si="13"/>
        <v>709066.29</v>
      </c>
      <c r="N22" s="7">
        <f t="shared" si="1"/>
        <v>13116368.57</v>
      </c>
      <c r="O22" s="6"/>
    </row>
    <row r="23" spans="1:15" ht="22.5">
      <c r="A23" s="4" t="s">
        <v>45</v>
      </c>
      <c r="B23" s="5" t="s">
        <v>167</v>
      </c>
      <c r="C23" s="5" t="s">
        <v>44</v>
      </c>
      <c r="D23" s="6" t="s">
        <v>30</v>
      </c>
      <c r="E23" s="7">
        <f>E24+E25</f>
        <v>1514681.14</v>
      </c>
      <c r="F23" s="7">
        <f t="shared" ref="F23:M23" si="14">F24+F25</f>
        <v>61680</v>
      </c>
      <c r="G23" s="7">
        <f t="shared" si="14"/>
        <v>1441830.86</v>
      </c>
      <c r="H23" s="7">
        <f t="shared" si="14"/>
        <v>370656</v>
      </c>
      <c r="I23" s="7">
        <f t="shared" si="14"/>
        <v>257554.28</v>
      </c>
      <c r="J23" s="7">
        <f t="shared" si="14"/>
        <v>546096</v>
      </c>
      <c r="K23" s="7">
        <f t="shared" si="14"/>
        <v>155430.85999999999</v>
      </c>
      <c r="L23" s="7">
        <f t="shared" si="14"/>
        <v>1166427.42</v>
      </c>
      <c r="M23" s="7">
        <f t="shared" si="14"/>
        <v>315140.58</v>
      </c>
      <c r="N23" s="7">
        <f t="shared" si="1"/>
        <v>5829497.1399999997</v>
      </c>
      <c r="O23" s="6"/>
    </row>
    <row r="24" spans="1:15" ht="22.5">
      <c r="A24" s="4" t="s">
        <v>46</v>
      </c>
      <c r="B24" s="5" t="s">
        <v>168</v>
      </c>
      <c r="C24" s="5" t="s">
        <v>44</v>
      </c>
      <c r="D24" s="6" t="s">
        <v>30</v>
      </c>
      <c r="E24" s="7">
        <f>ROUND(E30/0.07*0.02,2)</f>
        <v>757340.57</v>
      </c>
      <c r="F24" s="7">
        <f t="shared" ref="F24:M24" si="15">ROUND(F30/0.07*0.02,2)</f>
        <v>30840</v>
      </c>
      <c r="G24" s="7">
        <f t="shared" si="15"/>
        <v>720915.43</v>
      </c>
      <c r="H24" s="7">
        <f t="shared" si="15"/>
        <v>185328</v>
      </c>
      <c r="I24" s="7">
        <f t="shared" si="15"/>
        <v>128777.14</v>
      </c>
      <c r="J24" s="7">
        <f t="shared" si="15"/>
        <v>273048</v>
      </c>
      <c r="K24" s="7">
        <f t="shared" si="15"/>
        <v>77715.429999999993</v>
      </c>
      <c r="L24" s="7">
        <f t="shared" si="15"/>
        <v>583213.71</v>
      </c>
      <c r="M24" s="7">
        <f t="shared" si="15"/>
        <v>157570.29</v>
      </c>
      <c r="N24" s="7">
        <f t="shared" si="1"/>
        <v>2914748.57</v>
      </c>
      <c r="O24" s="6"/>
    </row>
    <row r="25" spans="1:15" ht="22.5">
      <c r="A25" s="4" t="s">
        <v>47</v>
      </c>
      <c r="B25" s="5" t="s">
        <v>169</v>
      </c>
      <c r="C25" s="5" t="s">
        <v>44</v>
      </c>
      <c r="D25" s="6" t="s">
        <v>30</v>
      </c>
      <c r="E25" s="7">
        <f>ROUND(E30/0.07*0.02,2)</f>
        <v>757340.57</v>
      </c>
      <c r="F25" s="7">
        <f t="shared" ref="F25:M25" si="16">ROUND(F30/0.07*0.02,2)</f>
        <v>30840</v>
      </c>
      <c r="G25" s="7">
        <f t="shared" si="16"/>
        <v>720915.43</v>
      </c>
      <c r="H25" s="7">
        <f t="shared" si="16"/>
        <v>185328</v>
      </c>
      <c r="I25" s="7">
        <f t="shared" si="16"/>
        <v>128777.14</v>
      </c>
      <c r="J25" s="7">
        <f t="shared" si="16"/>
        <v>273048</v>
      </c>
      <c r="K25" s="7">
        <f t="shared" si="16"/>
        <v>77715.429999999993</v>
      </c>
      <c r="L25" s="7">
        <f t="shared" si="16"/>
        <v>583213.71</v>
      </c>
      <c r="M25" s="7">
        <f t="shared" si="16"/>
        <v>157570.29</v>
      </c>
      <c r="N25" s="7">
        <f t="shared" si="1"/>
        <v>2914748.57</v>
      </c>
      <c r="O25" s="6"/>
    </row>
    <row r="26" spans="1:15">
      <c r="A26" s="4" t="s">
        <v>48</v>
      </c>
      <c r="B26" s="5" t="s">
        <v>49</v>
      </c>
      <c r="C26" s="5"/>
      <c r="D26" s="6" t="s">
        <v>8</v>
      </c>
      <c r="E26" s="7">
        <f t="shared" ref="E26:M26" si="17">E27</f>
        <v>6058724.5700000003</v>
      </c>
      <c r="F26" s="7">
        <f t="shared" si="17"/>
        <v>246720</v>
      </c>
      <c r="G26" s="7">
        <f t="shared" si="17"/>
        <v>5767323.4299999997</v>
      </c>
      <c r="H26" s="7">
        <f t="shared" si="17"/>
        <v>1482624</v>
      </c>
      <c r="I26" s="7">
        <f t="shared" si="17"/>
        <v>1030217.14</v>
      </c>
      <c r="J26" s="7">
        <f t="shared" si="17"/>
        <v>2184384</v>
      </c>
      <c r="K26" s="7">
        <f t="shared" si="17"/>
        <v>621723.43000000005</v>
      </c>
      <c r="L26" s="7">
        <f t="shared" si="17"/>
        <v>4665709.71</v>
      </c>
      <c r="M26" s="7">
        <f t="shared" si="17"/>
        <v>1260562.29</v>
      </c>
      <c r="N26" s="7">
        <f t="shared" si="1"/>
        <v>23317988.57</v>
      </c>
      <c r="O26" s="6"/>
    </row>
    <row r="27" spans="1:15" ht="22.5">
      <c r="A27" s="4" t="s">
        <v>50</v>
      </c>
      <c r="B27" s="5" t="s">
        <v>170</v>
      </c>
      <c r="C27" s="5" t="s">
        <v>51</v>
      </c>
      <c r="D27" s="6" t="s">
        <v>30</v>
      </c>
      <c r="E27" s="7">
        <f>ROUND(E30/0.07*0.16,2)</f>
        <v>6058724.5700000003</v>
      </c>
      <c r="F27" s="7">
        <f t="shared" ref="F27:M27" si="18">ROUND(F30/0.07*0.16,2)</f>
        <v>246720</v>
      </c>
      <c r="G27" s="7">
        <f t="shared" si="18"/>
        <v>5767323.4299999997</v>
      </c>
      <c r="H27" s="7">
        <f t="shared" si="18"/>
        <v>1482624</v>
      </c>
      <c r="I27" s="7">
        <f t="shared" si="18"/>
        <v>1030217.14</v>
      </c>
      <c r="J27" s="7">
        <f t="shared" si="18"/>
        <v>2184384</v>
      </c>
      <c r="K27" s="7">
        <f t="shared" si="18"/>
        <v>621723.43000000005</v>
      </c>
      <c r="L27" s="7">
        <f t="shared" si="18"/>
        <v>4665709.71</v>
      </c>
      <c r="M27" s="7">
        <f t="shared" si="18"/>
        <v>1260562.29</v>
      </c>
      <c r="N27" s="7">
        <f t="shared" si="1"/>
        <v>23317988.57</v>
      </c>
      <c r="O27" s="6"/>
    </row>
    <row r="28" spans="1:15">
      <c r="A28" s="4" t="s">
        <v>52</v>
      </c>
      <c r="B28" s="5" t="s">
        <v>53</v>
      </c>
      <c r="C28" s="5"/>
      <c r="D28" s="6" t="s">
        <v>8</v>
      </c>
      <c r="E28" s="7">
        <f t="shared" ref="E28:M28" si="19">E29</f>
        <v>3029362.29</v>
      </c>
      <c r="F28" s="7">
        <f t="shared" si="19"/>
        <v>123360</v>
      </c>
      <c r="G28" s="7">
        <f t="shared" si="19"/>
        <v>2883661.71</v>
      </c>
      <c r="H28" s="7">
        <f t="shared" si="19"/>
        <v>741312</v>
      </c>
      <c r="I28" s="7">
        <f t="shared" si="19"/>
        <v>515108.57</v>
      </c>
      <c r="J28" s="7">
        <f t="shared" si="19"/>
        <v>1092192</v>
      </c>
      <c r="K28" s="7">
        <f t="shared" si="19"/>
        <v>310861.71000000002</v>
      </c>
      <c r="L28" s="7">
        <f t="shared" si="19"/>
        <v>2332854.86</v>
      </c>
      <c r="M28" s="7">
        <f t="shared" si="19"/>
        <v>630281.14</v>
      </c>
      <c r="N28" s="7">
        <f t="shared" si="1"/>
        <v>11658994.280000001</v>
      </c>
      <c r="O28" s="6"/>
    </row>
    <row r="29" spans="1:15" ht="22.5">
      <c r="A29" s="4" t="s">
        <v>54</v>
      </c>
      <c r="B29" s="5" t="s">
        <v>55</v>
      </c>
      <c r="C29" s="5" t="s">
        <v>56</v>
      </c>
      <c r="D29" s="6" t="s">
        <v>30</v>
      </c>
      <c r="E29" s="7">
        <f>ROUND(E30/0.07*0.08,2)</f>
        <v>3029362.29</v>
      </c>
      <c r="F29" s="7">
        <f t="shared" ref="F29:M29" si="20">ROUND(F30/0.07*0.08,2)</f>
        <v>123360</v>
      </c>
      <c r="G29" s="7">
        <f t="shared" si="20"/>
        <v>2883661.71</v>
      </c>
      <c r="H29" s="7">
        <f t="shared" si="20"/>
        <v>741312</v>
      </c>
      <c r="I29" s="7">
        <f t="shared" si="20"/>
        <v>515108.57</v>
      </c>
      <c r="J29" s="7">
        <f t="shared" si="20"/>
        <v>1092192</v>
      </c>
      <c r="K29" s="7">
        <f t="shared" si="20"/>
        <v>310861.71000000002</v>
      </c>
      <c r="L29" s="7">
        <f t="shared" si="20"/>
        <v>2332854.86</v>
      </c>
      <c r="M29" s="7">
        <f t="shared" si="20"/>
        <v>630281.14</v>
      </c>
      <c r="N29" s="7">
        <f t="shared" si="1"/>
        <v>11658994.280000001</v>
      </c>
      <c r="O29" s="6"/>
    </row>
    <row r="30" spans="1:15" ht="22.5">
      <c r="A30" s="4" t="s">
        <v>57</v>
      </c>
      <c r="B30" s="5" t="s">
        <v>171</v>
      </c>
      <c r="C30" s="5" t="s">
        <v>58</v>
      </c>
      <c r="D30" s="6" t="s">
        <v>142</v>
      </c>
      <c r="E30" s="8">
        <v>2650692</v>
      </c>
      <c r="F30" s="8">
        <v>107940</v>
      </c>
      <c r="G30" s="8">
        <v>2523204</v>
      </c>
      <c r="H30" s="8">
        <v>648648</v>
      </c>
      <c r="I30" s="8">
        <v>450720</v>
      </c>
      <c r="J30" s="8">
        <v>955668</v>
      </c>
      <c r="K30" s="8">
        <v>272004</v>
      </c>
      <c r="L30" s="8">
        <v>2041248</v>
      </c>
      <c r="M30" s="8">
        <v>551496</v>
      </c>
      <c r="N30" s="7">
        <f t="shared" si="1"/>
        <v>10201620</v>
      </c>
      <c r="O30" s="6"/>
    </row>
    <row r="31" spans="1:15">
      <c r="A31" s="4" t="s">
        <v>59</v>
      </c>
      <c r="B31" s="5" t="s">
        <v>143</v>
      </c>
      <c r="C31" s="5" t="s">
        <v>15</v>
      </c>
      <c r="D31" s="6" t="s">
        <v>144</v>
      </c>
      <c r="E31" s="8"/>
      <c r="F31" s="8"/>
      <c r="G31" s="8"/>
      <c r="H31" s="8"/>
      <c r="I31" s="8"/>
      <c r="J31" s="8"/>
      <c r="K31" s="8"/>
      <c r="L31" s="8"/>
      <c r="M31" s="8"/>
      <c r="N31" s="7">
        <f t="shared" si="1"/>
        <v>0</v>
      </c>
      <c r="O31" s="6"/>
    </row>
    <row r="32" spans="1:15">
      <c r="A32" s="4" t="s">
        <v>60</v>
      </c>
      <c r="B32" s="5" t="s">
        <v>61</v>
      </c>
      <c r="C32" s="5"/>
      <c r="D32" s="6" t="s">
        <v>8</v>
      </c>
      <c r="E32" s="7">
        <f>E33+E35+E37</f>
        <v>3184260</v>
      </c>
      <c r="F32" s="7">
        <f t="shared" ref="F32:M32" si="21">F33+F35+F37</f>
        <v>61680</v>
      </c>
      <c r="G32" s="7">
        <f t="shared" si="21"/>
        <v>2311620</v>
      </c>
      <c r="H32" s="7">
        <f t="shared" si="21"/>
        <v>44640</v>
      </c>
      <c r="I32" s="7">
        <f t="shared" si="21"/>
        <v>184440</v>
      </c>
      <c r="J32" s="7">
        <f t="shared" si="21"/>
        <v>257940</v>
      </c>
      <c r="K32" s="7">
        <f t="shared" si="21"/>
        <v>360</v>
      </c>
      <c r="L32" s="7">
        <f t="shared" si="21"/>
        <v>1558920</v>
      </c>
      <c r="M32" s="7">
        <f t="shared" si="21"/>
        <v>259620</v>
      </c>
      <c r="N32" s="7">
        <f t="shared" si="1"/>
        <v>7863480</v>
      </c>
      <c r="O32" s="6"/>
    </row>
    <row r="33" spans="1:15" ht="33.75">
      <c r="A33" s="4" t="s">
        <v>62</v>
      </c>
      <c r="B33" s="5" t="s">
        <v>145</v>
      </c>
      <c r="C33" s="5" t="s">
        <v>63</v>
      </c>
      <c r="D33" s="6" t="s">
        <v>146</v>
      </c>
      <c r="E33" s="7">
        <f>E34</f>
        <v>3181020</v>
      </c>
      <c r="F33" s="7">
        <f t="shared" ref="F33:M33" si="22">F34</f>
        <v>61680</v>
      </c>
      <c r="G33" s="7">
        <f t="shared" si="22"/>
        <v>2308380</v>
      </c>
      <c r="H33" s="7">
        <f t="shared" si="22"/>
        <v>43200</v>
      </c>
      <c r="I33" s="7">
        <f t="shared" si="22"/>
        <v>184440</v>
      </c>
      <c r="J33" s="7">
        <f t="shared" si="22"/>
        <v>255420</v>
      </c>
      <c r="K33" s="7">
        <f t="shared" si="22"/>
        <v>0</v>
      </c>
      <c r="L33" s="7">
        <f t="shared" si="22"/>
        <v>1554600</v>
      </c>
      <c r="M33" s="7">
        <f t="shared" si="22"/>
        <v>256380</v>
      </c>
      <c r="N33" s="7">
        <f t="shared" si="1"/>
        <v>7845120</v>
      </c>
      <c r="O33" s="6"/>
    </row>
    <row r="34" spans="1:15" ht="33.75">
      <c r="A34" s="4" t="s">
        <v>64</v>
      </c>
      <c r="B34" s="5" t="s">
        <v>172</v>
      </c>
      <c r="C34" s="5" t="s">
        <v>63</v>
      </c>
      <c r="D34" s="6" t="s">
        <v>146</v>
      </c>
      <c r="E34" s="8">
        <v>3181020</v>
      </c>
      <c r="F34" s="8">
        <v>61680</v>
      </c>
      <c r="G34" s="8">
        <v>2308380</v>
      </c>
      <c r="H34" s="8">
        <v>43200</v>
      </c>
      <c r="I34" s="8">
        <v>184440</v>
      </c>
      <c r="J34" s="8">
        <v>255420</v>
      </c>
      <c r="K34" s="8"/>
      <c r="L34" s="8">
        <v>1554600</v>
      </c>
      <c r="M34" s="8">
        <v>256380</v>
      </c>
      <c r="N34" s="7">
        <f t="shared" si="1"/>
        <v>7845120</v>
      </c>
      <c r="O34" s="6"/>
    </row>
    <row r="35" spans="1:15">
      <c r="A35" s="4" t="s">
        <v>65</v>
      </c>
      <c r="B35" s="5" t="s">
        <v>66</v>
      </c>
      <c r="C35" s="5"/>
      <c r="D35" s="6" t="s">
        <v>8</v>
      </c>
      <c r="E35" s="7">
        <f>E36</f>
        <v>3240</v>
      </c>
      <c r="F35" s="7">
        <f t="shared" ref="F35:M35" si="23">F36</f>
        <v>0</v>
      </c>
      <c r="G35" s="7">
        <f t="shared" si="23"/>
        <v>3240</v>
      </c>
      <c r="H35" s="7">
        <f t="shared" si="23"/>
        <v>1440</v>
      </c>
      <c r="I35" s="7">
        <f t="shared" si="23"/>
        <v>0</v>
      </c>
      <c r="J35" s="7">
        <f t="shared" si="23"/>
        <v>2520</v>
      </c>
      <c r="K35" s="7">
        <f t="shared" si="23"/>
        <v>360</v>
      </c>
      <c r="L35" s="7">
        <f t="shared" si="23"/>
        <v>4320</v>
      </c>
      <c r="M35" s="7">
        <f t="shared" si="23"/>
        <v>3240</v>
      </c>
      <c r="N35" s="7">
        <f t="shared" si="1"/>
        <v>18360</v>
      </c>
      <c r="O35" s="6"/>
    </row>
    <row r="36" spans="1:15" ht="22.5">
      <c r="A36" s="4" t="s">
        <v>67</v>
      </c>
      <c r="B36" s="5" t="s">
        <v>68</v>
      </c>
      <c r="C36" s="5" t="s">
        <v>15</v>
      </c>
      <c r="D36" s="6" t="s">
        <v>16</v>
      </c>
      <c r="E36" s="8">
        <v>3240</v>
      </c>
      <c r="F36" s="8"/>
      <c r="G36" s="8">
        <v>3240</v>
      </c>
      <c r="H36" s="8">
        <v>1440</v>
      </c>
      <c r="I36" s="8"/>
      <c r="J36" s="8">
        <v>2520</v>
      </c>
      <c r="K36" s="8">
        <v>360</v>
      </c>
      <c r="L36" s="8">
        <v>4320</v>
      </c>
      <c r="M36" s="8">
        <v>3240</v>
      </c>
      <c r="N36" s="7">
        <f t="shared" si="1"/>
        <v>18360</v>
      </c>
      <c r="O36" s="6"/>
    </row>
    <row r="37" spans="1:15">
      <c r="A37" s="4" t="s">
        <v>69</v>
      </c>
      <c r="B37" s="5" t="s">
        <v>70</v>
      </c>
      <c r="C37" s="5"/>
      <c r="D37" s="6" t="s">
        <v>8</v>
      </c>
      <c r="E37" s="7">
        <f>E38</f>
        <v>0</v>
      </c>
      <c r="F37" s="7">
        <f t="shared" ref="F37:M37" si="24">F38</f>
        <v>0</v>
      </c>
      <c r="G37" s="7">
        <f t="shared" si="24"/>
        <v>0</v>
      </c>
      <c r="H37" s="7">
        <f t="shared" si="24"/>
        <v>0</v>
      </c>
      <c r="I37" s="7">
        <f t="shared" si="24"/>
        <v>0</v>
      </c>
      <c r="J37" s="7">
        <f t="shared" si="24"/>
        <v>0</v>
      </c>
      <c r="K37" s="7">
        <f t="shared" si="24"/>
        <v>0</v>
      </c>
      <c r="L37" s="7">
        <f t="shared" si="24"/>
        <v>0</v>
      </c>
      <c r="M37" s="7">
        <f t="shared" si="24"/>
        <v>0</v>
      </c>
      <c r="N37" s="7">
        <f t="shared" si="1"/>
        <v>0</v>
      </c>
      <c r="O37" s="6"/>
    </row>
    <row r="38" spans="1:15" ht="56.25">
      <c r="A38" s="4" t="s">
        <v>71</v>
      </c>
      <c r="B38" s="5" t="s">
        <v>147</v>
      </c>
      <c r="C38" s="5" t="s">
        <v>15</v>
      </c>
      <c r="D38" s="6" t="s">
        <v>72</v>
      </c>
      <c r="E38" s="8"/>
      <c r="F38" s="8"/>
      <c r="G38" s="8"/>
      <c r="H38" s="8"/>
      <c r="I38" s="8"/>
      <c r="J38" s="8"/>
      <c r="K38" s="8"/>
      <c r="L38" s="8"/>
      <c r="M38" s="8"/>
      <c r="N38" s="7">
        <f t="shared" si="1"/>
        <v>0</v>
      </c>
      <c r="O38" s="6"/>
    </row>
    <row r="39" spans="1:15">
      <c r="A39" s="4" t="s">
        <v>73</v>
      </c>
      <c r="B39" s="5" t="s">
        <v>74</v>
      </c>
      <c r="C39" s="5"/>
      <c r="D39" s="6" t="s">
        <v>8</v>
      </c>
      <c r="E39" s="7">
        <f>E40+E42+E44+E46+E48+E51+E53+E55+E59</f>
        <v>12689244.620000001</v>
      </c>
      <c r="F39" s="7">
        <f t="shared" ref="F39:M39" si="25">F40+F42+F44+F46+F48+F51+F53+F55+F59</f>
        <v>327696</v>
      </c>
      <c r="G39" s="7">
        <f t="shared" si="25"/>
        <v>11048273.73</v>
      </c>
      <c r="H39" s="7">
        <f t="shared" si="25"/>
        <v>2360540</v>
      </c>
      <c r="I39" s="7">
        <f t="shared" si="25"/>
        <v>1315864.1399999999</v>
      </c>
      <c r="J39" s="7">
        <f t="shared" si="25"/>
        <v>2659644.2999999998</v>
      </c>
      <c r="K39" s="7">
        <f t="shared" si="25"/>
        <v>2063037.43</v>
      </c>
      <c r="L39" s="7">
        <f t="shared" si="25"/>
        <v>6806968.71</v>
      </c>
      <c r="M39" s="7">
        <f t="shared" si="25"/>
        <v>1904400.04</v>
      </c>
      <c r="N39" s="7">
        <f t="shared" si="1"/>
        <v>41175668.969999999</v>
      </c>
      <c r="O39" s="6"/>
    </row>
    <row r="40" spans="1:15" ht="22.5">
      <c r="A40" s="4" t="s">
        <v>75</v>
      </c>
      <c r="B40" s="5" t="s">
        <v>76</v>
      </c>
      <c r="C40" s="5"/>
      <c r="D40" s="6" t="s">
        <v>77</v>
      </c>
      <c r="E40" s="8">
        <v>9967420</v>
      </c>
      <c r="F40" s="8">
        <v>134400</v>
      </c>
      <c r="G40" s="8">
        <v>8460650</v>
      </c>
      <c r="H40" s="8">
        <v>1716000</v>
      </c>
      <c r="I40" s="8">
        <v>878020</v>
      </c>
      <c r="J40" s="8">
        <v>1841840</v>
      </c>
      <c r="K40" s="8">
        <v>1716000</v>
      </c>
      <c r="L40" s="8">
        <v>5000410</v>
      </c>
      <c r="M40" s="8">
        <v>1338480</v>
      </c>
      <c r="N40" s="7">
        <f t="shared" si="1"/>
        <v>31053220</v>
      </c>
      <c r="O40" s="6"/>
    </row>
    <row r="41" spans="1:15">
      <c r="A41" s="4" t="s">
        <v>78</v>
      </c>
      <c r="B41" s="5" t="s">
        <v>148</v>
      </c>
      <c r="C41" s="5" t="s">
        <v>173</v>
      </c>
      <c r="D41" s="10" t="s">
        <v>174</v>
      </c>
      <c r="E41" s="8">
        <v>498371</v>
      </c>
      <c r="F41" s="8">
        <v>6720</v>
      </c>
      <c r="G41" s="8">
        <v>423032.5</v>
      </c>
      <c r="H41" s="8">
        <v>66209</v>
      </c>
      <c r="I41" s="8">
        <v>43901</v>
      </c>
      <c r="J41" s="8">
        <v>92092</v>
      </c>
      <c r="K41" s="8">
        <v>44616</v>
      </c>
      <c r="L41" s="8">
        <v>250020.5</v>
      </c>
      <c r="M41" s="8">
        <v>59059</v>
      </c>
      <c r="N41" s="7">
        <f t="shared" si="1"/>
        <v>1484021</v>
      </c>
      <c r="O41" s="6"/>
    </row>
    <row r="42" spans="1:15">
      <c r="A42" s="4" t="s">
        <v>79</v>
      </c>
      <c r="B42" s="5" t="s">
        <v>80</v>
      </c>
      <c r="C42" s="5"/>
      <c r="D42" s="6"/>
      <c r="E42" s="7">
        <f>E43</f>
        <v>59200</v>
      </c>
      <c r="F42" s="7">
        <f t="shared" ref="F42:M42" si="26">F43</f>
        <v>2400</v>
      </c>
      <c r="G42" s="7">
        <f t="shared" si="26"/>
        <v>57600</v>
      </c>
      <c r="H42" s="7">
        <f t="shared" si="26"/>
        <v>16800</v>
      </c>
      <c r="I42" s="7">
        <f t="shared" si="26"/>
        <v>11600</v>
      </c>
      <c r="J42" s="7">
        <f t="shared" si="26"/>
        <v>24400</v>
      </c>
      <c r="K42" s="7">
        <f t="shared" si="26"/>
        <v>7600</v>
      </c>
      <c r="L42" s="7">
        <f t="shared" si="26"/>
        <v>45600</v>
      </c>
      <c r="M42" s="7">
        <f t="shared" si="26"/>
        <v>14400</v>
      </c>
      <c r="N42" s="7">
        <f t="shared" si="1"/>
        <v>239600</v>
      </c>
      <c r="O42" s="6"/>
    </row>
    <row r="43" spans="1:15" ht="33.75">
      <c r="A43" s="4" t="s">
        <v>81</v>
      </c>
      <c r="B43" s="5" t="s">
        <v>82</v>
      </c>
      <c r="C43" s="5" t="s">
        <v>15</v>
      </c>
      <c r="D43" s="10" t="s">
        <v>83</v>
      </c>
      <c r="E43" s="7">
        <f>E62*400</f>
        <v>59200</v>
      </c>
      <c r="F43" s="7">
        <f t="shared" ref="F43:M43" si="27">F62*400</f>
        <v>2400</v>
      </c>
      <c r="G43" s="7">
        <f t="shared" si="27"/>
        <v>57600</v>
      </c>
      <c r="H43" s="7">
        <f t="shared" si="27"/>
        <v>16800</v>
      </c>
      <c r="I43" s="7">
        <f t="shared" si="27"/>
        <v>11600</v>
      </c>
      <c r="J43" s="7">
        <f t="shared" si="27"/>
        <v>24400</v>
      </c>
      <c r="K43" s="7">
        <f t="shared" si="27"/>
        <v>7600</v>
      </c>
      <c r="L43" s="7">
        <f t="shared" si="27"/>
        <v>45600</v>
      </c>
      <c r="M43" s="7">
        <f t="shared" si="27"/>
        <v>14400</v>
      </c>
      <c r="N43" s="7">
        <f t="shared" si="1"/>
        <v>239600</v>
      </c>
      <c r="O43" s="6"/>
    </row>
    <row r="44" spans="1:15">
      <c r="A44" s="4" t="s">
        <v>84</v>
      </c>
      <c r="B44" s="5" t="s">
        <v>85</v>
      </c>
      <c r="C44" s="5"/>
      <c r="D44" s="6" t="s">
        <v>8</v>
      </c>
      <c r="E44" s="7">
        <f>E45</f>
        <v>281524.05</v>
      </c>
      <c r="F44" s="7">
        <f t="shared" ref="F44:M44" si="28">F45</f>
        <v>33240</v>
      </c>
      <c r="G44" s="7">
        <f t="shared" si="28"/>
        <v>436567.5</v>
      </c>
      <c r="H44" s="7">
        <f t="shared" si="28"/>
        <v>162938.4</v>
      </c>
      <c r="I44" s="7">
        <f t="shared" si="28"/>
        <v>64068.6</v>
      </c>
      <c r="J44" s="7">
        <f t="shared" si="28"/>
        <v>117936.3</v>
      </c>
      <c r="K44" s="7">
        <f t="shared" si="28"/>
        <v>119970</v>
      </c>
      <c r="L44" s="7">
        <f t="shared" si="28"/>
        <v>174225</v>
      </c>
      <c r="M44" s="7">
        <f t="shared" si="28"/>
        <v>97749.75</v>
      </c>
      <c r="N44" s="7">
        <f t="shared" si="1"/>
        <v>1488219.6</v>
      </c>
      <c r="O44" s="6"/>
    </row>
    <row r="45" spans="1:15" ht="33.75">
      <c r="A45" s="4" t="s">
        <v>86</v>
      </c>
      <c r="B45" s="5" t="s">
        <v>87</v>
      </c>
      <c r="C45" s="5" t="s">
        <v>15</v>
      </c>
      <c r="D45" s="10" t="s">
        <v>88</v>
      </c>
      <c r="E45" s="7">
        <f>E73*15</f>
        <v>281524.05</v>
      </c>
      <c r="F45" s="7">
        <f t="shared" ref="F45:M45" si="29">F73*15</f>
        <v>33240</v>
      </c>
      <c r="G45" s="7">
        <f t="shared" si="29"/>
        <v>436567.5</v>
      </c>
      <c r="H45" s="7">
        <f t="shared" si="29"/>
        <v>162938.4</v>
      </c>
      <c r="I45" s="7">
        <f t="shared" si="29"/>
        <v>64068.6</v>
      </c>
      <c r="J45" s="7">
        <f t="shared" si="29"/>
        <v>117936.3</v>
      </c>
      <c r="K45" s="7">
        <f t="shared" si="29"/>
        <v>119970</v>
      </c>
      <c r="L45" s="7">
        <f t="shared" si="29"/>
        <v>174225</v>
      </c>
      <c r="M45" s="7">
        <f t="shared" si="29"/>
        <v>97749.75</v>
      </c>
      <c r="N45" s="7">
        <f t="shared" si="1"/>
        <v>1488219.6</v>
      </c>
      <c r="O45" s="6"/>
    </row>
    <row r="46" spans="1:15">
      <c r="A46" s="4" t="s">
        <v>89</v>
      </c>
      <c r="B46" s="5" t="s">
        <v>90</v>
      </c>
      <c r="C46" s="5"/>
      <c r="D46" s="6" t="s">
        <v>8</v>
      </c>
      <c r="E46" s="7">
        <f>E47</f>
        <v>144000</v>
      </c>
      <c r="F46" s="7">
        <f t="shared" ref="F46:M46" si="30">F47</f>
        <v>50016</v>
      </c>
      <c r="G46" s="7">
        <f t="shared" si="30"/>
        <v>100900.8</v>
      </c>
      <c r="H46" s="7">
        <f t="shared" si="30"/>
        <v>50073.599999999999</v>
      </c>
      <c r="I46" s="7">
        <f t="shared" si="30"/>
        <v>23898.400000000001</v>
      </c>
      <c r="J46" s="7">
        <f t="shared" si="30"/>
        <v>33100</v>
      </c>
      <c r="K46" s="7">
        <f t="shared" si="30"/>
        <v>27672</v>
      </c>
      <c r="L46" s="7">
        <f t="shared" si="30"/>
        <v>96000</v>
      </c>
      <c r="M46" s="7">
        <f t="shared" si="30"/>
        <v>37600</v>
      </c>
      <c r="N46" s="7">
        <f t="shared" si="1"/>
        <v>563260.80000000005</v>
      </c>
      <c r="O46" s="6"/>
    </row>
    <row r="47" spans="1:15" ht="33.75">
      <c r="A47" s="4" t="s">
        <v>91</v>
      </c>
      <c r="B47" s="5" t="s">
        <v>92</v>
      </c>
      <c r="C47" s="5" t="s">
        <v>15</v>
      </c>
      <c r="D47" s="10" t="s">
        <v>93</v>
      </c>
      <c r="E47" s="7">
        <f>E74*8</f>
        <v>144000</v>
      </c>
      <c r="F47" s="7">
        <f t="shared" ref="F47:M47" si="31">F74*8</f>
        <v>50016</v>
      </c>
      <c r="G47" s="7">
        <f t="shared" si="31"/>
        <v>100900.8</v>
      </c>
      <c r="H47" s="7">
        <f t="shared" si="31"/>
        <v>50073.599999999999</v>
      </c>
      <c r="I47" s="7">
        <f t="shared" si="31"/>
        <v>23898.400000000001</v>
      </c>
      <c r="J47" s="7">
        <f t="shared" si="31"/>
        <v>33100</v>
      </c>
      <c r="K47" s="7">
        <f t="shared" si="31"/>
        <v>27672</v>
      </c>
      <c r="L47" s="7">
        <f t="shared" si="31"/>
        <v>96000</v>
      </c>
      <c r="M47" s="7">
        <f t="shared" si="31"/>
        <v>37600</v>
      </c>
      <c r="N47" s="7">
        <f t="shared" si="1"/>
        <v>563260.80000000005</v>
      </c>
      <c r="O47" s="6"/>
    </row>
    <row r="48" spans="1:15">
      <c r="A48" s="4" t="s">
        <v>94</v>
      </c>
      <c r="B48" s="5" t="s">
        <v>149</v>
      </c>
      <c r="C48" s="5"/>
      <c r="D48" s="6" t="s">
        <v>8</v>
      </c>
      <c r="E48" s="7">
        <f>E49+E50</f>
        <v>1373760</v>
      </c>
      <c r="F48" s="7">
        <f t="shared" ref="F48:M48" si="32">F49+F50</f>
        <v>43200</v>
      </c>
      <c r="G48" s="7">
        <f t="shared" si="32"/>
        <v>1153440</v>
      </c>
      <c r="H48" s="7">
        <f t="shared" si="32"/>
        <v>194400</v>
      </c>
      <c r="I48" s="7">
        <f t="shared" si="32"/>
        <v>172800</v>
      </c>
      <c r="J48" s="7">
        <f t="shared" si="32"/>
        <v>328320</v>
      </c>
      <c r="K48" s="7">
        <f t="shared" si="32"/>
        <v>82080</v>
      </c>
      <c r="L48" s="7">
        <f t="shared" si="32"/>
        <v>846720</v>
      </c>
      <c r="M48" s="7">
        <f t="shared" si="32"/>
        <v>216000</v>
      </c>
      <c r="N48" s="7">
        <f t="shared" si="1"/>
        <v>4410720</v>
      </c>
      <c r="O48" s="6"/>
    </row>
    <row r="49" spans="1:15" ht="33.75">
      <c r="A49" s="4" t="s">
        <v>95</v>
      </c>
      <c r="B49" s="5" t="s">
        <v>150</v>
      </c>
      <c r="C49" s="5" t="s">
        <v>15</v>
      </c>
      <c r="D49" s="10" t="s">
        <v>96</v>
      </c>
      <c r="E49" s="7">
        <f>E62*4320</f>
        <v>639360</v>
      </c>
      <c r="F49" s="7">
        <f t="shared" ref="F49:M49" si="33">F62*4320</f>
        <v>25920</v>
      </c>
      <c r="G49" s="7">
        <f t="shared" si="33"/>
        <v>622080</v>
      </c>
      <c r="H49" s="7">
        <f t="shared" si="33"/>
        <v>181440</v>
      </c>
      <c r="I49" s="7">
        <f t="shared" si="33"/>
        <v>125280</v>
      </c>
      <c r="J49" s="7">
        <f t="shared" si="33"/>
        <v>263520</v>
      </c>
      <c r="K49" s="7">
        <f t="shared" si="33"/>
        <v>82080</v>
      </c>
      <c r="L49" s="7">
        <f t="shared" si="33"/>
        <v>492480</v>
      </c>
      <c r="M49" s="7">
        <f t="shared" si="33"/>
        <v>155520</v>
      </c>
      <c r="N49" s="7">
        <f t="shared" si="1"/>
        <v>2587680</v>
      </c>
      <c r="O49" s="6"/>
    </row>
    <row r="50" spans="1:15" ht="33.75">
      <c r="A50" s="4" t="s">
        <v>97</v>
      </c>
      <c r="B50" s="5" t="s">
        <v>151</v>
      </c>
      <c r="C50" s="5" t="s">
        <v>15</v>
      </c>
      <c r="D50" s="10" t="s">
        <v>152</v>
      </c>
      <c r="E50" s="7">
        <f>E72*4320</f>
        <v>734400</v>
      </c>
      <c r="F50" s="7">
        <f t="shared" ref="F50:M50" si="34">F72*4320</f>
        <v>17280</v>
      </c>
      <c r="G50" s="7">
        <f t="shared" si="34"/>
        <v>531360</v>
      </c>
      <c r="H50" s="7">
        <f t="shared" si="34"/>
        <v>12960</v>
      </c>
      <c r="I50" s="7">
        <f t="shared" si="34"/>
        <v>47520</v>
      </c>
      <c r="J50" s="7">
        <f t="shared" si="34"/>
        <v>64800</v>
      </c>
      <c r="K50" s="7">
        <f t="shared" si="34"/>
        <v>0</v>
      </c>
      <c r="L50" s="7">
        <f t="shared" si="34"/>
        <v>354240</v>
      </c>
      <c r="M50" s="7">
        <f t="shared" si="34"/>
        <v>60480</v>
      </c>
      <c r="N50" s="7">
        <f t="shared" si="1"/>
        <v>1823040</v>
      </c>
      <c r="O50" s="6"/>
    </row>
    <row r="51" spans="1:15">
      <c r="A51" s="4" t="s">
        <v>98</v>
      </c>
      <c r="B51" s="5" t="s">
        <v>153</v>
      </c>
      <c r="C51" s="5"/>
      <c r="D51" s="6" t="s">
        <v>8</v>
      </c>
      <c r="E51" s="7">
        <f>E52</f>
        <v>757340.57</v>
      </c>
      <c r="F51" s="7">
        <f t="shared" ref="F51:M51" si="35">F52</f>
        <v>30840</v>
      </c>
      <c r="G51" s="7">
        <f t="shared" si="35"/>
        <v>720915.43</v>
      </c>
      <c r="H51" s="7">
        <f t="shared" si="35"/>
        <v>185328</v>
      </c>
      <c r="I51" s="7">
        <f t="shared" si="35"/>
        <v>128777.14</v>
      </c>
      <c r="J51" s="7">
        <f t="shared" si="35"/>
        <v>273048</v>
      </c>
      <c r="K51" s="7">
        <f t="shared" si="35"/>
        <v>77715.429999999993</v>
      </c>
      <c r="L51" s="7">
        <f t="shared" si="35"/>
        <v>583213.71</v>
      </c>
      <c r="M51" s="7">
        <f t="shared" si="35"/>
        <v>157570.29</v>
      </c>
      <c r="N51" s="7">
        <f t="shared" si="1"/>
        <v>2914748.57</v>
      </c>
      <c r="O51" s="6"/>
    </row>
    <row r="52" spans="1:15" ht="22.5">
      <c r="A52" s="4" t="s">
        <v>99</v>
      </c>
      <c r="B52" s="5" t="s">
        <v>100</v>
      </c>
      <c r="C52" s="5" t="s">
        <v>15</v>
      </c>
      <c r="D52" s="6" t="s">
        <v>30</v>
      </c>
      <c r="E52" s="7">
        <f>ROUND(E30/0.07*0.02,2)</f>
        <v>757340.57</v>
      </c>
      <c r="F52" s="7">
        <f t="shared" ref="F52:M52" si="36">ROUND(F30/0.07*0.02,2)</f>
        <v>30840</v>
      </c>
      <c r="G52" s="7">
        <f t="shared" si="36"/>
        <v>720915.43</v>
      </c>
      <c r="H52" s="7">
        <f t="shared" si="36"/>
        <v>185328</v>
      </c>
      <c r="I52" s="7">
        <f t="shared" si="36"/>
        <v>128777.14</v>
      </c>
      <c r="J52" s="7">
        <f t="shared" si="36"/>
        <v>273048</v>
      </c>
      <c r="K52" s="7">
        <f t="shared" si="36"/>
        <v>77715.429999999993</v>
      </c>
      <c r="L52" s="7">
        <f t="shared" si="36"/>
        <v>583213.71</v>
      </c>
      <c r="M52" s="7">
        <f t="shared" si="36"/>
        <v>157570.29</v>
      </c>
      <c r="N52" s="7">
        <f t="shared" si="1"/>
        <v>2914748.57</v>
      </c>
      <c r="O52" s="6"/>
    </row>
    <row r="53" spans="1:15">
      <c r="A53" s="4" t="s">
        <v>101</v>
      </c>
      <c r="B53" s="5" t="s">
        <v>154</v>
      </c>
      <c r="C53" s="5"/>
      <c r="D53" s="6" t="s">
        <v>8</v>
      </c>
      <c r="E53" s="7">
        <f>E54</f>
        <v>32000</v>
      </c>
      <c r="F53" s="7">
        <f t="shared" ref="F53:M53" si="37">F54</f>
        <v>0</v>
      </c>
      <c r="G53" s="7">
        <f t="shared" si="37"/>
        <v>64000</v>
      </c>
      <c r="H53" s="7">
        <f t="shared" si="37"/>
        <v>0</v>
      </c>
      <c r="I53" s="7">
        <f t="shared" si="37"/>
        <v>0</v>
      </c>
      <c r="J53" s="7">
        <f t="shared" si="37"/>
        <v>0</v>
      </c>
      <c r="K53" s="7">
        <f t="shared" si="37"/>
        <v>0</v>
      </c>
      <c r="L53" s="7">
        <f t="shared" si="37"/>
        <v>25000</v>
      </c>
      <c r="M53" s="7">
        <f t="shared" si="37"/>
        <v>0</v>
      </c>
      <c r="N53" s="7">
        <f t="shared" si="1"/>
        <v>121000</v>
      </c>
      <c r="O53" s="6"/>
    </row>
    <row r="54" spans="1:15" ht="90">
      <c r="A54" s="4" t="s">
        <v>102</v>
      </c>
      <c r="B54" s="5" t="s">
        <v>103</v>
      </c>
      <c r="C54" s="5" t="s">
        <v>15</v>
      </c>
      <c r="D54" s="10" t="s">
        <v>155</v>
      </c>
      <c r="E54" s="8">
        <v>32000</v>
      </c>
      <c r="F54" s="8"/>
      <c r="G54" s="8">
        <v>64000</v>
      </c>
      <c r="H54" s="8"/>
      <c r="I54" s="8"/>
      <c r="J54" s="8"/>
      <c r="K54" s="8"/>
      <c r="L54" s="8">
        <v>25000</v>
      </c>
      <c r="M54" s="8"/>
      <c r="N54" s="7">
        <f t="shared" si="1"/>
        <v>121000</v>
      </c>
      <c r="O54" s="6"/>
    </row>
    <row r="55" spans="1:15">
      <c r="A55" s="4" t="s">
        <v>104</v>
      </c>
      <c r="B55" s="5" t="s">
        <v>156</v>
      </c>
      <c r="C55" s="5"/>
      <c r="D55" s="6" t="s">
        <v>8</v>
      </c>
      <c r="E55" s="7">
        <f>E56+E58</f>
        <v>74000</v>
      </c>
      <c r="F55" s="7">
        <f t="shared" ref="F55:M55" si="38">F56+F58</f>
        <v>1600</v>
      </c>
      <c r="G55" s="7">
        <f t="shared" si="38"/>
        <v>54200</v>
      </c>
      <c r="H55" s="7">
        <f t="shared" si="38"/>
        <v>3000</v>
      </c>
      <c r="I55" s="7">
        <f t="shared" si="38"/>
        <v>4700</v>
      </c>
      <c r="J55" s="7">
        <f t="shared" si="38"/>
        <v>9000</v>
      </c>
      <c r="K55" s="7">
        <f t="shared" si="38"/>
        <v>0</v>
      </c>
      <c r="L55" s="7">
        <f t="shared" si="38"/>
        <v>35800</v>
      </c>
      <c r="M55" s="7">
        <f t="shared" si="38"/>
        <v>10600</v>
      </c>
      <c r="N55" s="7">
        <f t="shared" si="1"/>
        <v>192900</v>
      </c>
      <c r="O55" s="6"/>
    </row>
    <row r="56" spans="1:15">
      <c r="A56" s="4" t="s">
        <v>105</v>
      </c>
      <c r="B56" s="5" t="s">
        <v>157</v>
      </c>
      <c r="C56" s="5" t="s">
        <v>15</v>
      </c>
      <c r="D56" s="6" t="s">
        <v>8</v>
      </c>
      <c r="E56" s="7">
        <f>E57</f>
        <v>68000</v>
      </c>
      <c r="F56" s="7">
        <f t="shared" ref="F56:M56" si="39">F57</f>
        <v>1600</v>
      </c>
      <c r="G56" s="7">
        <f t="shared" si="39"/>
        <v>49200</v>
      </c>
      <c r="H56" s="7">
        <f t="shared" si="39"/>
        <v>1200</v>
      </c>
      <c r="I56" s="7">
        <f t="shared" si="39"/>
        <v>4400</v>
      </c>
      <c r="J56" s="7">
        <f t="shared" si="39"/>
        <v>6000</v>
      </c>
      <c r="K56" s="7">
        <f t="shared" si="39"/>
        <v>0</v>
      </c>
      <c r="L56" s="7">
        <f t="shared" si="39"/>
        <v>32800</v>
      </c>
      <c r="M56" s="7">
        <f t="shared" si="39"/>
        <v>5600</v>
      </c>
      <c r="N56" s="7">
        <f t="shared" si="1"/>
        <v>168800</v>
      </c>
      <c r="O56" s="6"/>
    </row>
    <row r="57" spans="1:15" ht="45">
      <c r="A57" s="4" t="s">
        <v>106</v>
      </c>
      <c r="B57" s="5" t="s">
        <v>107</v>
      </c>
      <c r="C57" s="5" t="s">
        <v>15</v>
      </c>
      <c r="D57" s="10" t="s">
        <v>158</v>
      </c>
      <c r="E57" s="7">
        <f>E72*400</f>
        <v>68000</v>
      </c>
      <c r="F57" s="7">
        <f t="shared" ref="F57:M57" si="40">F72*400</f>
        <v>1600</v>
      </c>
      <c r="G57" s="7">
        <f t="shared" si="40"/>
        <v>49200</v>
      </c>
      <c r="H57" s="7">
        <f t="shared" si="40"/>
        <v>1200</v>
      </c>
      <c r="I57" s="7">
        <f t="shared" si="40"/>
        <v>4400</v>
      </c>
      <c r="J57" s="7">
        <f t="shared" si="40"/>
        <v>6000</v>
      </c>
      <c r="K57" s="7">
        <f t="shared" si="40"/>
        <v>0</v>
      </c>
      <c r="L57" s="7">
        <f t="shared" si="40"/>
        <v>32800</v>
      </c>
      <c r="M57" s="7">
        <f t="shared" si="40"/>
        <v>5600</v>
      </c>
      <c r="N57" s="7">
        <f t="shared" si="1"/>
        <v>168800</v>
      </c>
      <c r="O57" s="6"/>
    </row>
    <row r="58" spans="1:15">
      <c r="A58" s="4" t="s">
        <v>108</v>
      </c>
      <c r="B58" s="5" t="s">
        <v>159</v>
      </c>
      <c r="C58" s="5" t="s">
        <v>15</v>
      </c>
      <c r="D58" s="10" t="s">
        <v>109</v>
      </c>
      <c r="E58" s="11">
        <v>6000</v>
      </c>
      <c r="F58" s="11"/>
      <c r="G58" s="11">
        <v>5000</v>
      </c>
      <c r="H58" s="11">
        <v>1800</v>
      </c>
      <c r="I58" s="11">
        <v>300</v>
      </c>
      <c r="J58" s="11">
        <v>3000</v>
      </c>
      <c r="K58" s="11"/>
      <c r="L58" s="11">
        <v>3000</v>
      </c>
      <c r="M58" s="11">
        <v>5000</v>
      </c>
      <c r="N58" s="7">
        <f t="shared" si="1"/>
        <v>24100</v>
      </c>
      <c r="O58" s="6"/>
    </row>
    <row r="59" spans="1:15">
      <c r="A59" s="4" t="s">
        <v>110</v>
      </c>
      <c r="B59" s="5" t="s">
        <v>160</v>
      </c>
      <c r="C59" s="5"/>
      <c r="D59" s="6" t="s">
        <v>8</v>
      </c>
      <c r="E59" s="7">
        <f>E60</f>
        <v>0</v>
      </c>
      <c r="F59" s="7">
        <f t="shared" ref="F59:M59" si="41">F60</f>
        <v>32000</v>
      </c>
      <c r="G59" s="7">
        <f t="shared" si="41"/>
        <v>0</v>
      </c>
      <c r="H59" s="7">
        <f t="shared" si="41"/>
        <v>32000</v>
      </c>
      <c r="I59" s="7">
        <f t="shared" si="41"/>
        <v>32000</v>
      </c>
      <c r="J59" s="7">
        <f t="shared" si="41"/>
        <v>32000</v>
      </c>
      <c r="K59" s="7">
        <f t="shared" si="41"/>
        <v>32000</v>
      </c>
      <c r="L59" s="7">
        <f t="shared" si="41"/>
        <v>0</v>
      </c>
      <c r="M59" s="7">
        <f t="shared" si="41"/>
        <v>32000</v>
      </c>
      <c r="N59" s="7">
        <f t="shared" si="1"/>
        <v>192000</v>
      </c>
      <c r="O59" s="6"/>
    </row>
    <row r="60" spans="1:15" ht="135.75" thickBot="1">
      <c r="A60" s="4" t="s">
        <v>111</v>
      </c>
      <c r="B60" s="12" t="s">
        <v>112</v>
      </c>
      <c r="C60" s="5" t="s">
        <v>15</v>
      </c>
      <c r="D60" s="13" t="s">
        <v>161</v>
      </c>
      <c r="E60" s="1"/>
      <c r="F60" s="1">
        <v>32000</v>
      </c>
      <c r="G60" s="1"/>
      <c r="H60" s="1">
        <v>32000</v>
      </c>
      <c r="I60" s="1">
        <v>32000</v>
      </c>
      <c r="J60" s="1">
        <v>32000</v>
      </c>
      <c r="K60" s="1">
        <v>32000</v>
      </c>
      <c r="L60" s="1"/>
      <c r="M60" s="1">
        <v>32000</v>
      </c>
      <c r="N60" s="7">
        <f t="shared" si="1"/>
        <v>192000</v>
      </c>
      <c r="O60" s="14"/>
    </row>
    <row r="61" spans="1:15" ht="12" thickTop="1">
      <c r="A61" s="4" t="s">
        <v>113</v>
      </c>
      <c r="B61" s="15" t="s">
        <v>114</v>
      </c>
      <c r="C61" s="15"/>
      <c r="D61" s="16"/>
      <c r="E61" s="17"/>
      <c r="F61" s="17"/>
      <c r="G61" s="17"/>
      <c r="H61" s="17"/>
      <c r="I61" s="17"/>
      <c r="J61" s="17"/>
      <c r="K61" s="17"/>
      <c r="L61" s="17"/>
      <c r="M61" s="17"/>
      <c r="N61" s="7">
        <f t="shared" si="1"/>
        <v>0</v>
      </c>
      <c r="O61" s="18"/>
    </row>
    <row r="62" spans="1:15" ht="33.75">
      <c r="A62" s="4" t="s">
        <v>115</v>
      </c>
      <c r="B62" s="5" t="s">
        <v>116</v>
      </c>
      <c r="C62" s="5"/>
      <c r="D62" s="6" t="s">
        <v>162</v>
      </c>
      <c r="E62" s="7">
        <f>E63+E64+E65+E66</f>
        <v>148</v>
      </c>
      <c r="F62" s="7">
        <f t="shared" ref="F62:M62" si="42">F63+F64+F65+F66</f>
        <v>6</v>
      </c>
      <c r="G62" s="7">
        <f t="shared" si="42"/>
        <v>144</v>
      </c>
      <c r="H62" s="7">
        <f t="shared" si="42"/>
        <v>42</v>
      </c>
      <c r="I62" s="7">
        <f t="shared" si="42"/>
        <v>29</v>
      </c>
      <c r="J62" s="7">
        <f t="shared" si="42"/>
        <v>61</v>
      </c>
      <c r="K62" s="7">
        <f t="shared" si="42"/>
        <v>19</v>
      </c>
      <c r="L62" s="7">
        <f t="shared" si="42"/>
        <v>114</v>
      </c>
      <c r="M62" s="7">
        <f t="shared" si="42"/>
        <v>36</v>
      </c>
      <c r="N62" s="7">
        <f t="shared" si="1"/>
        <v>599</v>
      </c>
      <c r="O62" s="6"/>
    </row>
    <row r="63" spans="1:15">
      <c r="A63" s="4" t="s">
        <v>117</v>
      </c>
      <c r="B63" s="19" t="s">
        <v>118</v>
      </c>
      <c r="C63" s="19"/>
      <c r="D63" s="6"/>
      <c r="E63" s="8">
        <v>71</v>
      </c>
      <c r="F63" s="8"/>
      <c r="G63" s="8">
        <v>66</v>
      </c>
      <c r="H63" s="8"/>
      <c r="I63" s="8"/>
      <c r="J63" s="8"/>
      <c r="K63" s="8"/>
      <c r="L63" s="8">
        <v>53</v>
      </c>
      <c r="M63" s="8"/>
      <c r="N63" s="7">
        <f t="shared" si="1"/>
        <v>190</v>
      </c>
      <c r="O63" s="6"/>
    </row>
    <row r="64" spans="1:15">
      <c r="A64" s="4" t="s">
        <v>119</v>
      </c>
      <c r="B64" s="19" t="s">
        <v>120</v>
      </c>
      <c r="C64" s="19"/>
      <c r="D64" s="6"/>
      <c r="E64" s="8">
        <v>77</v>
      </c>
      <c r="F64" s="8"/>
      <c r="G64" s="8">
        <v>78</v>
      </c>
      <c r="H64" s="8"/>
      <c r="I64" s="8"/>
      <c r="J64" s="8"/>
      <c r="K64" s="8"/>
      <c r="L64" s="8">
        <v>61</v>
      </c>
      <c r="M64" s="8"/>
      <c r="N64" s="7">
        <f t="shared" si="1"/>
        <v>216</v>
      </c>
      <c r="O64" s="6"/>
    </row>
    <row r="65" spans="1:15">
      <c r="A65" s="4" t="s">
        <v>121</v>
      </c>
      <c r="B65" s="19" t="s">
        <v>122</v>
      </c>
      <c r="C65" s="19"/>
      <c r="D65" s="6"/>
      <c r="E65" s="8"/>
      <c r="F65" s="8"/>
      <c r="G65" s="8"/>
      <c r="H65" s="8">
        <v>42</v>
      </c>
      <c r="I65" s="8">
        <v>29</v>
      </c>
      <c r="J65" s="8">
        <v>61</v>
      </c>
      <c r="K65" s="8">
        <v>19</v>
      </c>
      <c r="L65" s="8"/>
      <c r="M65" s="8">
        <v>36</v>
      </c>
      <c r="N65" s="7">
        <f t="shared" si="1"/>
        <v>187</v>
      </c>
      <c r="O65" s="6"/>
    </row>
    <row r="66" spans="1:15">
      <c r="A66" s="4" t="s">
        <v>123</v>
      </c>
      <c r="B66" s="19" t="s">
        <v>124</v>
      </c>
      <c r="C66" s="19"/>
      <c r="D66" s="6"/>
      <c r="E66" s="8"/>
      <c r="F66" s="8">
        <v>6</v>
      </c>
      <c r="G66" s="8"/>
      <c r="H66" s="8"/>
      <c r="I66" s="8"/>
      <c r="J66" s="8"/>
      <c r="K66" s="8"/>
      <c r="L66" s="8"/>
      <c r="M66" s="8"/>
      <c r="N66" s="7">
        <f t="shared" si="1"/>
        <v>6</v>
      </c>
      <c r="O66" s="6"/>
    </row>
    <row r="67" spans="1:15" ht="56.25">
      <c r="A67" s="4" t="s">
        <v>125</v>
      </c>
      <c r="B67" s="5" t="s">
        <v>126</v>
      </c>
      <c r="C67" s="5"/>
      <c r="D67" s="6" t="s">
        <v>163</v>
      </c>
      <c r="E67" s="7">
        <f>E68+E69+E70+E71</f>
        <v>2886</v>
      </c>
      <c r="F67" s="7">
        <f t="shared" ref="F67:M67" si="43">F68+F69+F70+F71</f>
        <v>0</v>
      </c>
      <c r="G67" s="7">
        <f t="shared" si="43"/>
        <v>2417</v>
      </c>
      <c r="H67" s="7">
        <f t="shared" si="43"/>
        <v>463</v>
      </c>
      <c r="I67" s="7">
        <f t="shared" si="43"/>
        <v>307</v>
      </c>
      <c r="J67" s="7">
        <f t="shared" si="43"/>
        <v>644</v>
      </c>
      <c r="K67" s="7">
        <f t="shared" si="43"/>
        <v>312</v>
      </c>
      <c r="L67" s="7">
        <f t="shared" si="43"/>
        <v>1417</v>
      </c>
      <c r="M67" s="7">
        <f t="shared" si="43"/>
        <v>413</v>
      </c>
      <c r="N67" s="7">
        <f t="shared" si="1"/>
        <v>8859</v>
      </c>
      <c r="O67" s="6"/>
    </row>
    <row r="68" spans="1:15">
      <c r="A68" s="4" t="s">
        <v>127</v>
      </c>
      <c r="B68" s="19" t="s">
        <v>118</v>
      </c>
      <c r="C68" s="19"/>
      <c r="D68" s="6"/>
      <c r="E68" s="8">
        <v>1099</v>
      </c>
      <c r="F68" s="8"/>
      <c r="G68" s="8">
        <v>1097</v>
      </c>
      <c r="H68" s="8"/>
      <c r="I68" s="8"/>
      <c r="J68" s="8"/>
      <c r="K68" s="8"/>
      <c r="L68" s="8">
        <v>706</v>
      </c>
      <c r="M68" s="8"/>
      <c r="N68" s="7">
        <f t="shared" ref="N68:N74" si="44">SUM(E68:M68)</f>
        <v>2902</v>
      </c>
      <c r="O68" s="6"/>
    </row>
    <row r="69" spans="1:15">
      <c r="A69" s="4" t="s">
        <v>128</v>
      </c>
      <c r="B69" s="19" t="s">
        <v>120</v>
      </c>
      <c r="C69" s="19"/>
      <c r="D69" s="6"/>
      <c r="E69" s="8">
        <v>1787</v>
      </c>
      <c r="F69" s="8"/>
      <c r="G69" s="8">
        <v>1320</v>
      </c>
      <c r="H69" s="8"/>
      <c r="I69" s="8"/>
      <c r="J69" s="8"/>
      <c r="K69" s="8"/>
      <c r="L69" s="8">
        <v>711</v>
      </c>
      <c r="M69" s="8"/>
      <c r="N69" s="7">
        <f t="shared" si="44"/>
        <v>3818</v>
      </c>
      <c r="O69" s="6"/>
    </row>
    <row r="70" spans="1:15">
      <c r="A70" s="4" t="s">
        <v>129</v>
      </c>
      <c r="B70" s="19" t="s">
        <v>122</v>
      </c>
      <c r="C70" s="19"/>
      <c r="D70" s="6"/>
      <c r="E70" s="8"/>
      <c r="F70" s="8"/>
      <c r="G70" s="8"/>
      <c r="H70" s="8">
        <v>463</v>
      </c>
      <c r="I70" s="8">
        <v>307</v>
      </c>
      <c r="J70" s="8">
        <v>644</v>
      </c>
      <c r="K70" s="8">
        <v>312</v>
      </c>
      <c r="L70" s="8"/>
      <c r="M70" s="8">
        <v>413</v>
      </c>
      <c r="N70" s="7">
        <f t="shared" si="44"/>
        <v>2139</v>
      </c>
      <c r="O70" s="6"/>
    </row>
    <row r="71" spans="1:15">
      <c r="A71" s="4" t="s">
        <v>130</v>
      </c>
      <c r="B71" s="19" t="s">
        <v>124</v>
      </c>
      <c r="C71" s="19"/>
      <c r="D71" s="6"/>
      <c r="E71" s="8"/>
      <c r="F71" s="8"/>
      <c r="G71" s="8"/>
      <c r="H71" s="8"/>
      <c r="I71" s="8"/>
      <c r="J71" s="8"/>
      <c r="K71" s="8"/>
      <c r="L71" s="8"/>
      <c r="M71" s="8"/>
      <c r="N71" s="7">
        <f t="shared" si="44"/>
        <v>0</v>
      </c>
      <c r="O71" s="6"/>
    </row>
    <row r="72" spans="1:15">
      <c r="A72" s="4" t="s">
        <v>131</v>
      </c>
      <c r="B72" s="5" t="s">
        <v>164</v>
      </c>
      <c r="C72" s="5"/>
      <c r="D72" s="6"/>
      <c r="E72" s="8">
        <v>170</v>
      </c>
      <c r="F72" s="8">
        <v>4</v>
      </c>
      <c r="G72" s="8">
        <v>123</v>
      </c>
      <c r="H72" s="8">
        <v>3</v>
      </c>
      <c r="I72" s="8">
        <v>11</v>
      </c>
      <c r="J72" s="8">
        <v>15</v>
      </c>
      <c r="K72" s="8">
        <v>0</v>
      </c>
      <c r="L72" s="8">
        <v>82</v>
      </c>
      <c r="M72" s="8">
        <v>14</v>
      </c>
      <c r="N72" s="7">
        <f t="shared" si="44"/>
        <v>422</v>
      </c>
      <c r="O72" s="6"/>
    </row>
    <row r="73" spans="1:15">
      <c r="A73" s="4" t="s">
        <v>132</v>
      </c>
      <c r="B73" s="19" t="s">
        <v>165</v>
      </c>
      <c r="C73" s="19"/>
      <c r="D73" s="10"/>
      <c r="E73" s="8">
        <v>18768.27</v>
      </c>
      <c r="F73" s="8">
        <v>2216</v>
      </c>
      <c r="G73" s="8">
        <v>29104.5</v>
      </c>
      <c r="H73" s="8">
        <v>10862.56</v>
      </c>
      <c r="I73" s="8">
        <v>4271.24</v>
      </c>
      <c r="J73" s="8">
        <v>7862.42</v>
      </c>
      <c r="K73" s="8">
        <v>7998</v>
      </c>
      <c r="L73" s="8">
        <v>11615</v>
      </c>
      <c r="M73" s="8">
        <v>6516.65</v>
      </c>
      <c r="N73" s="7">
        <f t="shared" si="44"/>
        <v>99214.64</v>
      </c>
      <c r="O73" s="6"/>
    </row>
    <row r="74" spans="1:15">
      <c r="A74" s="4" t="s">
        <v>133</v>
      </c>
      <c r="B74" s="19" t="s">
        <v>166</v>
      </c>
      <c r="C74" s="19"/>
      <c r="D74" s="10"/>
      <c r="E74" s="8">
        <v>18000</v>
      </c>
      <c r="F74" s="8">
        <v>6252</v>
      </c>
      <c r="G74" s="8">
        <v>12612.6</v>
      </c>
      <c r="H74" s="8">
        <v>6259.2</v>
      </c>
      <c r="I74" s="8">
        <v>2987.3</v>
      </c>
      <c r="J74" s="8">
        <v>4137.5</v>
      </c>
      <c r="K74" s="8">
        <v>3459</v>
      </c>
      <c r="L74" s="8">
        <v>12000</v>
      </c>
      <c r="M74" s="8">
        <v>4700</v>
      </c>
      <c r="N74" s="7">
        <f t="shared" si="44"/>
        <v>70407.600000000006</v>
      </c>
      <c r="O74" s="6"/>
    </row>
  </sheetData>
  <protectedRanges>
    <protectedRange password="E9C1" sqref="D30 C31 A5:D6 B7:D29 B32:D74 N5:O74 A7:A74 A2:O4" name="区域1_1"/>
    <protectedRange password="E9C1" sqref="B30:C30 B31" name="区域1_1_1"/>
    <protectedRange password="E9C1" sqref="D31" name="区域1_2"/>
  </protectedRanges>
  <mergeCells count="7">
    <mergeCell ref="A1:O1"/>
    <mergeCell ref="A2:A3"/>
    <mergeCell ref="B2:B3"/>
    <mergeCell ref="C2:C3"/>
    <mergeCell ref="D2:D3"/>
    <mergeCell ref="N2:N3"/>
    <mergeCell ref="O2:O3"/>
  </mergeCells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5"/>
  <sheetViews>
    <sheetView workbookViewId="0">
      <selection activeCell="A5" sqref="A5:XFD7"/>
    </sheetView>
  </sheetViews>
  <sheetFormatPr defaultRowHeight="13.5"/>
  <cols>
    <col min="1" max="1" width="26.5" style="31" customWidth="1"/>
    <col min="2" max="3" width="20.625" style="31" customWidth="1"/>
  </cols>
  <sheetData>
    <row r="1" spans="1:3" ht="24.95" customHeight="1">
      <c r="A1" s="53" t="s">
        <v>189</v>
      </c>
      <c r="B1" s="54"/>
      <c r="C1" s="54"/>
    </row>
    <row r="2" spans="1:3" ht="20.100000000000001" customHeight="1">
      <c r="A2" s="22"/>
      <c r="B2" s="23"/>
      <c r="C2" s="23"/>
    </row>
    <row r="3" spans="1:3" s="26" customFormat="1" ht="30" customHeight="1">
      <c r="A3" s="24" t="s">
        <v>190</v>
      </c>
      <c r="B3" s="25" t="s">
        <v>194</v>
      </c>
      <c r="C3" s="25" t="s">
        <v>191</v>
      </c>
    </row>
    <row r="4" spans="1:3" s="26" customFormat="1" ht="30" customHeight="1">
      <c r="A4" s="27" t="s">
        <v>192</v>
      </c>
      <c r="B4" s="24">
        <v>186230</v>
      </c>
      <c r="C4" s="28">
        <f t="shared" ref="C4" si="0">B4*3</f>
        <v>558690</v>
      </c>
    </row>
    <row r="5" spans="1:3" s="26" customFormat="1" ht="30" customHeight="1">
      <c r="A5" s="29" t="s">
        <v>193</v>
      </c>
      <c r="B5" s="30">
        <f>SUM(B4:B4)</f>
        <v>186230</v>
      </c>
      <c r="C5" s="28">
        <f>SUM(C4:C4)</f>
        <v>558690</v>
      </c>
    </row>
  </sheetData>
  <mergeCells count="1">
    <mergeCell ref="A1:C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A6" sqref="A6:XFD11"/>
    </sheetView>
  </sheetViews>
  <sheetFormatPr defaultColWidth="9" defaultRowHeight="13.5"/>
  <cols>
    <col min="1" max="1" width="20.875" style="37" customWidth="1"/>
    <col min="2" max="2" width="35" style="37" customWidth="1"/>
    <col min="3" max="3" width="12.75" style="37" customWidth="1"/>
    <col min="4" max="4" width="14.75" style="37" customWidth="1"/>
    <col min="5" max="5" width="16" style="37" customWidth="1"/>
    <col min="6" max="16384" width="9" style="37"/>
  </cols>
  <sheetData>
    <row r="1" spans="1:5" s="32" customFormat="1" ht="25.5">
      <c r="A1" s="55" t="s">
        <v>195</v>
      </c>
      <c r="B1" s="56"/>
      <c r="C1" s="56"/>
      <c r="D1" s="57"/>
      <c r="E1" s="57"/>
    </row>
    <row r="2" spans="1:5" s="33" customFormat="1" ht="20.25">
      <c r="A2" s="58" t="s">
        <v>196</v>
      </c>
      <c r="B2" s="59"/>
      <c r="C2" s="59"/>
      <c r="D2" s="59"/>
      <c r="E2" s="59"/>
    </row>
    <row r="3" spans="1:5" s="35" customFormat="1" ht="20.100000000000001" customHeight="1">
      <c r="A3" s="34" t="s">
        <v>190</v>
      </c>
      <c r="B3" s="34" t="s">
        <v>197</v>
      </c>
      <c r="C3" s="34" t="s">
        <v>198</v>
      </c>
      <c r="D3" s="34" t="s">
        <v>199</v>
      </c>
      <c r="E3" s="34" t="s">
        <v>200</v>
      </c>
    </row>
    <row r="4" spans="1:5" s="35" customFormat="1" ht="20.100000000000001" customHeight="1">
      <c r="A4" s="34" t="s">
        <v>201</v>
      </c>
      <c r="B4" s="34" t="s">
        <v>202</v>
      </c>
      <c r="C4" s="34" t="s">
        <v>134</v>
      </c>
      <c r="D4" s="34">
        <v>24755.69</v>
      </c>
      <c r="E4" s="36">
        <f t="shared" ref="E4:E5" si="0">ROUND(D4*1.1,2)</f>
        <v>27231.26</v>
      </c>
    </row>
    <row r="5" spans="1:5" s="35" customFormat="1" ht="20.100000000000001" customHeight="1">
      <c r="A5" s="34" t="s">
        <v>203</v>
      </c>
      <c r="B5" s="34"/>
      <c r="C5" s="34"/>
      <c r="D5" s="34">
        <f>SUM(D4:D4)</f>
        <v>24755.69</v>
      </c>
      <c r="E5" s="36">
        <f t="shared" si="0"/>
        <v>27231.26</v>
      </c>
    </row>
  </sheetData>
  <mergeCells count="2">
    <mergeCell ref="A1:E1"/>
    <mergeCell ref="A2:E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华漕镇</vt:lpstr>
      <vt:lpstr>基本支出</vt:lpstr>
      <vt:lpstr>社区教育</vt:lpstr>
      <vt:lpstr>残疾就业保障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meng</dc:creator>
  <cp:lastModifiedBy>meng</cp:lastModifiedBy>
  <cp:lastPrinted>2025-12-11T01:06:25Z</cp:lastPrinted>
  <dcterms:created xsi:type="dcterms:W3CDTF">2025-10-28T08:13:22Z</dcterms:created>
  <dcterms:modified xsi:type="dcterms:W3CDTF">2026-02-10T01:57:42Z</dcterms:modified>
</cp:coreProperties>
</file>