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浦江镇" sheetId="56" r:id="rId1"/>
    <sheet name="残疾人就业保障金" sheetId="47" state="hidden" r:id="rId2"/>
    <sheet name="补充公用经费" sheetId="48" state="hidden" r:id="rId3"/>
    <sheet name="信息化项目" sheetId="43" state="hidden" r:id="rId4"/>
    <sheet name="设备购置与更新" sheetId="46" state="hidden" r:id="rId5"/>
    <sheet name="幼儿教育教学" sheetId="52" state="hidden" r:id="rId6"/>
    <sheet name="科艺体德专项" sheetId="53" state="hidden" r:id="rId7"/>
    <sheet name="中小学教育教学" sheetId="51" state="hidden" r:id="rId8"/>
    <sheet name="党建经费" sheetId="55" state="hidden" r:id="rId9"/>
    <sheet name="公办义务教育减免书薄费" sheetId="50" state="hidden" r:id="rId10"/>
    <sheet name="公办义务教育营养午餐" sheetId="34" state="hidden" r:id="rId11"/>
    <sheet name="公办义务教育资助" sheetId="49" state="hidden" r:id="rId12"/>
    <sheet name="公办学前教育资助" sheetId="31" state="hidden" r:id="rId13"/>
  </sheets>
  <definedNames>
    <definedName name="_xlnm._FilterDatabase" localSheetId="6" hidden="1">科艺体德专项!$A$3:$L$21</definedName>
    <definedName name="_xlnm._FilterDatabase" localSheetId="5" hidden="1">幼儿教育教学!$A$3:$J$7</definedName>
    <definedName name="_xlnm._FilterDatabase" localSheetId="7" hidden="1">中小学教育教学!$A$3:$K$11</definedName>
    <definedName name="_xlnm.Print_Area" localSheetId="1">残疾人就业保障金!$A$1:$E$22</definedName>
    <definedName name="_xlnm.Print_Area" localSheetId="12">公办学前教育资助!#REF!</definedName>
    <definedName name="_xlnm.Print_Area" localSheetId="10">公办义务教育营养午餐!#REF!</definedName>
    <definedName name="_xlnm.Print_Area" localSheetId="3">信息化项目!$A$1:$AD$5</definedName>
    <definedName name="_xlnm.Print_Area" localSheetId="5">幼儿教育教学!$A$1:$I$7</definedName>
    <definedName name="_xlnm.Print_Area" localSheetId="7">中小学教育教学!$A$1:$J$11</definedName>
    <definedName name="_xlnm.Print_Titles" localSheetId="1">残疾人就业保障金!$1:$3</definedName>
    <definedName name="_xlnm.Print_Titles" localSheetId="12">公办学前教育资助!#REF!</definedName>
    <definedName name="_xlnm.Print_Titles" localSheetId="10">公办义务教育营养午餐!#REF!</definedName>
    <definedName name="_xlnm.Print_Titles" localSheetId="5">幼儿教育教学!$1:$3</definedName>
    <definedName name="_xlnm.Print_Titles" localSheetId="7">中小学教育教学!$1:$3</definedName>
  </definedNames>
  <calcPr calcId="124519"/>
</workbook>
</file>

<file path=xl/calcChain.xml><?xml version="1.0" encoding="utf-8"?>
<calcChain xmlns="http://schemas.openxmlformats.org/spreadsheetml/2006/main">
  <c r="C16" i="56"/>
  <c r="C15"/>
  <c r="C14"/>
  <c r="C13"/>
  <c r="C11"/>
  <c r="C10"/>
  <c r="C9"/>
  <c r="C8"/>
  <c r="C7"/>
  <c r="C6"/>
  <c r="C5"/>
  <c r="C4"/>
  <c r="C17" l="1"/>
  <c r="C22" i="55" l="1"/>
  <c r="J11" i="53" l="1"/>
  <c r="J12"/>
  <c r="J13"/>
  <c r="J14"/>
  <c r="J15"/>
  <c r="J16"/>
  <c r="J17"/>
  <c r="J18"/>
  <c r="J19"/>
  <c r="J20"/>
  <c r="J10"/>
  <c r="J9"/>
  <c r="J8" l="1"/>
  <c r="J7"/>
  <c r="J6"/>
  <c r="J5"/>
  <c r="J4"/>
  <c r="J21" s="1"/>
  <c r="G4" i="50" l="1"/>
  <c r="G5"/>
  <c r="G6"/>
  <c r="G7"/>
  <c r="G8"/>
  <c r="G9"/>
  <c r="G10"/>
  <c r="G11"/>
  <c r="G12"/>
  <c r="G13"/>
  <c r="G14" l="1"/>
  <c r="I6" i="52" l="1"/>
  <c r="I4"/>
  <c r="I5"/>
  <c r="I7" l="1"/>
  <c r="J10" i="51" l="1"/>
  <c r="J9"/>
  <c r="J8"/>
  <c r="J7"/>
  <c r="J6"/>
  <c r="J5"/>
  <c r="J4"/>
  <c r="J11" l="1"/>
  <c r="Z22" i="48"/>
  <c r="AA22"/>
  <c r="AB22"/>
  <c r="AO22"/>
  <c r="D22"/>
  <c r="E22"/>
  <c r="F22"/>
  <c r="G22"/>
  <c r="H22"/>
  <c r="J22"/>
  <c r="K22"/>
  <c r="L22"/>
  <c r="M22"/>
  <c r="T22"/>
  <c r="U22"/>
  <c r="V22"/>
  <c r="W22"/>
  <c r="Y22"/>
  <c r="F14" i="50"/>
  <c r="E14" l="1"/>
  <c r="E14" i="34" l="1"/>
  <c r="F14"/>
  <c r="G14"/>
  <c r="H14"/>
  <c r="D14"/>
  <c r="V14" i="31" l="1"/>
  <c r="U14"/>
  <c r="T14"/>
  <c r="S14"/>
  <c r="R14"/>
  <c r="Q14"/>
  <c r="P14"/>
  <c r="O14"/>
  <c r="N14"/>
  <c r="L14"/>
  <c r="K14"/>
  <c r="J14"/>
  <c r="I14"/>
  <c r="H14"/>
  <c r="G14"/>
  <c r="F14"/>
  <c r="E14"/>
  <c r="D14"/>
  <c r="W13"/>
  <c r="X13" s="1"/>
  <c r="M13"/>
  <c r="W12"/>
  <c r="X12" s="1"/>
  <c r="M12"/>
  <c r="W11"/>
  <c r="X11" s="1"/>
  <c r="M11"/>
  <c r="W10"/>
  <c r="X10" s="1"/>
  <c r="M10"/>
  <c r="W9"/>
  <c r="X9" s="1"/>
  <c r="M9"/>
  <c r="W8"/>
  <c r="X8" s="1"/>
  <c r="M8"/>
  <c r="W7"/>
  <c r="X7" s="1"/>
  <c r="M7"/>
  <c r="W6"/>
  <c r="M6"/>
  <c r="K15" i="49"/>
  <c r="L15"/>
  <c r="M15"/>
  <c r="N15"/>
  <c r="O15"/>
  <c r="P15"/>
  <c r="Q15"/>
  <c r="R15"/>
  <c r="S15"/>
  <c r="J15"/>
  <c r="H15"/>
  <c r="G15"/>
  <c r="F15"/>
  <c r="E15"/>
  <c r="D15"/>
  <c r="I14"/>
  <c r="I13"/>
  <c r="I12"/>
  <c r="I11"/>
  <c r="I10"/>
  <c r="I9"/>
  <c r="I8"/>
  <c r="I7"/>
  <c r="I6"/>
  <c r="I5"/>
  <c r="W14" i="31" l="1"/>
  <c r="M14"/>
  <c r="X6"/>
  <c r="X14" s="1"/>
  <c r="I15" i="49"/>
  <c r="AK21" i="48"/>
  <c r="AJ21"/>
  <c r="AH21"/>
  <c r="AD21"/>
  <c r="AC21"/>
  <c r="AF21" s="1"/>
  <c r="X21"/>
  <c r="R21"/>
  <c r="Q21"/>
  <c r="P21"/>
  <c r="O21"/>
  <c r="N21"/>
  <c r="I21"/>
  <c r="AK20"/>
  <c r="AJ20"/>
  <c r="AD20"/>
  <c r="AC20"/>
  <c r="AG20" s="1"/>
  <c r="X20"/>
  <c r="R20"/>
  <c r="Q20"/>
  <c r="P20"/>
  <c r="O20"/>
  <c r="N20"/>
  <c r="I20"/>
  <c r="AK19"/>
  <c r="AJ19"/>
  <c r="AH19"/>
  <c r="AD19"/>
  <c r="AC19"/>
  <c r="AL19" s="1"/>
  <c r="X19"/>
  <c r="R19"/>
  <c r="Q19"/>
  <c r="P19"/>
  <c r="O19"/>
  <c r="S19" s="1"/>
  <c r="N19"/>
  <c r="I19"/>
  <c r="AK18"/>
  <c r="AJ18"/>
  <c r="AD18"/>
  <c r="AC18"/>
  <c r="AM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K16"/>
  <c r="AJ16"/>
  <c r="AD16"/>
  <c r="AC16"/>
  <c r="AG16" s="1"/>
  <c r="X16"/>
  <c r="R16"/>
  <c r="Q16"/>
  <c r="P16"/>
  <c r="O16"/>
  <c r="N16"/>
  <c r="I16"/>
  <c r="AK15"/>
  <c r="AJ15"/>
  <c r="AD15"/>
  <c r="AC15"/>
  <c r="AG15" s="1"/>
  <c r="X15"/>
  <c r="R15"/>
  <c r="Q15"/>
  <c r="P15"/>
  <c r="O15"/>
  <c r="N15"/>
  <c r="I15"/>
  <c r="AK14"/>
  <c r="AJ14"/>
  <c r="AH14"/>
  <c r="AD14"/>
  <c r="AC14"/>
  <c r="AM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K12"/>
  <c r="AJ12"/>
  <c r="AH12"/>
  <c r="AD12"/>
  <c r="AC12"/>
  <c r="AG12" s="1"/>
  <c r="X12"/>
  <c r="R12"/>
  <c r="Q12"/>
  <c r="P12"/>
  <c r="O12"/>
  <c r="N12"/>
  <c r="I12"/>
  <c r="AM11"/>
  <c r="AK11"/>
  <c r="AJ11"/>
  <c r="AF11"/>
  <c r="AE11"/>
  <c r="AD11"/>
  <c r="AC11"/>
  <c r="AG11" s="1"/>
  <c r="X11"/>
  <c r="R11"/>
  <c r="Q11"/>
  <c r="P11"/>
  <c r="O11"/>
  <c r="N11"/>
  <c r="I11"/>
  <c r="AK10"/>
  <c r="AJ10"/>
  <c r="AF10"/>
  <c r="AD10"/>
  <c r="AC10"/>
  <c r="AM10" s="1"/>
  <c r="X10"/>
  <c r="R10"/>
  <c r="Q10"/>
  <c r="P10"/>
  <c r="O10"/>
  <c r="N10"/>
  <c r="I10"/>
  <c r="AK9"/>
  <c r="AJ9"/>
  <c r="AD9"/>
  <c r="AC9"/>
  <c r="AF9" s="1"/>
  <c r="X9"/>
  <c r="R9"/>
  <c r="Q9"/>
  <c r="P9"/>
  <c r="O9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G7" s="1"/>
  <c r="X7"/>
  <c r="R7"/>
  <c r="Q7"/>
  <c r="P7"/>
  <c r="O7"/>
  <c r="N7"/>
  <c r="I7"/>
  <c r="AK6"/>
  <c r="AJ6"/>
  <c r="AD6"/>
  <c r="AC6"/>
  <c r="AM6" s="1"/>
  <c r="X6"/>
  <c r="R6"/>
  <c r="Q6"/>
  <c r="P6"/>
  <c r="O6"/>
  <c r="N6"/>
  <c r="I6"/>
  <c r="AK5"/>
  <c r="AJ5"/>
  <c r="AD5"/>
  <c r="AC5"/>
  <c r="AF5" s="1"/>
  <c r="X5"/>
  <c r="R5"/>
  <c r="Q5"/>
  <c r="P5"/>
  <c r="O5"/>
  <c r="N5"/>
  <c r="I5"/>
  <c r="AK4"/>
  <c r="AJ4"/>
  <c r="AD4"/>
  <c r="AC4"/>
  <c r="AL4" s="1"/>
  <c r="X4"/>
  <c r="R4"/>
  <c r="Q4"/>
  <c r="P4"/>
  <c r="O4"/>
  <c r="N4"/>
  <c r="I4"/>
  <c r="S18" l="1"/>
  <c r="AK22"/>
  <c r="S8"/>
  <c r="AH8"/>
  <c r="S10"/>
  <c r="S11"/>
  <c r="P22"/>
  <c r="AI11"/>
  <c r="AL12"/>
  <c r="AL16"/>
  <c r="AJ22"/>
  <c r="S5"/>
  <c r="S16"/>
  <c r="AL8"/>
  <c r="AH16"/>
  <c r="AF18"/>
  <c r="AE19"/>
  <c r="AM19"/>
  <c r="O22"/>
  <c r="X22"/>
  <c r="S6"/>
  <c r="S7"/>
  <c r="AF7"/>
  <c r="S15"/>
  <c r="AF15"/>
  <c r="S20"/>
  <c r="N22"/>
  <c r="R22"/>
  <c r="AH4"/>
  <c r="AF6"/>
  <c r="AE7"/>
  <c r="S13"/>
  <c r="S14"/>
  <c r="AE15"/>
  <c r="AH20"/>
  <c r="I22"/>
  <c r="Q22"/>
  <c r="AD22"/>
  <c r="AI7"/>
  <c r="AM7"/>
  <c r="S9"/>
  <c r="AH11"/>
  <c r="AL11"/>
  <c r="S12"/>
  <c r="AF14"/>
  <c r="AI15"/>
  <c r="AM15"/>
  <c r="S17"/>
  <c r="AI19"/>
  <c r="AL20"/>
  <c r="AG4"/>
  <c r="AC22"/>
  <c r="AH7"/>
  <c r="AL7"/>
  <c r="AH15"/>
  <c r="AL15"/>
  <c r="S21"/>
  <c r="AF4"/>
  <c r="AE5"/>
  <c r="AI5"/>
  <c r="AM5"/>
  <c r="AH6"/>
  <c r="AL6"/>
  <c r="AF8"/>
  <c r="AE9"/>
  <c r="AI9"/>
  <c r="AM9"/>
  <c r="AH10"/>
  <c r="AL10"/>
  <c r="AF12"/>
  <c r="AE13"/>
  <c r="AI13"/>
  <c r="AM13"/>
  <c r="AL14"/>
  <c r="AF16"/>
  <c r="AE17"/>
  <c r="AI17"/>
  <c r="AM17"/>
  <c r="AH18"/>
  <c r="AL18"/>
  <c r="AG19"/>
  <c r="AF20"/>
  <c r="AE21"/>
  <c r="AI21"/>
  <c r="AM21"/>
  <c r="S4"/>
  <c r="AE4"/>
  <c r="AI4"/>
  <c r="AM4"/>
  <c r="AH5"/>
  <c r="AL5"/>
  <c r="AG6"/>
  <c r="AE8"/>
  <c r="AI8"/>
  <c r="AM8"/>
  <c r="AH9"/>
  <c r="AL9"/>
  <c r="AG10"/>
  <c r="AE12"/>
  <c r="AI12"/>
  <c r="AM12"/>
  <c r="AL13"/>
  <c r="AG14"/>
  <c r="AE16"/>
  <c r="AI16"/>
  <c r="AM16"/>
  <c r="AH17"/>
  <c r="AL17"/>
  <c r="AG18"/>
  <c r="AF19"/>
  <c r="AE20"/>
  <c r="AI20"/>
  <c r="AM20"/>
  <c r="AL21"/>
  <c r="AG5"/>
  <c r="AG9"/>
  <c r="AG13"/>
  <c r="AG17"/>
  <c r="AG21"/>
  <c r="AE6"/>
  <c r="AI6"/>
  <c r="AE10"/>
  <c r="AI10"/>
  <c r="AE14"/>
  <c r="AI14"/>
  <c r="AE18"/>
  <c r="AI18"/>
  <c r="S22" l="1"/>
  <c r="AN15"/>
  <c r="AQ15" s="1"/>
  <c r="AN20"/>
  <c r="AQ20" s="1"/>
  <c r="AN12"/>
  <c r="AQ12" s="1"/>
  <c r="AL22"/>
  <c r="AN11"/>
  <c r="AQ11" s="1"/>
  <c r="AN7"/>
  <c r="AQ7" s="1"/>
  <c r="AN9"/>
  <c r="AQ9" s="1"/>
  <c r="AN13"/>
  <c r="AQ13" s="1"/>
  <c r="AN16"/>
  <c r="AQ16" s="1"/>
  <c r="AI22"/>
  <c r="AF22"/>
  <c r="AP12"/>
  <c r="AM22"/>
  <c r="AN21"/>
  <c r="AQ21" s="1"/>
  <c r="AG22"/>
  <c r="AH22"/>
  <c r="AE22"/>
  <c r="AN8"/>
  <c r="AQ8" s="1"/>
  <c r="AN5"/>
  <c r="AQ5" s="1"/>
  <c r="AN14"/>
  <c r="AQ14" s="1"/>
  <c r="AN6"/>
  <c r="AQ6" s="1"/>
  <c r="AN19"/>
  <c r="AQ19" s="1"/>
  <c r="AN17"/>
  <c r="AQ17" s="1"/>
  <c r="AN18"/>
  <c r="AQ18" s="1"/>
  <c r="AN10"/>
  <c r="AQ10" s="1"/>
  <c r="AN4"/>
  <c r="AQ4" s="1"/>
  <c r="AP20" l="1"/>
  <c r="AP11"/>
  <c r="AP15"/>
  <c r="AQ22"/>
  <c r="AP7"/>
  <c r="AN22"/>
  <c r="AP10"/>
  <c r="AP14"/>
  <c r="AP16"/>
  <c r="AP13"/>
  <c r="AP8"/>
  <c r="AP6"/>
  <c r="AP9"/>
  <c r="AP18"/>
  <c r="AP17"/>
  <c r="AP19"/>
  <c r="AP5"/>
  <c r="AP21"/>
  <c r="AP4"/>
  <c r="AP22" l="1"/>
  <c r="E10" i="47"/>
  <c r="J5" i="46"/>
  <c r="D22" i="47" l="1"/>
  <c r="E21"/>
  <c r="E20"/>
  <c r="E19"/>
  <c r="E18"/>
  <c r="E17"/>
  <c r="E16"/>
  <c r="E15"/>
  <c r="E14"/>
  <c r="E13"/>
  <c r="E12"/>
  <c r="E11"/>
  <c r="E9"/>
  <c r="E8"/>
  <c r="E7"/>
  <c r="E6"/>
  <c r="E5"/>
  <c r="E4"/>
  <c r="E22" l="1"/>
  <c r="J5" i="43" l="1"/>
  <c r="J4"/>
</calcChain>
</file>

<file path=xl/sharedStrings.xml><?xml version="1.0" encoding="utf-8"?>
<sst xmlns="http://schemas.openxmlformats.org/spreadsheetml/2006/main" count="725" uniqueCount="294">
  <si>
    <t>镇属</t>
    <phoneticPr fontId="1" type="noConversion"/>
  </si>
  <si>
    <t>浦江</t>
    <phoneticPr fontId="1" type="noConversion"/>
  </si>
  <si>
    <t>合计</t>
    <phoneticPr fontId="1" type="noConversion"/>
  </si>
  <si>
    <t>序号</t>
  </si>
  <si>
    <t>学校名称</t>
  </si>
  <si>
    <t>小学</t>
  </si>
  <si>
    <t>浦江镇</t>
  </si>
  <si>
    <t>镇属</t>
  </si>
  <si>
    <t>初中</t>
  </si>
  <si>
    <t>合计</t>
  </si>
  <si>
    <t>浦江</t>
  </si>
  <si>
    <t>浦江 汇总</t>
  </si>
  <si>
    <t>小学</t>
    <phoneticPr fontId="1" type="noConversion"/>
  </si>
  <si>
    <t xml:space="preserve"> 单位名称</t>
  </si>
  <si>
    <t>单位类别</t>
  </si>
  <si>
    <t>浦江合计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</si>
  <si>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</si>
  <si>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</si>
  <si>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</si>
  <si>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</si>
  <si>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</si>
  <si>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</si>
  <si>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</si>
  <si>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</si>
  <si>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</si>
  <si>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</si>
  <si>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</si>
  <si>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</si>
  <si>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</si>
  <si>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</si>
  <si>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</si>
  <si>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</si>
  <si>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</si>
  <si>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</si>
  <si>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</si>
  <si>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福山实验学校</t>
    <phoneticPr fontId="1" type="noConversion"/>
  </si>
  <si>
    <t>课外活动费</t>
  </si>
  <si>
    <t>校服费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</si>
  <si>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</si>
  <si>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</si>
  <si>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</si>
  <si>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</si>
  <si>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</si>
  <si>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</si>
  <si>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</si>
  <si>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</si>
  <si>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</si>
  <si>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</si>
  <si>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</si>
  <si>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</si>
  <si>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</si>
  <si>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</si>
  <si>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</si>
  <si>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2025年闵行教育信息化项目预算表（镇管单位）</t>
    <phoneticPr fontId="3" type="noConversion"/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</si>
  <si>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</si>
  <si>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</si>
  <si>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</si>
  <si>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</si>
  <si>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</si>
  <si>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</si>
  <si>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</si>
  <si>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</si>
  <si>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</si>
  <si>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</si>
  <si>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</si>
  <si>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</si>
  <si>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</si>
  <si>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</si>
  <si>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</si>
  <si>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</si>
  <si>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</si>
  <si>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</si>
  <si>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</si>
  <si>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</si>
  <si>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</si>
  <si>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</si>
  <si>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</si>
  <si>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</si>
  <si>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</si>
  <si>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</si>
  <si>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</si>
  <si>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</si>
  <si>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</si>
  <si>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</si>
  <si>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</si>
  <si>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</si>
  <si>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</si>
  <si>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</si>
  <si>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学段</t>
    <phoneticPr fontId="1" type="noConversion"/>
  </si>
  <si>
    <t>公/民办</t>
    <phoneticPr fontId="1" type="noConversion"/>
  </si>
  <si>
    <t>公办</t>
    <phoneticPr fontId="1" type="noConversion"/>
  </si>
  <si>
    <t>一贯制</t>
    <phoneticPr fontId="1" type="noConversion"/>
  </si>
  <si>
    <t>浦江</t>
    <phoneticPr fontId="1" type="noConversion"/>
  </si>
  <si>
    <t>闵行区教育数字化基础设施平台-上海师范大学附属中学闵行实验学校标准化考点笔试考场建设项目</t>
  </si>
  <si>
    <t>公务车更新</t>
    <phoneticPr fontId="1" type="noConversion"/>
  </si>
  <si>
    <t>辆</t>
    <phoneticPr fontId="11" type="noConversion"/>
  </si>
  <si>
    <t>小型普客</t>
    <phoneticPr fontId="1" type="noConversion"/>
  </si>
  <si>
    <t>其中1000上牌杂费、7345购置税</t>
    <phoneticPr fontId="1" type="noConversion"/>
  </si>
  <si>
    <t>办学类型</t>
  </si>
  <si>
    <t>规格型号或数量单位</t>
  </si>
  <si>
    <t>备注</t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</si>
  <si>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</si>
  <si>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</si>
  <si>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</si>
  <si>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</si>
  <si>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</si>
  <si>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</si>
  <si>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</si>
  <si>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</si>
  <si>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小学</t>
    <phoneticPr fontId="1" type="noConversion"/>
  </si>
  <si>
    <t>初中</t>
    <phoneticPr fontId="1" type="noConversion"/>
  </si>
  <si>
    <t>一贯制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</si>
  <si>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</si>
  <si>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</si>
  <si>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</si>
  <si>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</si>
  <si>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</si>
  <si>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</si>
  <si>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</si>
  <si>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</si>
  <si>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</si>
  <si>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</si>
  <si>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</si>
  <si>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浦江小计</t>
    <phoneticPr fontId="1" type="noConversion"/>
  </si>
  <si>
    <t>2026年镇级设备更新与购置预算表（公务用车）</t>
    <phoneticPr fontId="1" type="noConversion"/>
  </si>
  <si>
    <t>单位：元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</si>
  <si>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</si>
  <si>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</si>
  <si>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</si>
  <si>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</si>
  <si>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</si>
  <si>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</si>
  <si>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</si>
  <si>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</si>
  <si>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</si>
  <si>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</si>
  <si>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</si>
  <si>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</si>
  <si>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</si>
  <si>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</si>
  <si>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</si>
  <si>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</si>
  <si>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</si>
  <si>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</si>
  <si>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</si>
  <si>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</si>
  <si>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</si>
  <si>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</si>
  <si>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</si>
  <si>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</si>
  <si>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</si>
  <si>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</si>
  <si>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</si>
  <si>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</si>
  <si>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</si>
  <si>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</si>
  <si>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</si>
  <si>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</si>
  <si>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</si>
  <si>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</si>
  <si>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</si>
  <si>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</si>
  <si>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</si>
  <si>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</si>
  <si>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</si>
  <si>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</si>
  <si>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</si>
  <si>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</si>
  <si>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</si>
  <si>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</si>
  <si>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</si>
  <si>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</si>
  <si>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</si>
  <si>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</si>
  <si>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九年一贯制-初中</t>
    <phoneticPr fontId="1" type="noConversion"/>
  </si>
  <si>
    <t>九年一贯制-小学</t>
    <phoneticPr fontId="1" type="noConversion"/>
  </si>
  <si>
    <t>初级中学</t>
    <phoneticPr fontId="1" type="noConversion"/>
  </si>
  <si>
    <t>上海市闵行区浦江第二小学</t>
    <phoneticPr fontId="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</si>
  <si>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</si>
  <si>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</si>
  <si>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</si>
  <si>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</si>
  <si>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</si>
  <si>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</si>
  <si>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</si>
  <si>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</si>
  <si>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</si>
  <si>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</si>
  <si>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</si>
  <si>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</si>
  <si>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</si>
  <si>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</si>
  <si>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</si>
  <si>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</si>
  <si>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</si>
  <si>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</si>
  <si>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  <phoneticPr fontId="1" type="noConversion"/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</si>
  <si>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</si>
  <si>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</si>
  <si>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</si>
  <si>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</si>
  <si>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</si>
  <si>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</si>
  <si>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</si>
  <si>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</si>
  <si>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</si>
  <si>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</si>
  <si>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</si>
  <si>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</si>
  <si>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</si>
  <si>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</si>
  <si>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</si>
  <si>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</si>
  <si>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</si>
  <si>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</si>
  <si>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</si>
  <si>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教师课程领导力提升、课程建设及展示活动、校园育人空间提升</t>
  </si>
  <si>
    <t>一贯制</t>
    <phoneticPr fontId="1" type="noConversion"/>
  </si>
  <si>
    <t>闵行区浦江镇教育委员会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</si>
  <si>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</si>
  <si>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</si>
  <si>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</si>
  <si>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</si>
  <si>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</si>
  <si>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</si>
  <si>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</si>
  <si>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</si>
  <si>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浦江</t>
    <phoneticPr fontId="1" type="noConversion"/>
  </si>
  <si>
    <t>引进优质教育资源</t>
  </si>
  <si>
    <t>委托管理专项经费（按协议）</t>
  </si>
  <si>
    <t>品牌管理费 、上戏合作项目开展</t>
  </si>
  <si>
    <t>浦江镇教委</t>
    <phoneticPr fontId="1" type="noConversion"/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</si>
  <si>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</si>
  <si>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</si>
  <si>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</si>
  <si>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</si>
  <si>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</si>
  <si>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</si>
  <si>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上海市闵行区浦江宝邸幼儿园</t>
  </si>
  <si>
    <t>2026年镇管单位学前教育教学项目预算表（学前科）</t>
    <phoneticPr fontId="1" type="noConversion"/>
  </si>
  <si>
    <t>第四轮幼儿园课程基地</t>
  </si>
  <si>
    <t>第四轮幼儿园课程基地建设经费</t>
  </si>
  <si>
    <t>公/民办</t>
    <phoneticPr fontId="1" type="noConversion"/>
  </si>
  <si>
    <t>公办</t>
    <phoneticPr fontId="1" type="noConversion"/>
  </si>
  <si>
    <t>闵行区浦江镇教育委员会
（上海师范大学附属中学闵行实验学校）</t>
    <phoneticPr fontId="1" type="noConversion"/>
  </si>
  <si>
    <t>闵行区浦江镇教育委员会
（上海戏剧学院闵行附属学校）</t>
    <phoneticPr fontId="1" type="noConversion"/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</si>
  <si>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</si>
  <si>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</si>
  <si>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</si>
  <si>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</si>
  <si>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</si>
  <si>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</si>
  <si>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</si>
  <si>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</si>
  <si>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</si>
  <si>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</si>
  <si>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</si>
  <si>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艺术教育经费</t>
  </si>
  <si>
    <t>美育特色联盟</t>
  </si>
  <si>
    <t>联盟内各项美育活动与赛事，主要用于活动组织、联盟建设、艺术展演、专家指导、教育培训、实践研学等。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</si>
  <si>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</si>
  <si>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</si>
  <si>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</si>
  <si>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</si>
  <si>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</si>
  <si>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</si>
  <si>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体育教育经费</t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</si>
  <si>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</si>
  <si>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</si>
  <si>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</si>
  <si>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申请金额（元）</t>
  </si>
  <si>
    <t>上海市闵行区浦江镇第二幼儿园</t>
  </si>
  <si>
    <t>上海市闵行区浦瑞幼儿园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</si>
  <si>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</si>
  <si>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</si>
  <si>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</si>
  <si>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</si>
  <si>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</si>
  <si>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</si>
  <si>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</si>
  <si>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</si>
  <si>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</si>
  <si>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</si>
  <si>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</si>
  <si>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</si>
  <si>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</si>
  <si>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</si>
  <si>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</si>
  <si>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浦江镇：</t>
    <phoneticPr fontId="3" type="noConversion"/>
  </si>
  <si>
    <t>信息化项目</t>
    <phoneticPr fontId="1" type="noConversion"/>
  </si>
  <si>
    <t>设备购置与更新</t>
    <phoneticPr fontId="1" type="noConversion"/>
  </si>
  <si>
    <t>科艺体德项目</t>
    <phoneticPr fontId="1" type="noConversion"/>
  </si>
  <si>
    <t>公办义务教育减免书簿费补助</t>
    <phoneticPr fontId="1" type="noConversion"/>
  </si>
  <si>
    <t>学生伤害事故专项资金</t>
    <phoneticPr fontId="1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</si>
</sst>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#,##0_ "/>
  </numFmts>
  <fonts count="6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5" xfId="0" applyNumberFormat="1" applyFont="1" applyFill="1" applyBorder="1" applyAlignment="1">
      <alignment horizontal="left" vertical="center" shrinkToFit="1"/>
    </xf>
    <xf numFmtId="0" fontId="3" fillId="0" borderId="7" xfId="0" applyNumberFormat="1" applyFont="1" applyFill="1" applyBorder="1" applyAlignment="1">
      <alignment horizontal="left" vertical="center" shrinkToFit="1"/>
    </xf>
    <xf numFmtId="0" fontId="3" fillId="0" borderId="7" xfId="0" applyNumberFormat="1" applyFont="1" applyFill="1" applyBorder="1" applyAlignment="1">
      <alignment horizontal="left" vertical="center" wrapText="1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19" fillId="0" borderId="9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10" xfId="51" applyFont="1" applyFill="1" applyBorder="1" applyAlignment="1" applyProtection="1">
      <alignment horizontal="left" vertical="center" wrapText="1"/>
      <protection locked="0"/>
    </xf>
    <xf numFmtId="0" fontId="9" fillId="0" borderId="10" xfId="0" applyNumberFormat="1" applyFont="1" applyFill="1" applyBorder="1" applyAlignment="1">
      <alignment horizontal="left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12" fillId="0" borderId="10" xfId="51" applyNumberFormat="1" applyFont="1" applyFill="1" applyBorder="1" applyAlignment="1" applyProtection="1">
      <alignment horizontal="left" vertical="center" wrapText="1"/>
      <protection locked="0"/>
    </xf>
    <xf numFmtId="177" fontId="5" fillId="0" borderId="10" xfId="2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82" fontId="22" fillId="0" borderId="10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10" xfId="6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10" xfId="0" applyBorder="1" applyAlignment="1"/>
    <xf numFmtId="0" fontId="22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0" xfId="0" applyNumberFormat="1" applyFont="1" applyFill="1" applyBorder="1" applyAlignment="1"/>
    <xf numFmtId="0" fontId="26" fillId="0" borderId="0" xfId="0" applyNumberFormat="1" applyFont="1" applyFill="1" applyBorder="1" applyAlignment="1"/>
    <xf numFmtId="0" fontId="29" fillId="0" borderId="0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3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10" xfId="10" applyNumberFormat="1" applyFont="1" applyFill="1" applyBorder="1" applyAlignment="1">
      <alignment horizontal="center" vertical="center" wrapText="1"/>
    </xf>
    <xf numFmtId="0" fontId="3" fillId="0" borderId="10" xfId="4" applyNumberFormat="1" applyFont="1" applyBorder="1" applyAlignment="1">
      <alignment horizontal="center" vertical="center" wrapText="1"/>
    </xf>
    <xf numFmtId="0" fontId="3" fillId="0" borderId="10" xfId="4" applyNumberFormat="1" applyFont="1" applyBorder="1" applyAlignment="1">
      <alignment vertical="center" wrapText="1"/>
    </xf>
    <xf numFmtId="0" fontId="9" fillId="0" borderId="10" xfId="31" applyFont="1" applyBorder="1" applyAlignment="1">
      <alignment horizontal="center" vertical="center"/>
    </xf>
    <xf numFmtId="0" fontId="3" fillId="3" borderId="10" xfId="4" applyNumberFormat="1" applyFont="1" applyFill="1" applyBorder="1" applyAlignment="1">
      <alignment horizontal="center" vertical="center" wrapText="1"/>
    </xf>
    <xf numFmtId="0" fontId="3" fillId="3" borderId="10" xfId="4" applyNumberFormat="1" applyFont="1" applyFill="1" applyBorder="1" applyAlignment="1">
      <alignment vertical="center"/>
    </xf>
    <xf numFmtId="0" fontId="3" fillId="3" borderId="10" xfId="4" applyNumberFormat="1" applyFont="1" applyFill="1" applyBorder="1" applyAlignment="1">
      <alignment vertical="center" wrapText="1"/>
    </xf>
    <xf numFmtId="0" fontId="11" fillId="0" borderId="10" xfId="13" applyNumberFormat="1" applyFont="1" applyBorder="1" applyAlignment="1">
      <alignment horizontal="left" vertical="center"/>
    </xf>
    <xf numFmtId="0" fontId="11" fillId="0" borderId="10" xfId="9" applyNumberFormat="1" applyFont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10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5" fillId="3" borderId="10" xfId="10" applyNumberFormat="1" applyFont="1" applyFill="1" applyBorder="1" applyAlignment="1">
      <alignment horizontal="center" vertical="center" wrapText="1"/>
    </xf>
    <xf numFmtId="178" fontId="13" fillId="3" borderId="10" xfId="10" applyNumberFormat="1" applyFont="1" applyFill="1" applyBorder="1" applyAlignment="1">
      <alignment horizontal="center" vertical="center" wrapText="1"/>
    </xf>
    <xf numFmtId="182" fontId="36" fillId="3" borderId="10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10" xfId="31" applyFont="1" applyBorder="1" applyAlignment="1">
      <alignment horizontal="center" vertical="center" shrinkToFit="1"/>
    </xf>
    <xf numFmtId="0" fontId="17" fillId="0" borderId="10" xfId="5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8" fontId="9" fillId="0" borderId="10" xfId="31" applyNumberFormat="1" applyFont="1" applyBorder="1" applyAlignment="1">
      <alignment horizontal="center" vertical="center"/>
    </xf>
    <xf numFmtId="182" fontId="17" fillId="0" borderId="10" xfId="0" applyNumberFormat="1" applyFont="1" applyBorder="1" applyAlignment="1">
      <alignment vertical="center"/>
    </xf>
    <xf numFmtId="2" fontId="17" fillId="0" borderId="10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37" fillId="3" borderId="10" xfId="50" applyFont="1" applyFill="1" applyBorder="1" applyAlignment="1">
      <alignment horizontal="center" vertical="center" shrinkToFit="1"/>
    </xf>
    <xf numFmtId="0" fontId="17" fillId="3" borderId="10" xfId="5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178" fontId="17" fillId="3" borderId="10" xfId="0" applyNumberFormat="1" applyFont="1" applyFill="1" applyBorder="1" applyAlignment="1">
      <alignment horizontal="center" vertical="center"/>
    </xf>
    <xf numFmtId="182" fontId="17" fillId="3" borderId="10" xfId="0" applyNumberFormat="1" applyFont="1" applyFill="1" applyBorder="1" applyAlignment="1">
      <alignment horizontal="center" vertical="center"/>
    </xf>
    <xf numFmtId="2" fontId="17" fillId="3" borderId="10" xfId="0" applyNumberFormat="1" applyFont="1" applyFill="1" applyBorder="1" applyAlignment="1">
      <alignment horizontal="center" vertical="center"/>
    </xf>
    <xf numFmtId="0" fontId="37" fillId="0" borderId="10" xfId="50" applyFont="1" applyBorder="1" applyAlignment="1">
      <alignment horizontal="center" vertical="center" shrinkToFit="1"/>
    </xf>
    <xf numFmtId="0" fontId="17" fillId="0" borderId="10" xfId="5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10" xfId="21" applyFont="1" applyFill="1" applyBorder="1" applyAlignment="1">
      <alignment horizontal="center" vertical="center"/>
    </xf>
    <xf numFmtId="0" fontId="9" fillId="0" borderId="10" xfId="37" applyNumberFormat="1" applyFont="1" applyBorder="1" applyAlignment="1">
      <alignment horizontal="left" vertical="center"/>
    </xf>
    <xf numFmtId="0" fontId="9" fillId="0" borderId="10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10" xfId="37" applyNumberFormat="1" applyFont="1" applyBorder="1" applyAlignment="1">
      <alignment horizontal="left" vertical="center"/>
    </xf>
    <xf numFmtId="0" fontId="12" fillId="0" borderId="10" xfId="2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3" borderId="10" xfId="4" applyNumberFormat="1" applyFont="1" applyFill="1" applyBorder="1" applyAlignment="1">
      <alignment horizontal="center" vertical="center"/>
    </xf>
    <xf numFmtId="0" fontId="5" fillId="0" borderId="10" xfId="4" applyNumberFormat="1" applyFont="1" applyBorder="1" applyAlignment="1">
      <alignment horizontal="center" vertical="center" wrapText="1"/>
    </xf>
    <xf numFmtId="0" fontId="5" fillId="0" borderId="10" xfId="4" applyNumberFormat="1" applyFont="1" applyBorder="1" applyAlignment="1">
      <alignment vertical="center" wrapText="1"/>
    </xf>
    <xf numFmtId="0" fontId="5" fillId="3" borderId="10" xfId="4" applyNumberFormat="1" applyFont="1" applyFill="1" applyBorder="1" applyAlignment="1">
      <alignment horizontal="center" vertical="center" wrapText="1"/>
    </xf>
    <xf numFmtId="0" fontId="5" fillId="3" borderId="10" xfId="4" applyNumberFormat="1" applyFont="1" applyFill="1" applyBorder="1" applyAlignment="1">
      <alignment vertical="center"/>
    </xf>
    <xf numFmtId="0" fontId="5" fillId="3" borderId="10" xfId="4" applyNumberFormat="1" applyFont="1" applyFill="1" applyBorder="1" applyAlignment="1">
      <alignment vertical="center" wrapText="1"/>
    </xf>
    <xf numFmtId="0" fontId="12" fillId="0" borderId="10" xfId="13" applyNumberFormat="1" applyFont="1" applyBorder="1" applyAlignment="1">
      <alignment horizontal="left" vertical="center"/>
    </xf>
    <xf numFmtId="176" fontId="11" fillId="2" borderId="10" xfId="0" applyNumberFormat="1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3" fillId="2" borderId="10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77" fontId="17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2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12" xfId="0" applyNumberFormat="1" applyFont="1" applyBorder="1" applyAlignment="1"/>
    <xf numFmtId="176" fontId="17" fillId="0" borderId="7" xfId="0" applyNumberFormat="1" applyFont="1" applyBorder="1" applyAlignment="1">
      <alignment horizontal="center"/>
    </xf>
    <xf numFmtId="177" fontId="11" fillId="0" borderId="7" xfId="0" applyNumberFormat="1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177" fontId="17" fillId="2" borderId="7" xfId="0" applyNumberFormat="1" applyFont="1" applyFill="1" applyBorder="1" applyAlignment="1">
      <alignment horizontal="center" vertical="center"/>
    </xf>
    <xf numFmtId="176" fontId="40" fillId="4" borderId="7" xfId="0" applyNumberFormat="1" applyFont="1" applyFill="1" applyBorder="1" applyAlignment="1">
      <alignment horizontal="center"/>
    </xf>
    <xf numFmtId="176" fontId="17" fillId="4" borderId="7" xfId="0" applyNumberFormat="1" applyFont="1" applyFill="1" applyBorder="1" applyAlignment="1">
      <alignment horizontal="center"/>
    </xf>
    <xf numFmtId="177" fontId="11" fillId="4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1" fillId="2" borderId="0" xfId="0" applyNumberFormat="1" applyFont="1" applyFill="1" applyBorder="1" applyAlignment="1">
      <alignment wrapText="1"/>
    </xf>
    <xf numFmtId="0" fontId="41" fillId="2" borderId="0" xfId="0" applyNumberFormat="1" applyFont="1" applyFill="1" applyBorder="1" applyAlignment="1"/>
    <xf numFmtId="0" fontId="3" fillId="2" borderId="1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10" xfId="52" applyNumberFormat="1" applyFont="1" applyFill="1" applyBorder="1" applyAlignment="1">
      <alignment horizontal="center" vertical="center" wrapText="1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10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 applyProtection="1">
      <alignment horizontal="center" vertical="center"/>
    </xf>
    <xf numFmtId="0" fontId="42" fillId="2" borderId="10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25" fillId="0" borderId="4" xfId="0" applyFont="1" applyBorder="1" applyAlignment="1">
      <alignment horizontal="right" vertical="center"/>
    </xf>
    <xf numFmtId="0" fontId="13" fillId="3" borderId="10" xfId="10" applyNumberFormat="1" applyFont="1" applyFill="1" applyBorder="1" applyAlignment="1">
      <alignment horizontal="center" vertical="center" wrapText="1"/>
    </xf>
    <xf numFmtId="43" fontId="11" fillId="0" borderId="10" xfId="52" applyFont="1" applyFill="1" applyBorder="1" applyAlignment="1">
      <alignment horizontal="center" vertical="center" wrapText="1"/>
    </xf>
    <xf numFmtId="43" fontId="17" fillId="0" borderId="10" xfId="52" applyFont="1" applyFill="1" applyBorder="1" applyAlignment="1">
      <alignment horizontal="center" vertical="center" wrapText="1"/>
    </xf>
    <xf numFmtId="0" fontId="11" fillId="0" borderId="10" xfId="10" applyNumberFormat="1" applyFont="1" applyFill="1" applyBorder="1" applyAlignment="1">
      <alignment horizontal="center" vertical="center" shrinkToFit="1"/>
    </xf>
    <xf numFmtId="0" fontId="11" fillId="0" borderId="10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10" xfId="24" applyFont="1" applyFill="1" applyBorder="1" applyAlignment="1">
      <alignment horizontal="center" vertical="center"/>
    </xf>
    <xf numFmtId="177" fontId="11" fillId="0" borderId="10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10" applyNumberFormat="1" applyFont="1" applyFill="1" applyBorder="1" applyAlignment="1">
      <alignment horizontal="center" vertical="center"/>
    </xf>
    <xf numFmtId="0" fontId="44" fillId="0" borderId="10" xfId="24" applyFont="1" applyFill="1" applyBorder="1" applyAlignment="1">
      <alignment horizontal="center" vertical="center"/>
    </xf>
    <xf numFmtId="182" fontId="17" fillId="2" borderId="5" xfId="52" applyNumberFormat="1" applyFont="1" applyFill="1" applyBorder="1" applyAlignment="1">
      <alignment horizontal="center" vertical="center" wrapText="1"/>
    </xf>
    <xf numFmtId="182" fontId="17" fillId="2" borderId="1" xfId="52" applyNumberFormat="1" applyFont="1" applyFill="1" applyBorder="1" applyAlignment="1">
      <alignment horizontal="center" vertical="center" wrapText="1"/>
    </xf>
    <xf numFmtId="0" fontId="42" fillId="2" borderId="10" xfId="0" applyNumberFormat="1" applyFont="1" applyFill="1" applyBorder="1" applyAlignment="1" applyProtection="1">
      <alignment horizontal="center" vertical="center"/>
    </xf>
    <xf numFmtId="0" fontId="17" fillId="2" borderId="10" xfId="5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76" fontId="17" fillId="2" borderId="1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4" fontId="11" fillId="2" borderId="10" xfId="52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46" fillId="2" borderId="0" xfId="0" applyNumberFormat="1" applyFont="1" applyFill="1" applyAlignment="1">
      <alignment horizontal="center" vertical="center"/>
    </xf>
    <xf numFmtId="0" fontId="48" fillId="2" borderId="0" xfId="0" applyNumberFormat="1" applyFont="1" applyFill="1" applyAlignment="1">
      <alignment horizontal="center" vertical="center"/>
    </xf>
    <xf numFmtId="0" fontId="45" fillId="2" borderId="4" xfId="27" applyNumberFormat="1" applyFont="1" applyFill="1" applyBorder="1" applyAlignment="1">
      <alignment horizontal="right" vertical="center"/>
    </xf>
    <xf numFmtId="0" fontId="50" fillId="2" borderId="0" xfId="0" applyNumberFormat="1" applyFont="1" applyFill="1" applyBorder="1" applyAlignment="1">
      <alignment wrapText="1"/>
    </xf>
    <xf numFmtId="0" fontId="50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10" xfId="48" applyFont="1" applyFill="1" applyBorder="1" applyAlignment="1">
      <alignment horizontal="center" vertical="center" wrapText="1"/>
    </xf>
    <xf numFmtId="178" fontId="16" fillId="3" borderId="10" xfId="48" applyNumberFormat="1" applyFont="1" applyFill="1" applyBorder="1" applyAlignment="1">
      <alignment horizontal="center" vertical="center" wrapText="1"/>
    </xf>
    <xf numFmtId="0" fontId="51" fillId="2" borderId="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9" fillId="0" borderId="10" xfId="53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 applyProtection="1">
      <alignment horizontal="center" vertical="center"/>
    </xf>
    <xf numFmtId="182" fontId="9" fillId="0" borderId="10" xfId="52" applyNumberFormat="1" applyFont="1" applyFill="1" applyBorder="1" applyAlignment="1">
      <alignment horizontal="center" vertical="center" wrapText="1"/>
    </xf>
    <xf numFmtId="0" fontId="42" fillId="2" borderId="10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4" fillId="2" borderId="10" xfId="0" applyNumberFormat="1" applyFont="1" applyFill="1" applyBorder="1" applyAlignment="1" applyProtection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9" fillId="2" borderId="0" xfId="0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 wrapText="1"/>
    </xf>
    <xf numFmtId="176" fontId="11" fillId="3" borderId="10" xfId="0" applyNumberFormat="1" applyFont="1" applyFill="1" applyBorder="1" applyAlignment="1">
      <alignment horizontal="center" vertical="center"/>
    </xf>
    <xf numFmtId="176" fontId="32" fillId="3" borderId="10" xfId="0" applyNumberFormat="1" applyFont="1" applyFill="1" applyBorder="1" applyAlignment="1">
      <alignment horizontal="center" vertical="center" wrapText="1"/>
    </xf>
    <xf numFmtId="177" fontId="11" fillId="3" borderId="10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0" borderId="10" xfId="3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0" fontId="17" fillId="0" borderId="10" xfId="31" applyFont="1" applyBorder="1" applyAlignment="1">
      <alignment horizontal="center" vertical="center"/>
    </xf>
    <xf numFmtId="177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0" fillId="0" borderId="0" xfId="0" applyNumberFormat="1">
      <alignment vertical="center"/>
    </xf>
    <xf numFmtId="0" fontId="59" fillId="0" borderId="0" xfId="0" applyNumberFormat="1" applyFont="1" applyAlignment="1">
      <alignment horizontal="right" vertical="center"/>
    </xf>
    <xf numFmtId="0" fontId="59" fillId="0" borderId="0" xfId="0" applyNumberFormat="1" applyFont="1">
      <alignment vertical="center"/>
    </xf>
    <xf numFmtId="0" fontId="60" fillId="0" borderId="10" xfId="0" applyNumberFormat="1" applyFont="1" applyBorder="1" applyAlignment="1">
      <alignment horizontal="center" vertical="center"/>
    </xf>
    <xf numFmtId="0" fontId="60" fillId="0" borderId="10" xfId="0" applyNumberFormat="1" applyFont="1" applyFill="1" applyBorder="1" applyAlignment="1">
      <alignment horizontal="center" vertical="center"/>
    </xf>
    <xf numFmtId="177" fontId="60" fillId="0" borderId="10" xfId="0" applyNumberFormat="1" applyFont="1" applyFill="1" applyBorder="1" applyAlignment="1">
      <alignment horizontal="center" vertical="center"/>
    </xf>
    <xf numFmtId="0" fontId="60" fillId="0" borderId="10" xfId="0" applyNumberFormat="1" applyFont="1" applyBorder="1" applyAlignment="1">
      <alignment horizontal="center" vertical="center" wrapText="1"/>
    </xf>
    <xf numFmtId="177" fontId="60" fillId="0" borderId="1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7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8" fillId="0" borderId="4" xfId="0" applyNumberFormat="1" applyFont="1" applyBorder="1" applyAlignment="1">
      <alignment vertical="center"/>
    </xf>
    <xf numFmtId="176" fontId="59" fillId="0" borderId="4" xfId="0" applyNumberFormat="1" applyFont="1" applyBorder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18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7" fillId="3" borderId="10" xfId="0" applyFont="1" applyFill="1" applyBorder="1" applyAlignment="1">
      <alignment horizontal="center" vertical="center"/>
    </xf>
    <xf numFmtId="176" fontId="31" fillId="2" borderId="4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1" fillId="3" borderId="1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0" fontId="47" fillId="2" borderId="0" xfId="27" applyNumberFormat="1" applyFont="1" applyFill="1" applyAlignment="1">
      <alignment horizontal="center" vertical="center"/>
    </xf>
    <xf numFmtId="0" fontId="47" fillId="2" borderId="0" xfId="27" applyNumberFormat="1" applyFont="1" applyFill="1" applyAlignment="1">
      <alignment horizontal="center" vertical="center" wrapText="1"/>
    </xf>
    <xf numFmtId="0" fontId="51" fillId="2" borderId="0" xfId="0" applyNumberFormat="1" applyFont="1" applyFill="1" applyBorder="1" applyAlignment="1">
      <alignment horizontal="center" vertical="center"/>
    </xf>
    <xf numFmtId="0" fontId="49" fillId="2" borderId="4" xfId="0" applyNumberFormat="1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53" fillId="2" borderId="4" xfId="21" applyFont="1" applyFill="1" applyBorder="1" applyAlignment="1">
      <alignment horizontal="right" vertical="center"/>
    </xf>
    <xf numFmtId="0" fontId="16" fillId="3" borderId="2" xfId="3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10" xfId="4" applyNumberFormat="1" applyFont="1" applyFill="1" applyBorder="1" applyAlignment="1">
      <alignment horizontal="center" vertical="center"/>
    </xf>
    <xf numFmtId="0" fontId="13" fillId="3" borderId="10" xfId="1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54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3" borderId="10" xfId="1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176" fontId="53" fillId="0" borderId="4" xfId="0" applyNumberFormat="1" applyFont="1" applyBorder="1" applyAlignment="1">
      <alignment horizontal="right" vertical="center"/>
    </xf>
  </cellXfs>
  <cellStyles count="54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B12" sqref="B12"/>
    </sheetView>
  </sheetViews>
  <sheetFormatPr defaultColWidth="9" defaultRowHeight="13.5"/>
  <cols>
    <col min="1" max="1" width="10.625" style="210" customWidth="1"/>
    <col min="2" max="2" width="30.625" style="218" customWidth="1"/>
    <col min="3" max="3" width="20.625" style="210" customWidth="1"/>
    <col min="4" max="4" width="20.5" style="210" bestFit="1" customWidth="1"/>
    <col min="5" max="5" width="18.625" style="210" hidden="1" customWidth="1"/>
    <col min="6" max="6" width="18.375" style="210" bestFit="1" customWidth="1"/>
    <col min="7" max="7" width="14.375" style="210" hidden="1" customWidth="1"/>
    <col min="8" max="8" width="14.25" style="210" hidden="1" customWidth="1"/>
    <col min="9" max="252" width="9" style="210"/>
    <col min="253" max="253" width="6.625" style="210" customWidth="1"/>
    <col min="254" max="255" width="21.625" style="210" customWidth="1"/>
    <col min="256" max="256" width="16.125" style="210" bestFit="1" customWidth="1"/>
    <col min="257" max="257" width="13.875" style="210" bestFit="1" customWidth="1"/>
    <col min="258" max="258" width="17.25" style="210" bestFit="1" customWidth="1"/>
    <col min="259" max="260" width="20.5" style="210" bestFit="1" customWidth="1"/>
    <col min="261" max="261" width="0" style="210" hidden="1" customWidth="1"/>
    <col min="262" max="262" width="18.375" style="210" bestFit="1" customWidth="1"/>
    <col min="263" max="264" width="0" style="210" hidden="1" customWidth="1"/>
    <col min="265" max="508" width="9" style="210"/>
    <col min="509" max="509" width="6.625" style="210" customWidth="1"/>
    <col min="510" max="511" width="21.625" style="210" customWidth="1"/>
    <col min="512" max="512" width="16.125" style="210" bestFit="1" customWidth="1"/>
    <col min="513" max="513" width="13.875" style="210" bestFit="1" customWidth="1"/>
    <col min="514" max="514" width="17.25" style="210" bestFit="1" customWidth="1"/>
    <col min="515" max="516" width="20.5" style="210" bestFit="1" customWidth="1"/>
    <col min="517" max="517" width="0" style="210" hidden="1" customWidth="1"/>
    <col min="518" max="518" width="18.375" style="210" bestFit="1" customWidth="1"/>
    <col min="519" max="520" width="0" style="210" hidden="1" customWidth="1"/>
    <col min="521" max="764" width="9" style="210"/>
    <col min="765" max="765" width="6.625" style="210" customWidth="1"/>
    <col min="766" max="767" width="21.625" style="210" customWidth="1"/>
    <col min="768" max="768" width="16.125" style="210" bestFit="1" customWidth="1"/>
    <col min="769" max="769" width="13.875" style="210" bestFit="1" customWidth="1"/>
    <col min="770" max="770" width="17.25" style="210" bestFit="1" customWidth="1"/>
    <col min="771" max="772" width="20.5" style="210" bestFit="1" customWidth="1"/>
    <col min="773" max="773" width="0" style="210" hidden="1" customWidth="1"/>
    <col min="774" max="774" width="18.375" style="210" bestFit="1" customWidth="1"/>
    <col min="775" max="776" width="0" style="210" hidden="1" customWidth="1"/>
    <col min="777" max="1020" width="9" style="210"/>
    <col min="1021" max="1021" width="6.625" style="210" customWidth="1"/>
    <col min="1022" max="1023" width="21.625" style="210" customWidth="1"/>
    <col min="1024" max="1024" width="16.125" style="210" bestFit="1" customWidth="1"/>
    <col min="1025" max="1025" width="13.875" style="210" bestFit="1" customWidth="1"/>
    <col min="1026" max="1026" width="17.25" style="210" bestFit="1" customWidth="1"/>
    <col min="1027" max="1028" width="20.5" style="210" bestFit="1" customWidth="1"/>
    <col min="1029" max="1029" width="0" style="210" hidden="1" customWidth="1"/>
    <col min="1030" max="1030" width="18.375" style="210" bestFit="1" customWidth="1"/>
    <col min="1031" max="1032" width="0" style="210" hidden="1" customWidth="1"/>
    <col min="1033" max="1276" width="9" style="210"/>
    <col min="1277" max="1277" width="6.625" style="210" customWidth="1"/>
    <col min="1278" max="1279" width="21.625" style="210" customWidth="1"/>
    <col min="1280" max="1280" width="16.125" style="210" bestFit="1" customWidth="1"/>
    <col min="1281" max="1281" width="13.875" style="210" bestFit="1" customWidth="1"/>
    <col min="1282" max="1282" width="17.25" style="210" bestFit="1" customWidth="1"/>
    <col min="1283" max="1284" width="20.5" style="210" bestFit="1" customWidth="1"/>
    <col min="1285" max="1285" width="0" style="210" hidden="1" customWidth="1"/>
    <col min="1286" max="1286" width="18.375" style="210" bestFit="1" customWidth="1"/>
    <col min="1287" max="1288" width="0" style="210" hidden="1" customWidth="1"/>
    <col min="1289" max="1532" width="9" style="210"/>
    <col min="1533" max="1533" width="6.625" style="210" customWidth="1"/>
    <col min="1534" max="1535" width="21.625" style="210" customWidth="1"/>
    <col min="1536" max="1536" width="16.125" style="210" bestFit="1" customWidth="1"/>
    <col min="1537" max="1537" width="13.875" style="210" bestFit="1" customWidth="1"/>
    <col min="1538" max="1538" width="17.25" style="210" bestFit="1" customWidth="1"/>
    <col min="1539" max="1540" width="20.5" style="210" bestFit="1" customWidth="1"/>
    <col min="1541" max="1541" width="0" style="210" hidden="1" customWidth="1"/>
    <col min="1542" max="1542" width="18.375" style="210" bestFit="1" customWidth="1"/>
    <col min="1543" max="1544" width="0" style="210" hidden="1" customWidth="1"/>
    <col min="1545" max="1788" width="9" style="210"/>
    <col min="1789" max="1789" width="6.625" style="210" customWidth="1"/>
    <col min="1790" max="1791" width="21.625" style="210" customWidth="1"/>
    <col min="1792" max="1792" width="16.125" style="210" bestFit="1" customWidth="1"/>
    <col min="1793" max="1793" width="13.875" style="210" bestFit="1" customWidth="1"/>
    <col min="1794" max="1794" width="17.25" style="210" bestFit="1" customWidth="1"/>
    <col min="1795" max="1796" width="20.5" style="210" bestFit="1" customWidth="1"/>
    <col min="1797" max="1797" width="0" style="210" hidden="1" customWidth="1"/>
    <col min="1798" max="1798" width="18.375" style="210" bestFit="1" customWidth="1"/>
    <col min="1799" max="1800" width="0" style="210" hidden="1" customWidth="1"/>
    <col min="1801" max="2044" width="9" style="210"/>
    <col min="2045" max="2045" width="6.625" style="210" customWidth="1"/>
    <col min="2046" max="2047" width="21.625" style="210" customWidth="1"/>
    <col min="2048" max="2048" width="16.125" style="210" bestFit="1" customWidth="1"/>
    <col min="2049" max="2049" width="13.875" style="210" bestFit="1" customWidth="1"/>
    <col min="2050" max="2050" width="17.25" style="210" bestFit="1" customWidth="1"/>
    <col min="2051" max="2052" width="20.5" style="210" bestFit="1" customWidth="1"/>
    <col min="2053" max="2053" width="0" style="210" hidden="1" customWidth="1"/>
    <col min="2054" max="2054" width="18.375" style="210" bestFit="1" customWidth="1"/>
    <col min="2055" max="2056" width="0" style="210" hidden="1" customWidth="1"/>
    <col min="2057" max="2300" width="9" style="210"/>
    <col min="2301" max="2301" width="6.625" style="210" customWidth="1"/>
    <col min="2302" max="2303" width="21.625" style="210" customWidth="1"/>
    <col min="2304" max="2304" width="16.125" style="210" bestFit="1" customWidth="1"/>
    <col min="2305" max="2305" width="13.875" style="210" bestFit="1" customWidth="1"/>
    <col min="2306" max="2306" width="17.25" style="210" bestFit="1" customWidth="1"/>
    <col min="2307" max="2308" width="20.5" style="210" bestFit="1" customWidth="1"/>
    <col min="2309" max="2309" width="0" style="210" hidden="1" customWidth="1"/>
    <col min="2310" max="2310" width="18.375" style="210" bestFit="1" customWidth="1"/>
    <col min="2311" max="2312" width="0" style="210" hidden="1" customWidth="1"/>
    <col min="2313" max="2556" width="9" style="210"/>
    <col min="2557" max="2557" width="6.625" style="210" customWidth="1"/>
    <col min="2558" max="2559" width="21.625" style="210" customWidth="1"/>
    <col min="2560" max="2560" width="16.125" style="210" bestFit="1" customWidth="1"/>
    <col min="2561" max="2561" width="13.875" style="210" bestFit="1" customWidth="1"/>
    <col min="2562" max="2562" width="17.25" style="210" bestFit="1" customWidth="1"/>
    <col min="2563" max="2564" width="20.5" style="210" bestFit="1" customWidth="1"/>
    <col min="2565" max="2565" width="0" style="210" hidden="1" customWidth="1"/>
    <col min="2566" max="2566" width="18.375" style="210" bestFit="1" customWidth="1"/>
    <col min="2567" max="2568" width="0" style="210" hidden="1" customWidth="1"/>
    <col min="2569" max="2812" width="9" style="210"/>
    <col min="2813" max="2813" width="6.625" style="210" customWidth="1"/>
    <col min="2814" max="2815" width="21.625" style="210" customWidth="1"/>
    <col min="2816" max="2816" width="16.125" style="210" bestFit="1" customWidth="1"/>
    <col min="2817" max="2817" width="13.875" style="210" bestFit="1" customWidth="1"/>
    <col min="2818" max="2818" width="17.25" style="210" bestFit="1" customWidth="1"/>
    <col min="2819" max="2820" width="20.5" style="210" bestFit="1" customWidth="1"/>
    <col min="2821" max="2821" width="0" style="210" hidden="1" customWidth="1"/>
    <col min="2822" max="2822" width="18.375" style="210" bestFit="1" customWidth="1"/>
    <col min="2823" max="2824" width="0" style="210" hidden="1" customWidth="1"/>
    <col min="2825" max="3068" width="9" style="210"/>
    <col min="3069" max="3069" width="6.625" style="210" customWidth="1"/>
    <col min="3070" max="3071" width="21.625" style="210" customWidth="1"/>
    <col min="3072" max="3072" width="16.125" style="210" bestFit="1" customWidth="1"/>
    <col min="3073" max="3073" width="13.875" style="210" bestFit="1" customWidth="1"/>
    <col min="3074" max="3074" width="17.25" style="210" bestFit="1" customWidth="1"/>
    <col min="3075" max="3076" width="20.5" style="210" bestFit="1" customWidth="1"/>
    <col min="3077" max="3077" width="0" style="210" hidden="1" customWidth="1"/>
    <col min="3078" max="3078" width="18.375" style="210" bestFit="1" customWidth="1"/>
    <col min="3079" max="3080" width="0" style="210" hidden="1" customWidth="1"/>
    <col min="3081" max="3324" width="9" style="210"/>
    <col min="3325" max="3325" width="6.625" style="210" customWidth="1"/>
    <col min="3326" max="3327" width="21.625" style="210" customWidth="1"/>
    <col min="3328" max="3328" width="16.125" style="210" bestFit="1" customWidth="1"/>
    <col min="3329" max="3329" width="13.875" style="210" bestFit="1" customWidth="1"/>
    <col min="3330" max="3330" width="17.25" style="210" bestFit="1" customWidth="1"/>
    <col min="3331" max="3332" width="20.5" style="210" bestFit="1" customWidth="1"/>
    <col min="3333" max="3333" width="0" style="210" hidden="1" customWidth="1"/>
    <col min="3334" max="3334" width="18.375" style="210" bestFit="1" customWidth="1"/>
    <col min="3335" max="3336" width="0" style="210" hidden="1" customWidth="1"/>
    <col min="3337" max="3580" width="9" style="210"/>
    <col min="3581" max="3581" width="6.625" style="210" customWidth="1"/>
    <col min="3582" max="3583" width="21.625" style="210" customWidth="1"/>
    <col min="3584" max="3584" width="16.125" style="210" bestFit="1" customWidth="1"/>
    <col min="3585" max="3585" width="13.875" style="210" bestFit="1" customWidth="1"/>
    <col min="3586" max="3586" width="17.25" style="210" bestFit="1" customWidth="1"/>
    <col min="3587" max="3588" width="20.5" style="210" bestFit="1" customWidth="1"/>
    <col min="3589" max="3589" width="0" style="210" hidden="1" customWidth="1"/>
    <col min="3590" max="3590" width="18.375" style="210" bestFit="1" customWidth="1"/>
    <col min="3591" max="3592" width="0" style="210" hidden="1" customWidth="1"/>
    <col min="3593" max="3836" width="9" style="210"/>
    <col min="3837" max="3837" width="6.625" style="210" customWidth="1"/>
    <col min="3838" max="3839" width="21.625" style="210" customWidth="1"/>
    <col min="3840" max="3840" width="16.125" style="210" bestFit="1" customWidth="1"/>
    <col min="3841" max="3841" width="13.875" style="210" bestFit="1" customWidth="1"/>
    <col min="3842" max="3842" width="17.25" style="210" bestFit="1" customWidth="1"/>
    <col min="3843" max="3844" width="20.5" style="210" bestFit="1" customWidth="1"/>
    <col min="3845" max="3845" width="0" style="210" hidden="1" customWidth="1"/>
    <col min="3846" max="3846" width="18.375" style="210" bestFit="1" customWidth="1"/>
    <col min="3847" max="3848" width="0" style="210" hidden="1" customWidth="1"/>
    <col min="3849" max="4092" width="9" style="210"/>
    <col min="4093" max="4093" width="6.625" style="210" customWidth="1"/>
    <col min="4094" max="4095" width="21.625" style="210" customWidth="1"/>
    <col min="4096" max="4096" width="16.125" style="210" bestFit="1" customWidth="1"/>
    <col min="4097" max="4097" width="13.875" style="210" bestFit="1" customWidth="1"/>
    <col min="4098" max="4098" width="17.25" style="210" bestFit="1" customWidth="1"/>
    <col min="4099" max="4100" width="20.5" style="210" bestFit="1" customWidth="1"/>
    <col min="4101" max="4101" width="0" style="210" hidden="1" customWidth="1"/>
    <col min="4102" max="4102" width="18.375" style="210" bestFit="1" customWidth="1"/>
    <col min="4103" max="4104" width="0" style="210" hidden="1" customWidth="1"/>
    <col min="4105" max="4348" width="9" style="210"/>
    <col min="4349" max="4349" width="6.625" style="210" customWidth="1"/>
    <col min="4350" max="4351" width="21.625" style="210" customWidth="1"/>
    <col min="4352" max="4352" width="16.125" style="210" bestFit="1" customWidth="1"/>
    <col min="4353" max="4353" width="13.875" style="210" bestFit="1" customWidth="1"/>
    <col min="4354" max="4354" width="17.25" style="210" bestFit="1" customWidth="1"/>
    <col min="4355" max="4356" width="20.5" style="210" bestFit="1" customWidth="1"/>
    <col min="4357" max="4357" width="0" style="210" hidden="1" customWidth="1"/>
    <col min="4358" max="4358" width="18.375" style="210" bestFit="1" customWidth="1"/>
    <col min="4359" max="4360" width="0" style="210" hidden="1" customWidth="1"/>
    <col min="4361" max="4604" width="9" style="210"/>
    <col min="4605" max="4605" width="6.625" style="210" customWidth="1"/>
    <col min="4606" max="4607" width="21.625" style="210" customWidth="1"/>
    <col min="4608" max="4608" width="16.125" style="210" bestFit="1" customWidth="1"/>
    <col min="4609" max="4609" width="13.875" style="210" bestFit="1" customWidth="1"/>
    <col min="4610" max="4610" width="17.25" style="210" bestFit="1" customWidth="1"/>
    <col min="4611" max="4612" width="20.5" style="210" bestFit="1" customWidth="1"/>
    <col min="4613" max="4613" width="0" style="210" hidden="1" customWidth="1"/>
    <col min="4614" max="4614" width="18.375" style="210" bestFit="1" customWidth="1"/>
    <col min="4615" max="4616" width="0" style="210" hidden="1" customWidth="1"/>
    <col min="4617" max="4860" width="9" style="210"/>
    <col min="4861" max="4861" width="6.625" style="210" customWidth="1"/>
    <col min="4862" max="4863" width="21.625" style="210" customWidth="1"/>
    <col min="4864" max="4864" width="16.125" style="210" bestFit="1" customWidth="1"/>
    <col min="4865" max="4865" width="13.875" style="210" bestFit="1" customWidth="1"/>
    <col min="4866" max="4866" width="17.25" style="210" bestFit="1" customWidth="1"/>
    <col min="4867" max="4868" width="20.5" style="210" bestFit="1" customWidth="1"/>
    <col min="4869" max="4869" width="0" style="210" hidden="1" customWidth="1"/>
    <col min="4870" max="4870" width="18.375" style="210" bestFit="1" customWidth="1"/>
    <col min="4871" max="4872" width="0" style="210" hidden="1" customWidth="1"/>
    <col min="4873" max="5116" width="9" style="210"/>
    <col min="5117" max="5117" width="6.625" style="210" customWidth="1"/>
    <col min="5118" max="5119" width="21.625" style="210" customWidth="1"/>
    <col min="5120" max="5120" width="16.125" style="210" bestFit="1" customWidth="1"/>
    <col min="5121" max="5121" width="13.875" style="210" bestFit="1" customWidth="1"/>
    <col min="5122" max="5122" width="17.25" style="210" bestFit="1" customWidth="1"/>
    <col min="5123" max="5124" width="20.5" style="210" bestFit="1" customWidth="1"/>
    <col min="5125" max="5125" width="0" style="210" hidden="1" customWidth="1"/>
    <col min="5126" max="5126" width="18.375" style="210" bestFit="1" customWidth="1"/>
    <col min="5127" max="5128" width="0" style="210" hidden="1" customWidth="1"/>
    <col min="5129" max="5372" width="9" style="210"/>
    <col min="5373" max="5373" width="6.625" style="210" customWidth="1"/>
    <col min="5374" max="5375" width="21.625" style="210" customWidth="1"/>
    <col min="5376" max="5376" width="16.125" style="210" bestFit="1" customWidth="1"/>
    <col min="5377" max="5377" width="13.875" style="210" bestFit="1" customWidth="1"/>
    <col min="5378" max="5378" width="17.25" style="210" bestFit="1" customWidth="1"/>
    <col min="5379" max="5380" width="20.5" style="210" bestFit="1" customWidth="1"/>
    <col min="5381" max="5381" width="0" style="210" hidden="1" customWidth="1"/>
    <col min="5382" max="5382" width="18.375" style="210" bestFit="1" customWidth="1"/>
    <col min="5383" max="5384" width="0" style="210" hidden="1" customWidth="1"/>
    <col min="5385" max="5628" width="9" style="210"/>
    <col min="5629" max="5629" width="6.625" style="210" customWidth="1"/>
    <col min="5630" max="5631" width="21.625" style="210" customWidth="1"/>
    <col min="5632" max="5632" width="16.125" style="210" bestFit="1" customWidth="1"/>
    <col min="5633" max="5633" width="13.875" style="210" bestFit="1" customWidth="1"/>
    <col min="5634" max="5634" width="17.25" style="210" bestFit="1" customWidth="1"/>
    <col min="5635" max="5636" width="20.5" style="210" bestFit="1" customWidth="1"/>
    <col min="5637" max="5637" width="0" style="210" hidden="1" customWidth="1"/>
    <col min="5638" max="5638" width="18.375" style="210" bestFit="1" customWidth="1"/>
    <col min="5639" max="5640" width="0" style="210" hidden="1" customWidth="1"/>
    <col min="5641" max="5884" width="9" style="210"/>
    <col min="5885" max="5885" width="6.625" style="210" customWidth="1"/>
    <col min="5886" max="5887" width="21.625" style="210" customWidth="1"/>
    <col min="5888" max="5888" width="16.125" style="210" bestFit="1" customWidth="1"/>
    <col min="5889" max="5889" width="13.875" style="210" bestFit="1" customWidth="1"/>
    <col min="5890" max="5890" width="17.25" style="210" bestFit="1" customWidth="1"/>
    <col min="5891" max="5892" width="20.5" style="210" bestFit="1" customWidth="1"/>
    <col min="5893" max="5893" width="0" style="210" hidden="1" customWidth="1"/>
    <col min="5894" max="5894" width="18.375" style="210" bestFit="1" customWidth="1"/>
    <col min="5895" max="5896" width="0" style="210" hidden="1" customWidth="1"/>
    <col min="5897" max="6140" width="9" style="210"/>
    <col min="6141" max="6141" width="6.625" style="210" customWidth="1"/>
    <col min="6142" max="6143" width="21.625" style="210" customWidth="1"/>
    <col min="6144" max="6144" width="16.125" style="210" bestFit="1" customWidth="1"/>
    <col min="6145" max="6145" width="13.875" style="210" bestFit="1" customWidth="1"/>
    <col min="6146" max="6146" width="17.25" style="210" bestFit="1" customWidth="1"/>
    <col min="6147" max="6148" width="20.5" style="210" bestFit="1" customWidth="1"/>
    <col min="6149" max="6149" width="0" style="210" hidden="1" customWidth="1"/>
    <col min="6150" max="6150" width="18.375" style="210" bestFit="1" customWidth="1"/>
    <col min="6151" max="6152" width="0" style="210" hidden="1" customWidth="1"/>
    <col min="6153" max="6396" width="9" style="210"/>
    <col min="6397" max="6397" width="6.625" style="210" customWidth="1"/>
    <col min="6398" max="6399" width="21.625" style="210" customWidth="1"/>
    <col min="6400" max="6400" width="16.125" style="210" bestFit="1" customWidth="1"/>
    <col min="6401" max="6401" width="13.875" style="210" bestFit="1" customWidth="1"/>
    <col min="6402" max="6402" width="17.25" style="210" bestFit="1" customWidth="1"/>
    <col min="6403" max="6404" width="20.5" style="210" bestFit="1" customWidth="1"/>
    <col min="6405" max="6405" width="0" style="210" hidden="1" customWidth="1"/>
    <col min="6406" max="6406" width="18.375" style="210" bestFit="1" customWidth="1"/>
    <col min="6407" max="6408" width="0" style="210" hidden="1" customWidth="1"/>
    <col min="6409" max="6652" width="9" style="210"/>
    <col min="6653" max="6653" width="6.625" style="210" customWidth="1"/>
    <col min="6654" max="6655" width="21.625" style="210" customWidth="1"/>
    <col min="6656" max="6656" width="16.125" style="210" bestFit="1" customWidth="1"/>
    <col min="6657" max="6657" width="13.875" style="210" bestFit="1" customWidth="1"/>
    <col min="6658" max="6658" width="17.25" style="210" bestFit="1" customWidth="1"/>
    <col min="6659" max="6660" width="20.5" style="210" bestFit="1" customWidth="1"/>
    <col min="6661" max="6661" width="0" style="210" hidden="1" customWidth="1"/>
    <col min="6662" max="6662" width="18.375" style="210" bestFit="1" customWidth="1"/>
    <col min="6663" max="6664" width="0" style="210" hidden="1" customWidth="1"/>
    <col min="6665" max="6908" width="9" style="210"/>
    <col min="6909" max="6909" width="6.625" style="210" customWidth="1"/>
    <col min="6910" max="6911" width="21.625" style="210" customWidth="1"/>
    <col min="6912" max="6912" width="16.125" style="210" bestFit="1" customWidth="1"/>
    <col min="6913" max="6913" width="13.875" style="210" bestFit="1" customWidth="1"/>
    <col min="6914" max="6914" width="17.25" style="210" bestFit="1" customWidth="1"/>
    <col min="6915" max="6916" width="20.5" style="210" bestFit="1" customWidth="1"/>
    <col min="6917" max="6917" width="0" style="210" hidden="1" customWidth="1"/>
    <col min="6918" max="6918" width="18.375" style="210" bestFit="1" customWidth="1"/>
    <col min="6919" max="6920" width="0" style="210" hidden="1" customWidth="1"/>
    <col min="6921" max="7164" width="9" style="210"/>
    <col min="7165" max="7165" width="6.625" style="210" customWidth="1"/>
    <col min="7166" max="7167" width="21.625" style="210" customWidth="1"/>
    <col min="7168" max="7168" width="16.125" style="210" bestFit="1" customWidth="1"/>
    <col min="7169" max="7169" width="13.875" style="210" bestFit="1" customWidth="1"/>
    <col min="7170" max="7170" width="17.25" style="210" bestFit="1" customWidth="1"/>
    <col min="7171" max="7172" width="20.5" style="210" bestFit="1" customWidth="1"/>
    <col min="7173" max="7173" width="0" style="210" hidden="1" customWidth="1"/>
    <col min="7174" max="7174" width="18.375" style="210" bestFit="1" customWidth="1"/>
    <col min="7175" max="7176" width="0" style="210" hidden="1" customWidth="1"/>
    <col min="7177" max="7420" width="9" style="210"/>
    <col min="7421" max="7421" width="6.625" style="210" customWidth="1"/>
    <col min="7422" max="7423" width="21.625" style="210" customWidth="1"/>
    <col min="7424" max="7424" width="16.125" style="210" bestFit="1" customWidth="1"/>
    <col min="7425" max="7425" width="13.875" style="210" bestFit="1" customWidth="1"/>
    <col min="7426" max="7426" width="17.25" style="210" bestFit="1" customWidth="1"/>
    <col min="7427" max="7428" width="20.5" style="210" bestFit="1" customWidth="1"/>
    <col min="7429" max="7429" width="0" style="210" hidden="1" customWidth="1"/>
    <col min="7430" max="7430" width="18.375" style="210" bestFit="1" customWidth="1"/>
    <col min="7431" max="7432" width="0" style="210" hidden="1" customWidth="1"/>
    <col min="7433" max="7676" width="9" style="210"/>
    <col min="7677" max="7677" width="6.625" style="210" customWidth="1"/>
    <col min="7678" max="7679" width="21.625" style="210" customWidth="1"/>
    <col min="7680" max="7680" width="16.125" style="210" bestFit="1" customWidth="1"/>
    <col min="7681" max="7681" width="13.875" style="210" bestFit="1" customWidth="1"/>
    <col min="7682" max="7682" width="17.25" style="210" bestFit="1" customWidth="1"/>
    <col min="7683" max="7684" width="20.5" style="210" bestFit="1" customWidth="1"/>
    <col min="7685" max="7685" width="0" style="210" hidden="1" customWidth="1"/>
    <col min="7686" max="7686" width="18.375" style="210" bestFit="1" customWidth="1"/>
    <col min="7687" max="7688" width="0" style="210" hidden="1" customWidth="1"/>
    <col min="7689" max="7932" width="9" style="210"/>
    <col min="7933" max="7933" width="6.625" style="210" customWidth="1"/>
    <col min="7934" max="7935" width="21.625" style="210" customWidth="1"/>
    <col min="7936" max="7936" width="16.125" style="210" bestFit="1" customWidth="1"/>
    <col min="7937" max="7937" width="13.875" style="210" bestFit="1" customWidth="1"/>
    <col min="7938" max="7938" width="17.25" style="210" bestFit="1" customWidth="1"/>
    <col min="7939" max="7940" width="20.5" style="210" bestFit="1" customWidth="1"/>
    <col min="7941" max="7941" width="0" style="210" hidden="1" customWidth="1"/>
    <col min="7942" max="7942" width="18.375" style="210" bestFit="1" customWidth="1"/>
    <col min="7943" max="7944" width="0" style="210" hidden="1" customWidth="1"/>
    <col min="7945" max="8188" width="9" style="210"/>
    <col min="8189" max="8189" width="6.625" style="210" customWidth="1"/>
    <col min="8190" max="8191" width="21.625" style="210" customWidth="1"/>
    <col min="8192" max="8192" width="16.125" style="210" bestFit="1" customWidth="1"/>
    <col min="8193" max="8193" width="13.875" style="210" bestFit="1" customWidth="1"/>
    <col min="8194" max="8194" width="17.25" style="210" bestFit="1" customWidth="1"/>
    <col min="8195" max="8196" width="20.5" style="210" bestFit="1" customWidth="1"/>
    <col min="8197" max="8197" width="0" style="210" hidden="1" customWidth="1"/>
    <col min="8198" max="8198" width="18.375" style="210" bestFit="1" customWidth="1"/>
    <col min="8199" max="8200" width="0" style="210" hidden="1" customWidth="1"/>
    <col min="8201" max="8444" width="9" style="210"/>
    <col min="8445" max="8445" width="6.625" style="210" customWidth="1"/>
    <col min="8446" max="8447" width="21.625" style="210" customWidth="1"/>
    <col min="8448" max="8448" width="16.125" style="210" bestFit="1" customWidth="1"/>
    <col min="8449" max="8449" width="13.875" style="210" bestFit="1" customWidth="1"/>
    <col min="8450" max="8450" width="17.25" style="210" bestFit="1" customWidth="1"/>
    <col min="8451" max="8452" width="20.5" style="210" bestFit="1" customWidth="1"/>
    <col min="8453" max="8453" width="0" style="210" hidden="1" customWidth="1"/>
    <col min="8454" max="8454" width="18.375" style="210" bestFit="1" customWidth="1"/>
    <col min="8455" max="8456" width="0" style="210" hidden="1" customWidth="1"/>
    <col min="8457" max="8700" width="9" style="210"/>
    <col min="8701" max="8701" width="6.625" style="210" customWidth="1"/>
    <col min="8702" max="8703" width="21.625" style="210" customWidth="1"/>
    <col min="8704" max="8704" width="16.125" style="210" bestFit="1" customWidth="1"/>
    <col min="8705" max="8705" width="13.875" style="210" bestFit="1" customWidth="1"/>
    <col min="8706" max="8706" width="17.25" style="210" bestFit="1" customWidth="1"/>
    <col min="8707" max="8708" width="20.5" style="210" bestFit="1" customWidth="1"/>
    <col min="8709" max="8709" width="0" style="210" hidden="1" customWidth="1"/>
    <col min="8710" max="8710" width="18.375" style="210" bestFit="1" customWidth="1"/>
    <col min="8711" max="8712" width="0" style="210" hidden="1" customWidth="1"/>
    <col min="8713" max="8956" width="9" style="210"/>
    <col min="8957" max="8957" width="6.625" style="210" customWidth="1"/>
    <col min="8958" max="8959" width="21.625" style="210" customWidth="1"/>
    <col min="8960" max="8960" width="16.125" style="210" bestFit="1" customWidth="1"/>
    <col min="8961" max="8961" width="13.875" style="210" bestFit="1" customWidth="1"/>
    <col min="8962" max="8962" width="17.25" style="210" bestFit="1" customWidth="1"/>
    <col min="8963" max="8964" width="20.5" style="210" bestFit="1" customWidth="1"/>
    <col min="8965" max="8965" width="0" style="210" hidden="1" customWidth="1"/>
    <col min="8966" max="8966" width="18.375" style="210" bestFit="1" customWidth="1"/>
    <col min="8967" max="8968" width="0" style="210" hidden="1" customWidth="1"/>
    <col min="8969" max="9212" width="9" style="210"/>
    <col min="9213" max="9213" width="6.625" style="210" customWidth="1"/>
    <col min="9214" max="9215" width="21.625" style="210" customWidth="1"/>
    <col min="9216" max="9216" width="16.125" style="210" bestFit="1" customWidth="1"/>
    <col min="9217" max="9217" width="13.875" style="210" bestFit="1" customWidth="1"/>
    <col min="9218" max="9218" width="17.25" style="210" bestFit="1" customWidth="1"/>
    <col min="9219" max="9220" width="20.5" style="210" bestFit="1" customWidth="1"/>
    <col min="9221" max="9221" width="0" style="210" hidden="1" customWidth="1"/>
    <col min="9222" max="9222" width="18.375" style="210" bestFit="1" customWidth="1"/>
    <col min="9223" max="9224" width="0" style="210" hidden="1" customWidth="1"/>
    <col min="9225" max="9468" width="9" style="210"/>
    <col min="9469" max="9469" width="6.625" style="210" customWidth="1"/>
    <col min="9470" max="9471" width="21.625" style="210" customWidth="1"/>
    <col min="9472" max="9472" width="16.125" style="210" bestFit="1" customWidth="1"/>
    <col min="9473" max="9473" width="13.875" style="210" bestFit="1" customWidth="1"/>
    <col min="9474" max="9474" width="17.25" style="210" bestFit="1" customWidth="1"/>
    <col min="9475" max="9476" width="20.5" style="210" bestFit="1" customWidth="1"/>
    <col min="9477" max="9477" width="0" style="210" hidden="1" customWidth="1"/>
    <col min="9478" max="9478" width="18.375" style="210" bestFit="1" customWidth="1"/>
    <col min="9479" max="9480" width="0" style="210" hidden="1" customWidth="1"/>
    <col min="9481" max="9724" width="9" style="210"/>
    <col min="9725" max="9725" width="6.625" style="210" customWidth="1"/>
    <col min="9726" max="9727" width="21.625" style="210" customWidth="1"/>
    <col min="9728" max="9728" width="16.125" style="210" bestFit="1" customWidth="1"/>
    <col min="9729" max="9729" width="13.875" style="210" bestFit="1" customWidth="1"/>
    <col min="9730" max="9730" width="17.25" style="210" bestFit="1" customWidth="1"/>
    <col min="9731" max="9732" width="20.5" style="210" bestFit="1" customWidth="1"/>
    <col min="9733" max="9733" width="0" style="210" hidden="1" customWidth="1"/>
    <col min="9734" max="9734" width="18.375" style="210" bestFit="1" customWidth="1"/>
    <col min="9735" max="9736" width="0" style="210" hidden="1" customWidth="1"/>
    <col min="9737" max="9980" width="9" style="210"/>
    <col min="9981" max="9981" width="6.625" style="210" customWidth="1"/>
    <col min="9982" max="9983" width="21.625" style="210" customWidth="1"/>
    <col min="9984" max="9984" width="16.125" style="210" bestFit="1" customWidth="1"/>
    <col min="9985" max="9985" width="13.875" style="210" bestFit="1" customWidth="1"/>
    <col min="9986" max="9986" width="17.25" style="210" bestFit="1" customWidth="1"/>
    <col min="9987" max="9988" width="20.5" style="210" bestFit="1" customWidth="1"/>
    <col min="9989" max="9989" width="0" style="210" hidden="1" customWidth="1"/>
    <col min="9990" max="9990" width="18.375" style="210" bestFit="1" customWidth="1"/>
    <col min="9991" max="9992" width="0" style="210" hidden="1" customWidth="1"/>
    <col min="9993" max="10236" width="9" style="210"/>
    <col min="10237" max="10237" width="6.625" style="210" customWidth="1"/>
    <col min="10238" max="10239" width="21.625" style="210" customWidth="1"/>
    <col min="10240" max="10240" width="16.125" style="210" bestFit="1" customWidth="1"/>
    <col min="10241" max="10241" width="13.875" style="210" bestFit="1" customWidth="1"/>
    <col min="10242" max="10242" width="17.25" style="210" bestFit="1" customWidth="1"/>
    <col min="10243" max="10244" width="20.5" style="210" bestFit="1" customWidth="1"/>
    <col min="10245" max="10245" width="0" style="210" hidden="1" customWidth="1"/>
    <col min="10246" max="10246" width="18.375" style="210" bestFit="1" customWidth="1"/>
    <col min="10247" max="10248" width="0" style="210" hidden="1" customWidth="1"/>
    <col min="10249" max="10492" width="9" style="210"/>
    <col min="10493" max="10493" width="6.625" style="210" customWidth="1"/>
    <col min="10494" max="10495" width="21.625" style="210" customWidth="1"/>
    <col min="10496" max="10496" width="16.125" style="210" bestFit="1" customWidth="1"/>
    <col min="10497" max="10497" width="13.875" style="210" bestFit="1" customWidth="1"/>
    <col min="10498" max="10498" width="17.25" style="210" bestFit="1" customWidth="1"/>
    <col min="10499" max="10500" width="20.5" style="210" bestFit="1" customWidth="1"/>
    <col min="10501" max="10501" width="0" style="210" hidden="1" customWidth="1"/>
    <col min="10502" max="10502" width="18.375" style="210" bestFit="1" customWidth="1"/>
    <col min="10503" max="10504" width="0" style="210" hidden="1" customWidth="1"/>
    <col min="10505" max="10748" width="9" style="210"/>
    <col min="10749" max="10749" width="6.625" style="210" customWidth="1"/>
    <col min="10750" max="10751" width="21.625" style="210" customWidth="1"/>
    <col min="10752" max="10752" width="16.125" style="210" bestFit="1" customWidth="1"/>
    <col min="10753" max="10753" width="13.875" style="210" bestFit="1" customWidth="1"/>
    <col min="10754" max="10754" width="17.25" style="210" bestFit="1" customWidth="1"/>
    <col min="10755" max="10756" width="20.5" style="210" bestFit="1" customWidth="1"/>
    <col min="10757" max="10757" width="0" style="210" hidden="1" customWidth="1"/>
    <col min="10758" max="10758" width="18.375" style="210" bestFit="1" customWidth="1"/>
    <col min="10759" max="10760" width="0" style="210" hidden="1" customWidth="1"/>
    <col min="10761" max="11004" width="9" style="210"/>
    <col min="11005" max="11005" width="6.625" style="210" customWidth="1"/>
    <col min="11006" max="11007" width="21.625" style="210" customWidth="1"/>
    <col min="11008" max="11008" width="16.125" style="210" bestFit="1" customWidth="1"/>
    <col min="11009" max="11009" width="13.875" style="210" bestFit="1" customWidth="1"/>
    <col min="11010" max="11010" width="17.25" style="210" bestFit="1" customWidth="1"/>
    <col min="11011" max="11012" width="20.5" style="210" bestFit="1" customWidth="1"/>
    <col min="11013" max="11013" width="0" style="210" hidden="1" customWidth="1"/>
    <col min="11014" max="11014" width="18.375" style="210" bestFit="1" customWidth="1"/>
    <col min="11015" max="11016" width="0" style="210" hidden="1" customWidth="1"/>
    <col min="11017" max="11260" width="9" style="210"/>
    <col min="11261" max="11261" width="6.625" style="210" customWidth="1"/>
    <col min="11262" max="11263" width="21.625" style="210" customWidth="1"/>
    <col min="11264" max="11264" width="16.125" style="210" bestFit="1" customWidth="1"/>
    <col min="11265" max="11265" width="13.875" style="210" bestFit="1" customWidth="1"/>
    <col min="11266" max="11266" width="17.25" style="210" bestFit="1" customWidth="1"/>
    <col min="11267" max="11268" width="20.5" style="210" bestFit="1" customWidth="1"/>
    <col min="11269" max="11269" width="0" style="210" hidden="1" customWidth="1"/>
    <col min="11270" max="11270" width="18.375" style="210" bestFit="1" customWidth="1"/>
    <col min="11271" max="11272" width="0" style="210" hidden="1" customWidth="1"/>
    <col min="11273" max="11516" width="9" style="210"/>
    <col min="11517" max="11517" width="6.625" style="210" customWidth="1"/>
    <col min="11518" max="11519" width="21.625" style="210" customWidth="1"/>
    <col min="11520" max="11520" width="16.125" style="210" bestFit="1" customWidth="1"/>
    <col min="11521" max="11521" width="13.875" style="210" bestFit="1" customWidth="1"/>
    <col min="11522" max="11522" width="17.25" style="210" bestFit="1" customWidth="1"/>
    <col min="11523" max="11524" width="20.5" style="210" bestFit="1" customWidth="1"/>
    <col min="11525" max="11525" width="0" style="210" hidden="1" customWidth="1"/>
    <col min="11526" max="11526" width="18.375" style="210" bestFit="1" customWidth="1"/>
    <col min="11527" max="11528" width="0" style="210" hidden="1" customWidth="1"/>
    <col min="11529" max="11772" width="9" style="210"/>
    <col min="11773" max="11773" width="6.625" style="210" customWidth="1"/>
    <col min="11774" max="11775" width="21.625" style="210" customWidth="1"/>
    <col min="11776" max="11776" width="16.125" style="210" bestFit="1" customWidth="1"/>
    <col min="11777" max="11777" width="13.875" style="210" bestFit="1" customWidth="1"/>
    <col min="11778" max="11778" width="17.25" style="210" bestFit="1" customWidth="1"/>
    <col min="11779" max="11780" width="20.5" style="210" bestFit="1" customWidth="1"/>
    <col min="11781" max="11781" width="0" style="210" hidden="1" customWidth="1"/>
    <col min="11782" max="11782" width="18.375" style="210" bestFit="1" customWidth="1"/>
    <col min="11783" max="11784" width="0" style="210" hidden="1" customWidth="1"/>
    <col min="11785" max="12028" width="9" style="210"/>
    <col min="12029" max="12029" width="6.625" style="210" customWidth="1"/>
    <col min="12030" max="12031" width="21.625" style="210" customWidth="1"/>
    <col min="12032" max="12032" width="16.125" style="210" bestFit="1" customWidth="1"/>
    <col min="12033" max="12033" width="13.875" style="210" bestFit="1" customWidth="1"/>
    <col min="12034" max="12034" width="17.25" style="210" bestFit="1" customWidth="1"/>
    <col min="12035" max="12036" width="20.5" style="210" bestFit="1" customWidth="1"/>
    <col min="12037" max="12037" width="0" style="210" hidden="1" customWidth="1"/>
    <col min="12038" max="12038" width="18.375" style="210" bestFit="1" customWidth="1"/>
    <col min="12039" max="12040" width="0" style="210" hidden="1" customWidth="1"/>
    <col min="12041" max="12284" width="9" style="210"/>
    <col min="12285" max="12285" width="6.625" style="210" customWidth="1"/>
    <col min="12286" max="12287" width="21.625" style="210" customWidth="1"/>
    <col min="12288" max="12288" width="16.125" style="210" bestFit="1" customWidth="1"/>
    <col min="12289" max="12289" width="13.875" style="210" bestFit="1" customWidth="1"/>
    <col min="12290" max="12290" width="17.25" style="210" bestFit="1" customWidth="1"/>
    <col min="12291" max="12292" width="20.5" style="210" bestFit="1" customWidth="1"/>
    <col min="12293" max="12293" width="0" style="210" hidden="1" customWidth="1"/>
    <col min="12294" max="12294" width="18.375" style="210" bestFit="1" customWidth="1"/>
    <col min="12295" max="12296" width="0" style="210" hidden="1" customWidth="1"/>
    <col min="12297" max="12540" width="9" style="210"/>
    <col min="12541" max="12541" width="6.625" style="210" customWidth="1"/>
    <col min="12542" max="12543" width="21.625" style="210" customWidth="1"/>
    <col min="12544" max="12544" width="16.125" style="210" bestFit="1" customWidth="1"/>
    <col min="12545" max="12545" width="13.875" style="210" bestFit="1" customWidth="1"/>
    <col min="12546" max="12546" width="17.25" style="210" bestFit="1" customWidth="1"/>
    <col min="12547" max="12548" width="20.5" style="210" bestFit="1" customWidth="1"/>
    <col min="12549" max="12549" width="0" style="210" hidden="1" customWidth="1"/>
    <col min="12550" max="12550" width="18.375" style="210" bestFit="1" customWidth="1"/>
    <col min="12551" max="12552" width="0" style="210" hidden="1" customWidth="1"/>
    <col min="12553" max="12796" width="9" style="210"/>
    <col min="12797" max="12797" width="6.625" style="210" customWidth="1"/>
    <col min="12798" max="12799" width="21.625" style="210" customWidth="1"/>
    <col min="12800" max="12800" width="16.125" style="210" bestFit="1" customWidth="1"/>
    <col min="12801" max="12801" width="13.875" style="210" bestFit="1" customWidth="1"/>
    <col min="12802" max="12802" width="17.25" style="210" bestFit="1" customWidth="1"/>
    <col min="12803" max="12804" width="20.5" style="210" bestFit="1" customWidth="1"/>
    <col min="12805" max="12805" width="0" style="210" hidden="1" customWidth="1"/>
    <col min="12806" max="12806" width="18.375" style="210" bestFit="1" customWidth="1"/>
    <col min="12807" max="12808" width="0" style="210" hidden="1" customWidth="1"/>
    <col min="12809" max="13052" width="9" style="210"/>
    <col min="13053" max="13053" width="6.625" style="210" customWidth="1"/>
    <col min="13054" max="13055" width="21.625" style="210" customWidth="1"/>
    <col min="13056" max="13056" width="16.125" style="210" bestFit="1" customWidth="1"/>
    <col min="13057" max="13057" width="13.875" style="210" bestFit="1" customWidth="1"/>
    <col min="13058" max="13058" width="17.25" style="210" bestFit="1" customWidth="1"/>
    <col min="13059" max="13060" width="20.5" style="210" bestFit="1" customWidth="1"/>
    <col min="13061" max="13061" width="0" style="210" hidden="1" customWidth="1"/>
    <col min="13062" max="13062" width="18.375" style="210" bestFit="1" customWidth="1"/>
    <col min="13063" max="13064" width="0" style="210" hidden="1" customWidth="1"/>
    <col min="13065" max="13308" width="9" style="210"/>
    <col min="13309" max="13309" width="6.625" style="210" customWidth="1"/>
    <col min="13310" max="13311" width="21.625" style="210" customWidth="1"/>
    <col min="13312" max="13312" width="16.125" style="210" bestFit="1" customWidth="1"/>
    <col min="13313" max="13313" width="13.875" style="210" bestFit="1" customWidth="1"/>
    <col min="13314" max="13314" width="17.25" style="210" bestFit="1" customWidth="1"/>
    <col min="13315" max="13316" width="20.5" style="210" bestFit="1" customWidth="1"/>
    <col min="13317" max="13317" width="0" style="210" hidden="1" customWidth="1"/>
    <col min="13318" max="13318" width="18.375" style="210" bestFit="1" customWidth="1"/>
    <col min="13319" max="13320" width="0" style="210" hidden="1" customWidth="1"/>
    <col min="13321" max="13564" width="9" style="210"/>
    <col min="13565" max="13565" width="6.625" style="210" customWidth="1"/>
    <col min="13566" max="13567" width="21.625" style="210" customWidth="1"/>
    <col min="13568" max="13568" width="16.125" style="210" bestFit="1" customWidth="1"/>
    <col min="13569" max="13569" width="13.875" style="210" bestFit="1" customWidth="1"/>
    <col min="13570" max="13570" width="17.25" style="210" bestFit="1" customWidth="1"/>
    <col min="13571" max="13572" width="20.5" style="210" bestFit="1" customWidth="1"/>
    <col min="13573" max="13573" width="0" style="210" hidden="1" customWidth="1"/>
    <col min="13574" max="13574" width="18.375" style="210" bestFit="1" customWidth="1"/>
    <col min="13575" max="13576" width="0" style="210" hidden="1" customWidth="1"/>
    <col min="13577" max="13820" width="9" style="210"/>
    <col min="13821" max="13821" width="6.625" style="210" customWidth="1"/>
    <col min="13822" max="13823" width="21.625" style="210" customWidth="1"/>
    <col min="13824" max="13824" width="16.125" style="210" bestFit="1" customWidth="1"/>
    <col min="13825" max="13825" width="13.875" style="210" bestFit="1" customWidth="1"/>
    <col min="13826" max="13826" width="17.25" style="210" bestFit="1" customWidth="1"/>
    <col min="13827" max="13828" width="20.5" style="210" bestFit="1" customWidth="1"/>
    <col min="13829" max="13829" width="0" style="210" hidden="1" customWidth="1"/>
    <col min="13830" max="13830" width="18.375" style="210" bestFit="1" customWidth="1"/>
    <col min="13831" max="13832" width="0" style="210" hidden="1" customWidth="1"/>
    <col min="13833" max="14076" width="9" style="210"/>
    <col min="14077" max="14077" width="6.625" style="210" customWidth="1"/>
    <col min="14078" max="14079" width="21.625" style="210" customWidth="1"/>
    <col min="14080" max="14080" width="16.125" style="210" bestFit="1" customWidth="1"/>
    <col min="14081" max="14081" width="13.875" style="210" bestFit="1" customWidth="1"/>
    <col min="14082" max="14082" width="17.25" style="210" bestFit="1" customWidth="1"/>
    <col min="14083" max="14084" width="20.5" style="210" bestFit="1" customWidth="1"/>
    <col min="14085" max="14085" width="0" style="210" hidden="1" customWidth="1"/>
    <col min="14086" max="14086" width="18.375" style="210" bestFit="1" customWidth="1"/>
    <col min="14087" max="14088" width="0" style="210" hidden="1" customWidth="1"/>
    <col min="14089" max="14332" width="9" style="210"/>
    <col min="14333" max="14333" width="6.625" style="210" customWidth="1"/>
    <col min="14334" max="14335" width="21.625" style="210" customWidth="1"/>
    <col min="14336" max="14336" width="16.125" style="210" bestFit="1" customWidth="1"/>
    <col min="14337" max="14337" width="13.875" style="210" bestFit="1" customWidth="1"/>
    <col min="14338" max="14338" width="17.25" style="210" bestFit="1" customWidth="1"/>
    <col min="14339" max="14340" width="20.5" style="210" bestFit="1" customWidth="1"/>
    <col min="14341" max="14341" width="0" style="210" hidden="1" customWidth="1"/>
    <col min="14342" max="14342" width="18.375" style="210" bestFit="1" customWidth="1"/>
    <col min="14343" max="14344" width="0" style="210" hidden="1" customWidth="1"/>
    <col min="14345" max="14588" width="9" style="210"/>
    <col min="14589" max="14589" width="6.625" style="210" customWidth="1"/>
    <col min="14590" max="14591" width="21.625" style="210" customWidth="1"/>
    <col min="14592" max="14592" width="16.125" style="210" bestFit="1" customWidth="1"/>
    <col min="14593" max="14593" width="13.875" style="210" bestFit="1" customWidth="1"/>
    <col min="14594" max="14594" width="17.25" style="210" bestFit="1" customWidth="1"/>
    <col min="14595" max="14596" width="20.5" style="210" bestFit="1" customWidth="1"/>
    <col min="14597" max="14597" width="0" style="210" hidden="1" customWidth="1"/>
    <col min="14598" max="14598" width="18.375" style="210" bestFit="1" customWidth="1"/>
    <col min="14599" max="14600" width="0" style="210" hidden="1" customWidth="1"/>
    <col min="14601" max="14844" width="9" style="210"/>
    <col min="14845" max="14845" width="6.625" style="210" customWidth="1"/>
    <col min="14846" max="14847" width="21.625" style="210" customWidth="1"/>
    <col min="14848" max="14848" width="16.125" style="210" bestFit="1" customWidth="1"/>
    <col min="14849" max="14849" width="13.875" style="210" bestFit="1" customWidth="1"/>
    <col min="14850" max="14850" width="17.25" style="210" bestFit="1" customWidth="1"/>
    <col min="14851" max="14852" width="20.5" style="210" bestFit="1" customWidth="1"/>
    <col min="14853" max="14853" width="0" style="210" hidden="1" customWidth="1"/>
    <col min="14854" max="14854" width="18.375" style="210" bestFit="1" customWidth="1"/>
    <col min="14855" max="14856" width="0" style="210" hidden="1" customWidth="1"/>
    <col min="14857" max="15100" width="9" style="210"/>
    <col min="15101" max="15101" width="6.625" style="210" customWidth="1"/>
    <col min="15102" max="15103" width="21.625" style="210" customWidth="1"/>
    <col min="15104" max="15104" width="16.125" style="210" bestFit="1" customWidth="1"/>
    <col min="15105" max="15105" width="13.875" style="210" bestFit="1" customWidth="1"/>
    <col min="15106" max="15106" width="17.25" style="210" bestFit="1" customWidth="1"/>
    <col min="15107" max="15108" width="20.5" style="210" bestFit="1" customWidth="1"/>
    <col min="15109" max="15109" width="0" style="210" hidden="1" customWidth="1"/>
    <col min="15110" max="15110" width="18.375" style="210" bestFit="1" customWidth="1"/>
    <col min="15111" max="15112" width="0" style="210" hidden="1" customWidth="1"/>
    <col min="15113" max="15356" width="9" style="210"/>
    <col min="15357" max="15357" width="6.625" style="210" customWidth="1"/>
    <col min="15358" max="15359" width="21.625" style="210" customWidth="1"/>
    <col min="15360" max="15360" width="16.125" style="210" bestFit="1" customWidth="1"/>
    <col min="15361" max="15361" width="13.875" style="210" bestFit="1" customWidth="1"/>
    <col min="15362" max="15362" width="17.25" style="210" bestFit="1" customWidth="1"/>
    <col min="15363" max="15364" width="20.5" style="210" bestFit="1" customWidth="1"/>
    <col min="15365" max="15365" width="0" style="210" hidden="1" customWidth="1"/>
    <col min="15366" max="15366" width="18.375" style="210" bestFit="1" customWidth="1"/>
    <col min="15367" max="15368" width="0" style="210" hidden="1" customWidth="1"/>
    <col min="15369" max="15612" width="9" style="210"/>
    <col min="15613" max="15613" width="6.625" style="210" customWidth="1"/>
    <col min="15614" max="15615" width="21.625" style="210" customWidth="1"/>
    <col min="15616" max="15616" width="16.125" style="210" bestFit="1" customWidth="1"/>
    <col min="15617" max="15617" width="13.875" style="210" bestFit="1" customWidth="1"/>
    <col min="15618" max="15618" width="17.25" style="210" bestFit="1" customWidth="1"/>
    <col min="15619" max="15620" width="20.5" style="210" bestFit="1" customWidth="1"/>
    <col min="15621" max="15621" width="0" style="210" hidden="1" customWidth="1"/>
    <col min="15622" max="15622" width="18.375" style="210" bestFit="1" customWidth="1"/>
    <col min="15623" max="15624" width="0" style="210" hidden="1" customWidth="1"/>
    <col min="15625" max="15868" width="9" style="210"/>
    <col min="15869" max="15869" width="6.625" style="210" customWidth="1"/>
    <col min="15870" max="15871" width="21.625" style="210" customWidth="1"/>
    <col min="15872" max="15872" width="16.125" style="210" bestFit="1" customWidth="1"/>
    <col min="15873" max="15873" width="13.875" style="210" bestFit="1" customWidth="1"/>
    <col min="15874" max="15874" width="17.25" style="210" bestFit="1" customWidth="1"/>
    <col min="15875" max="15876" width="20.5" style="210" bestFit="1" customWidth="1"/>
    <col min="15877" max="15877" width="0" style="210" hidden="1" customWidth="1"/>
    <col min="15878" max="15878" width="18.375" style="210" bestFit="1" customWidth="1"/>
    <col min="15879" max="15880" width="0" style="210" hidden="1" customWidth="1"/>
    <col min="15881" max="16124" width="9" style="210"/>
    <col min="16125" max="16125" width="6.625" style="210" customWidth="1"/>
    <col min="16126" max="16127" width="21.625" style="210" customWidth="1"/>
    <col min="16128" max="16128" width="16.125" style="210" bestFit="1" customWidth="1"/>
    <col min="16129" max="16129" width="13.875" style="210" bestFit="1" customWidth="1"/>
    <col min="16130" max="16130" width="17.25" style="210" bestFit="1" customWidth="1"/>
    <col min="16131" max="16132" width="20.5" style="210" bestFit="1" customWidth="1"/>
    <col min="16133" max="16133" width="0" style="210" hidden="1" customWidth="1"/>
    <col min="16134" max="16134" width="18.375" style="210" bestFit="1" customWidth="1"/>
    <col min="16135" max="16136" width="0" style="210" hidden="1" customWidth="1"/>
    <col min="16137" max="16384" width="9" style="210"/>
  </cols>
  <sheetData>
    <row r="1" spans="1:3" ht="30" customHeight="1">
      <c r="A1" s="219" t="s">
        <v>275</v>
      </c>
      <c r="B1" s="220"/>
      <c r="C1" s="220"/>
    </row>
    <row r="2" spans="1:3" s="212" customFormat="1" ht="35.1" customHeight="1">
      <c r="A2" s="221" t="s">
        <v>288</v>
      </c>
      <c r="B2" s="222"/>
      <c r="C2" s="211" t="s">
        <v>101</v>
      </c>
    </row>
    <row r="3" spans="1:3" ht="30" customHeight="1">
      <c r="A3" s="213" t="s">
        <v>276</v>
      </c>
      <c r="B3" s="213" t="s">
        <v>277</v>
      </c>
      <c r="C3" s="214" t="s">
        <v>278</v>
      </c>
    </row>
    <row r="4" spans="1:3" ht="30" customHeight="1">
      <c r="A4" s="213">
        <v>1</v>
      </c>
      <c r="B4" s="213" t="s">
        <v>279</v>
      </c>
      <c r="C4" s="215">
        <f>残疾人就业保障金!E22</f>
        <v>3674794.4799999995</v>
      </c>
    </row>
    <row r="5" spans="1:3" ht="30" customHeight="1">
      <c r="A5" s="213">
        <v>2</v>
      </c>
      <c r="B5" s="213" t="s">
        <v>280</v>
      </c>
      <c r="C5" s="215">
        <f>补充公用经费!AQ22</f>
        <v>78225186.99000001</v>
      </c>
    </row>
    <row r="6" spans="1:3" ht="30" customHeight="1">
      <c r="A6" s="213">
        <v>3</v>
      </c>
      <c r="B6" s="213" t="s">
        <v>289</v>
      </c>
      <c r="C6" s="215">
        <f>信息化项目!J5</f>
        <v>1990977</v>
      </c>
    </row>
    <row r="7" spans="1:3" ht="30" customHeight="1">
      <c r="A7" s="213">
        <v>4</v>
      </c>
      <c r="B7" s="213" t="s">
        <v>290</v>
      </c>
      <c r="C7" s="215">
        <f>设备购置与更新!J5</f>
        <v>155245</v>
      </c>
    </row>
    <row r="8" spans="1:3" ht="30" customHeight="1">
      <c r="A8" s="213">
        <v>5</v>
      </c>
      <c r="B8" s="213" t="s">
        <v>281</v>
      </c>
      <c r="C8" s="215">
        <f>幼儿教育教学!I7</f>
        <v>152600</v>
      </c>
    </row>
    <row r="9" spans="1:3" ht="30" customHeight="1">
      <c r="A9" s="213">
        <v>6</v>
      </c>
      <c r="B9" s="213" t="s">
        <v>291</v>
      </c>
      <c r="C9" s="215">
        <f>科艺体德专项!J21</f>
        <v>467098</v>
      </c>
    </row>
    <row r="10" spans="1:3" ht="30" customHeight="1">
      <c r="A10" s="213">
        <v>7</v>
      </c>
      <c r="B10" s="213" t="s">
        <v>282</v>
      </c>
      <c r="C10" s="215">
        <f>中小学教育教学!J11</f>
        <v>9140000</v>
      </c>
    </row>
    <row r="11" spans="1:3" ht="30" customHeight="1">
      <c r="A11" s="213">
        <v>8</v>
      </c>
      <c r="B11" s="213" t="s">
        <v>283</v>
      </c>
      <c r="C11" s="215">
        <f>党建经费!C22</f>
        <v>67200</v>
      </c>
    </row>
    <row r="12" spans="1:3" ht="30" customHeight="1">
      <c r="A12" s="213">
        <v>9</v>
      </c>
      <c r="B12" s="213" t="s">
        <v>293</v>
      </c>
      <c r="C12" s="215">
        <v>15000</v>
      </c>
    </row>
    <row r="13" spans="1:3" ht="30" customHeight="1">
      <c r="A13" s="213">
        <v>10</v>
      </c>
      <c r="B13" s="216" t="s">
        <v>292</v>
      </c>
      <c r="C13" s="215">
        <f>公办义务教育减免书薄费!G14</f>
        <v>4183654.44</v>
      </c>
    </row>
    <row r="14" spans="1:3" ht="30" customHeight="1">
      <c r="A14" s="213">
        <v>11</v>
      </c>
      <c r="B14" s="216" t="s">
        <v>284</v>
      </c>
      <c r="C14" s="215">
        <f>公办义务教育营养午餐!H14</f>
        <v>7225105</v>
      </c>
    </row>
    <row r="15" spans="1:3" ht="30" customHeight="1">
      <c r="A15" s="213">
        <v>12</v>
      </c>
      <c r="B15" s="216" t="s">
        <v>285</v>
      </c>
      <c r="C15" s="215">
        <f>公办义务教育资助!S15</f>
        <v>860422</v>
      </c>
    </row>
    <row r="16" spans="1:3" ht="30" customHeight="1">
      <c r="A16" s="213">
        <v>13</v>
      </c>
      <c r="B16" s="213" t="s">
        <v>286</v>
      </c>
      <c r="C16" s="215">
        <f>公办学前教育资助!X14</f>
        <v>223955</v>
      </c>
    </row>
    <row r="17" spans="1:3" ht="30" customHeight="1">
      <c r="A17" s="213"/>
      <c r="B17" s="213" t="s">
        <v>287</v>
      </c>
      <c r="C17" s="217">
        <f>SUM(C4:C16)</f>
        <v>106381237.91000001</v>
      </c>
    </row>
    <row r="18" spans="1:3" ht="30" customHeight="1">
      <c r="B18" s="210"/>
    </row>
    <row r="19" spans="1:3" ht="30" customHeight="1">
      <c r="B19" s="210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topLeftCell="B1" workbookViewId="0">
      <selection activeCell="B15" sqref="A15:XFD53"/>
    </sheetView>
  </sheetViews>
  <sheetFormatPr defaultColWidth="9" defaultRowHeight="13.5" outlineLevelRow="2"/>
  <cols>
    <col min="1" max="1" width="5.25" style="119" hidden="1" customWidth="1"/>
    <col min="2" max="2" width="14.875" style="119" customWidth="1"/>
    <col min="3" max="3" width="15.125" style="119" customWidth="1"/>
    <col min="4" max="4" width="32" style="119" customWidth="1"/>
    <col min="5" max="5" width="17.25" style="129" customWidth="1"/>
    <col min="6" max="6" width="17.25" style="130" customWidth="1"/>
    <col min="7" max="7" width="12.875" style="130" customWidth="1"/>
    <col min="8" max="16384" width="9" style="119"/>
  </cols>
  <sheetData>
    <row r="1" spans="1:7" s="113" customFormat="1" ht="30" customHeight="1">
      <c r="A1" s="247" t="s">
        <v>206</v>
      </c>
      <c r="B1" s="247"/>
      <c r="C1" s="247"/>
      <c r="D1" s="247"/>
      <c r="E1" s="248"/>
      <c r="F1" s="248"/>
      <c r="G1" s="248"/>
    </row>
    <row r="2" spans="1:7" s="116" customFormat="1" ht="20.100000000000001" customHeight="1">
      <c r="A2" s="114"/>
      <c r="B2" s="114"/>
      <c r="C2" s="114"/>
      <c r="D2" s="114"/>
      <c r="E2" s="115"/>
      <c r="F2" s="115"/>
      <c r="G2" s="115" t="s">
        <v>247</v>
      </c>
    </row>
    <row r="3" spans="1:7" ht="33.75" customHeight="1">
      <c r="A3" s="117" t="s">
        <v>191</v>
      </c>
      <c r="B3" s="118" t="s">
        <v>7</v>
      </c>
      <c r="C3" s="118" t="s">
        <v>192</v>
      </c>
      <c r="D3" s="118" t="s">
        <v>4</v>
      </c>
      <c r="E3" s="118" t="s">
        <v>193</v>
      </c>
      <c r="F3" s="118" t="s">
        <v>194</v>
      </c>
      <c r="G3" s="118" t="s">
        <v>2</v>
      </c>
    </row>
    <row r="4" spans="1:7" ht="15" customHeight="1" outlineLevel="2">
      <c r="A4" s="120" t="s">
        <v>195</v>
      </c>
      <c r="B4" s="121" t="s">
        <v>10</v>
      </c>
      <c r="C4" s="121" t="s">
        <v>5</v>
      </c>
      <c r="D4" s="121" t="s">
        <v>197</v>
      </c>
      <c r="E4" s="122">
        <v>193036</v>
      </c>
      <c r="F4" s="123">
        <v>211807.05</v>
      </c>
      <c r="G4" s="123">
        <f t="shared" ref="G4:G13" si="0">ROUND((E4+F4)*1.2,2)</f>
        <v>485811.66</v>
      </c>
    </row>
    <row r="5" spans="1:7" ht="15" customHeight="1" outlineLevel="2">
      <c r="A5" s="120" t="s">
        <v>195</v>
      </c>
      <c r="B5" s="121" t="s">
        <v>10</v>
      </c>
      <c r="C5" s="121" t="s">
        <v>5</v>
      </c>
      <c r="D5" s="121" t="s">
        <v>198</v>
      </c>
      <c r="E5" s="122">
        <v>125203.65</v>
      </c>
      <c r="F5" s="123">
        <v>145474.65</v>
      </c>
      <c r="G5" s="123">
        <f t="shared" si="0"/>
        <v>324813.96000000002</v>
      </c>
    </row>
    <row r="6" spans="1:7" ht="15" customHeight="1" outlineLevel="2">
      <c r="A6" s="120" t="s">
        <v>195</v>
      </c>
      <c r="B6" s="121" t="s">
        <v>10</v>
      </c>
      <c r="C6" s="121" t="s">
        <v>5</v>
      </c>
      <c r="D6" s="121" t="s">
        <v>199</v>
      </c>
      <c r="E6" s="122">
        <v>136042</v>
      </c>
      <c r="F6" s="123">
        <v>160181.15</v>
      </c>
      <c r="G6" s="123">
        <f t="shared" si="0"/>
        <v>355467.78</v>
      </c>
    </row>
    <row r="7" spans="1:7" ht="15" customHeight="1" outlineLevel="2">
      <c r="A7" s="120" t="s">
        <v>195</v>
      </c>
      <c r="B7" s="121" t="s">
        <v>10</v>
      </c>
      <c r="C7" s="121" t="s">
        <v>5</v>
      </c>
      <c r="D7" s="121" t="s">
        <v>200</v>
      </c>
      <c r="E7" s="122">
        <v>119446.85</v>
      </c>
      <c r="F7" s="123">
        <v>229477</v>
      </c>
      <c r="G7" s="123">
        <f t="shared" si="0"/>
        <v>418708.62</v>
      </c>
    </row>
    <row r="8" spans="1:7" ht="15" customHeight="1" outlineLevel="2">
      <c r="A8" s="120" t="s">
        <v>195</v>
      </c>
      <c r="B8" s="121" t="s">
        <v>10</v>
      </c>
      <c r="C8" s="121" t="s">
        <v>5</v>
      </c>
      <c r="D8" s="128" t="s">
        <v>35</v>
      </c>
      <c r="E8" s="122">
        <v>115338.95</v>
      </c>
      <c r="F8" s="123">
        <v>139525.5</v>
      </c>
      <c r="G8" s="123">
        <f t="shared" si="0"/>
        <v>305837.34000000003</v>
      </c>
    </row>
    <row r="9" spans="1:7" ht="15" customHeight="1" outlineLevel="2">
      <c r="A9" s="120" t="s">
        <v>195</v>
      </c>
      <c r="B9" s="121" t="s">
        <v>10</v>
      </c>
      <c r="C9" s="121" t="s">
        <v>8</v>
      </c>
      <c r="D9" s="121" t="s">
        <v>201</v>
      </c>
      <c r="E9" s="122">
        <v>164946.9</v>
      </c>
      <c r="F9" s="123">
        <v>229856.95</v>
      </c>
      <c r="G9" s="123">
        <f t="shared" si="0"/>
        <v>473764.62</v>
      </c>
    </row>
    <row r="10" spans="1:7" ht="15" customHeight="1" outlineLevel="2">
      <c r="A10" s="120" t="s">
        <v>195</v>
      </c>
      <c r="B10" s="121" t="s">
        <v>10</v>
      </c>
      <c r="C10" s="121" t="s">
        <v>8</v>
      </c>
      <c r="D10" s="121" t="s">
        <v>202</v>
      </c>
      <c r="E10" s="122">
        <v>151591.4</v>
      </c>
      <c r="F10" s="123">
        <v>197610.3</v>
      </c>
      <c r="G10" s="123">
        <f t="shared" si="0"/>
        <v>419042.04</v>
      </c>
    </row>
    <row r="11" spans="1:7" ht="15" customHeight="1" outlineLevel="2">
      <c r="A11" s="120" t="s">
        <v>195</v>
      </c>
      <c r="B11" s="121" t="s">
        <v>10</v>
      </c>
      <c r="C11" s="121" t="s">
        <v>8</v>
      </c>
      <c r="D11" s="128" t="s">
        <v>203</v>
      </c>
      <c r="E11" s="122">
        <v>211001.9</v>
      </c>
      <c r="F11" s="123">
        <v>306792.84999999998</v>
      </c>
      <c r="G11" s="123">
        <f t="shared" si="0"/>
        <v>621353.69999999995</v>
      </c>
    </row>
    <row r="12" spans="1:7" ht="15" customHeight="1" outlineLevel="2">
      <c r="A12" s="120"/>
      <c r="B12" s="121" t="s">
        <v>10</v>
      </c>
      <c r="C12" s="121" t="s">
        <v>196</v>
      </c>
      <c r="D12" s="121" t="s">
        <v>204</v>
      </c>
      <c r="E12" s="122">
        <v>162398.54999999999</v>
      </c>
      <c r="F12" s="124">
        <v>195956.55</v>
      </c>
      <c r="G12" s="123">
        <f t="shared" si="0"/>
        <v>430026.12</v>
      </c>
    </row>
    <row r="13" spans="1:7" ht="15" customHeight="1" outlineLevel="2">
      <c r="A13" s="120"/>
      <c r="B13" s="121" t="s">
        <v>10</v>
      </c>
      <c r="C13" s="121" t="s">
        <v>196</v>
      </c>
      <c r="D13" s="121" t="s">
        <v>205</v>
      </c>
      <c r="E13" s="122">
        <v>107574.25</v>
      </c>
      <c r="F13" s="124">
        <v>183116.25</v>
      </c>
      <c r="G13" s="123">
        <f t="shared" si="0"/>
        <v>348828.6</v>
      </c>
    </row>
    <row r="14" spans="1:7" ht="15" customHeight="1" outlineLevel="1">
      <c r="A14" s="120"/>
      <c r="B14" s="125" t="s">
        <v>11</v>
      </c>
      <c r="C14" s="126"/>
      <c r="D14" s="126"/>
      <c r="E14" s="127">
        <f>SUBTOTAL(9,E4:E13)</f>
        <v>1486580.45</v>
      </c>
      <c r="F14" s="127">
        <f t="shared" ref="F14:G14" si="1">SUBTOTAL(9,F4:F13)</f>
        <v>1999798.2500000002</v>
      </c>
      <c r="G14" s="127">
        <f t="shared" si="1"/>
        <v>4183654.44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15" sqref="A15:XFD56"/>
    </sheetView>
  </sheetViews>
  <sheetFormatPr defaultRowHeight="13.5"/>
  <cols>
    <col min="1" max="1" width="5.25" style="89" customWidth="1"/>
    <col min="2" max="2" width="29.375" style="89" bestFit="1" customWidth="1"/>
    <col min="3" max="3" width="7.25" style="89" customWidth="1"/>
    <col min="4" max="4" width="15.625" style="89" customWidth="1"/>
    <col min="5" max="5" width="18.875" style="89" bestFit="1" customWidth="1"/>
    <col min="6" max="6" width="15.625" style="89" customWidth="1"/>
    <col min="7" max="7" width="18.875" style="89" bestFit="1" customWidth="1"/>
    <col min="8" max="8" width="13.125" style="89" bestFit="1" customWidth="1"/>
    <col min="9" max="16384" width="9" style="89"/>
  </cols>
  <sheetData>
    <row r="1" spans="1:8" s="178" customFormat="1" ht="30" customHeight="1">
      <c r="A1" s="249" t="s">
        <v>248</v>
      </c>
      <c r="B1" s="249"/>
      <c r="C1" s="249"/>
      <c r="D1" s="249"/>
      <c r="E1" s="249"/>
      <c r="F1" s="250"/>
      <c r="G1" s="251"/>
      <c r="H1" s="251"/>
    </row>
    <row r="2" spans="1:8" s="178" customFormat="1" ht="20.100000000000001" customHeight="1">
      <c r="A2" s="252" t="s">
        <v>247</v>
      </c>
      <c r="B2" s="227"/>
      <c r="C2" s="227"/>
      <c r="D2" s="227"/>
      <c r="E2" s="227"/>
      <c r="F2" s="227"/>
      <c r="G2" s="227"/>
      <c r="H2" s="227"/>
    </row>
    <row r="3" spans="1:8">
      <c r="A3" s="97" t="s">
        <v>3</v>
      </c>
      <c r="B3" s="97" t="s">
        <v>13</v>
      </c>
      <c r="C3" s="97" t="s">
        <v>14</v>
      </c>
      <c r="D3" s="90" t="s">
        <v>185</v>
      </c>
      <c r="E3" s="90" t="s">
        <v>187</v>
      </c>
      <c r="F3" s="97" t="s">
        <v>188</v>
      </c>
      <c r="G3" s="90" t="s">
        <v>189</v>
      </c>
      <c r="H3" s="204" t="s">
        <v>190</v>
      </c>
    </row>
    <row r="4" spans="1:8" s="93" customFormat="1">
      <c r="A4" s="98">
        <v>1</v>
      </c>
      <c r="B4" s="94" t="s">
        <v>38</v>
      </c>
      <c r="C4" s="99" t="s">
        <v>5</v>
      </c>
      <c r="D4" s="92">
        <v>487395</v>
      </c>
      <c r="E4" s="52">
        <v>295545</v>
      </c>
      <c r="F4" s="95">
        <v>782940</v>
      </c>
      <c r="G4" s="52">
        <v>215160</v>
      </c>
      <c r="H4" s="96">
        <v>911608</v>
      </c>
    </row>
    <row r="5" spans="1:8" s="93" customFormat="1">
      <c r="A5" s="98">
        <v>2</v>
      </c>
      <c r="B5" s="94" t="s">
        <v>39</v>
      </c>
      <c r="C5" s="99" t="s">
        <v>5</v>
      </c>
      <c r="D5" s="92">
        <v>580832</v>
      </c>
      <c r="E5" s="52">
        <v>364368</v>
      </c>
      <c r="F5" s="95">
        <v>945200</v>
      </c>
      <c r="G5" s="52">
        <v>264000</v>
      </c>
      <c r="H5" s="96">
        <v>1121637</v>
      </c>
    </row>
    <row r="6" spans="1:8" s="93" customFormat="1">
      <c r="A6" s="98">
        <v>3</v>
      </c>
      <c r="B6" s="94" t="s">
        <v>40</v>
      </c>
      <c r="C6" s="99" t="s">
        <v>5</v>
      </c>
      <c r="D6" s="92">
        <v>198330</v>
      </c>
      <c r="E6" s="52">
        <v>149445</v>
      </c>
      <c r="F6" s="95">
        <v>347775</v>
      </c>
      <c r="G6" s="52">
        <v>108240</v>
      </c>
      <c r="H6" s="96">
        <v>459968</v>
      </c>
    </row>
    <row r="7" spans="1:8" s="93" customFormat="1">
      <c r="A7" s="98">
        <v>4</v>
      </c>
      <c r="B7" s="94" t="s">
        <v>41</v>
      </c>
      <c r="C7" s="99" t="s">
        <v>5</v>
      </c>
      <c r="D7" s="92">
        <v>255850</v>
      </c>
      <c r="E7" s="52">
        <v>199424</v>
      </c>
      <c r="F7" s="95">
        <v>455274</v>
      </c>
      <c r="G7" s="52">
        <v>145728</v>
      </c>
      <c r="H7" s="96">
        <v>616096</v>
      </c>
    </row>
    <row r="8" spans="1:8" s="93" customFormat="1">
      <c r="A8" s="98">
        <v>5</v>
      </c>
      <c r="B8" s="94" t="s">
        <v>42</v>
      </c>
      <c r="C8" s="99" t="s">
        <v>5</v>
      </c>
      <c r="D8" s="92">
        <v>199410</v>
      </c>
      <c r="E8" s="52">
        <v>142680</v>
      </c>
      <c r="F8" s="95">
        <v>342090</v>
      </c>
      <c r="G8" s="52">
        <v>105600</v>
      </c>
      <c r="H8" s="96">
        <v>443180</v>
      </c>
    </row>
    <row r="9" spans="1:8" s="93" customFormat="1">
      <c r="A9" s="98">
        <v>6</v>
      </c>
      <c r="B9" s="91" t="s">
        <v>43</v>
      </c>
      <c r="C9" s="103" t="s">
        <v>8</v>
      </c>
      <c r="D9" s="92">
        <v>288990</v>
      </c>
      <c r="E9" s="52">
        <v>177510</v>
      </c>
      <c r="F9" s="95">
        <v>466500</v>
      </c>
      <c r="G9" s="52">
        <v>128700</v>
      </c>
      <c r="H9" s="96">
        <v>546585</v>
      </c>
    </row>
    <row r="10" spans="1:8" s="93" customFormat="1">
      <c r="A10" s="98">
        <v>7</v>
      </c>
      <c r="B10" s="91" t="s">
        <v>44</v>
      </c>
      <c r="C10" s="103" t="s">
        <v>8</v>
      </c>
      <c r="D10" s="92">
        <v>192990</v>
      </c>
      <c r="E10" s="52">
        <v>157380</v>
      </c>
      <c r="F10" s="95">
        <v>350370</v>
      </c>
      <c r="G10" s="52">
        <v>113520</v>
      </c>
      <c r="H10" s="96">
        <v>483557</v>
      </c>
    </row>
    <row r="11" spans="1:8" s="93" customFormat="1">
      <c r="A11" s="98">
        <v>8</v>
      </c>
      <c r="B11" s="91" t="s">
        <v>45</v>
      </c>
      <c r="C11" s="103" t="s">
        <v>8</v>
      </c>
      <c r="D11" s="92">
        <v>288390</v>
      </c>
      <c r="E11" s="52">
        <v>207675</v>
      </c>
      <c r="F11" s="95">
        <v>496065</v>
      </c>
      <c r="G11" s="52">
        <v>154440</v>
      </c>
      <c r="H11" s="96">
        <v>646375</v>
      </c>
    </row>
    <row r="12" spans="1:8" s="93" customFormat="1">
      <c r="A12" s="98">
        <v>9</v>
      </c>
      <c r="B12" s="91" t="s">
        <v>46</v>
      </c>
      <c r="C12" s="99" t="s">
        <v>186</v>
      </c>
      <c r="D12" s="92">
        <v>601189</v>
      </c>
      <c r="E12" s="52">
        <v>478423</v>
      </c>
      <c r="F12" s="95">
        <v>1079612</v>
      </c>
      <c r="G12" s="52">
        <v>345840</v>
      </c>
      <c r="H12" s="96">
        <v>1471309</v>
      </c>
    </row>
    <row r="13" spans="1:8" s="93" customFormat="1">
      <c r="A13" s="98">
        <v>10</v>
      </c>
      <c r="B13" s="94" t="s">
        <v>47</v>
      </c>
      <c r="C13" s="99" t="s">
        <v>186</v>
      </c>
      <c r="D13" s="92">
        <v>170912</v>
      </c>
      <c r="E13" s="52">
        <v>170800</v>
      </c>
      <c r="F13" s="95">
        <v>341712</v>
      </c>
      <c r="G13" s="52">
        <v>123200</v>
      </c>
      <c r="H13" s="96">
        <v>524790</v>
      </c>
    </row>
    <row r="14" spans="1:8">
      <c r="A14" s="100"/>
      <c r="B14" s="101" t="s">
        <v>15</v>
      </c>
      <c r="C14" s="102"/>
      <c r="D14" s="90">
        <f>SUM(D4:D13)</f>
        <v>3264288</v>
      </c>
      <c r="E14" s="90">
        <f t="shared" ref="E14:H14" si="0">SUM(E4:E13)</f>
        <v>2343250</v>
      </c>
      <c r="F14" s="90">
        <f t="shared" si="0"/>
        <v>5607538</v>
      </c>
      <c r="G14" s="90">
        <f t="shared" si="0"/>
        <v>1704428</v>
      </c>
      <c r="H14" s="90">
        <f t="shared" si="0"/>
        <v>7225105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A16" sqref="A16:XFD67"/>
    </sheetView>
  </sheetViews>
  <sheetFormatPr defaultRowHeight="13.5"/>
  <cols>
    <col min="1" max="1" width="4.625" style="59" customWidth="1"/>
    <col min="2" max="2" width="27.25" style="60" customWidth="1"/>
    <col min="3" max="3" width="11.25" style="60" customWidth="1"/>
    <col min="4" max="16" width="10.625" style="58" customWidth="1"/>
    <col min="17" max="17" width="20.125" style="48" customWidth="1"/>
    <col min="18" max="18" width="9" style="48"/>
    <col min="19" max="16384" width="9" style="22"/>
  </cols>
  <sheetData>
    <row r="1" spans="1:19" s="179" customFormat="1" ht="30" customHeight="1">
      <c r="A1" s="256" t="s">
        <v>250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1"/>
      <c r="R1" s="251"/>
      <c r="S1" s="251"/>
    </row>
    <row r="2" spans="1:19" s="179" customFormat="1" ht="30" customHeight="1">
      <c r="A2" s="261" t="s">
        <v>249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>
      <c r="A3" s="257" t="s">
        <v>3</v>
      </c>
      <c r="B3" s="257" t="s">
        <v>13</v>
      </c>
      <c r="C3" s="257" t="s">
        <v>88</v>
      </c>
      <c r="D3" s="258" t="s">
        <v>166</v>
      </c>
      <c r="E3" s="258"/>
      <c r="F3" s="258"/>
      <c r="G3" s="258"/>
      <c r="H3" s="258"/>
      <c r="I3" s="258"/>
      <c r="J3" s="258" t="s">
        <v>167</v>
      </c>
      <c r="K3" s="258"/>
      <c r="L3" s="258"/>
      <c r="M3" s="258"/>
      <c r="N3" s="258"/>
      <c r="O3" s="258"/>
      <c r="P3" s="259" t="s">
        <v>168</v>
      </c>
      <c r="Q3" s="253" t="s">
        <v>171</v>
      </c>
      <c r="R3" s="253" t="s">
        <v>172</v>
      </c>
      <c r="S3" s="253" t="s">
        <v>173</v>
      </c>
    </row>
    <row r="4" spans="1:19" ht="38.25">
      <c r="A4" s="257"/>
      <c r="B4" s="257"/>
      <c r="C4" s="257"/>
      <c r="D4" s="61" t="s">
        <v>18</v>
      </c>
      <c r="E4" s="61" t="s">
        <v>22</v>
      </c>
      <c r="F4" s="61" t="s">
        <v>36</v>
      </c>
      <c r="G4" s="61" t="s">
        <v>26</v>
      </c>
      <c r="H4" s="61" t="s">
        <v>37</v>
      </c>
      <c r="I4" s="49" t="s">
        <v>2</v>
      </c>
      <c r="J4" s="61" t="s">
        <v>18</v>
      </c>
      <c r="K4" s="61" t="s">
        <v>169</v>
      </c>
      <c r="L4" s="61" t="s">
        <v>36</v>
      </c>
      <c r="M4" s="61" t="s">
        <v>26</v>
      </c>
      <c r="N4" s="61" t="s">
        <v>170</v>
      </c>
      <c r="O4" s="49" t="s">
        <v>2</v>
      </c>
      <c r="P4" s="260"/>
      <c r="Q4" s="254"/>
      <c r="R4" s="254"/>
      <c r="S4" s="255"/>
    </row>
    <row r="5" spans="1:19">
      <c r="A5" s="50">
        <v>1</v>
      </c>
      <c r="B5" s="51" t="s">
        <v>38</v>
      </c>
      <c r="C5" s="51" t="s">
        <v>5</v>
      </c>
      <c r="D5" s="205">
        <v>70380</v>
      </c>
      <c r="E5" s="205">
        <v>0</v>
      </c>
      <c r="F5" s="205">
        <v>10200</v>
      </c>
      <c r="G5" s="205">
        <v>1420</v>
      </c>
      <c r="H5" s="205">
        <v>0</v>
      </c>
      <c r="I5" s="206">
        <f t="shared" ref="I5:I14" si="0">SUM(D5:H5)</f>
        <v>82000</v>
      </c>
      <c r="J5" s="207">
        <v>69300</v>
      </c>
      <c r="K5" s="207">
        <v>13725</v>
      </c>
      <c r="L5" s="207">
        <v>8800</v>
      </c>
      <c r="M5" s="207"/>
      <c r="N5" s="207">
        <v>0</v>
      </c>
      <c r="O5" s="208">
        <v>91825</v>
      </c>
      <c r="P5" s="206">
        <v>173825</v>
      </c>
      <c r="Q5" s="209">
        <v>163908</v>
      </c>
      <c r="R5" s="209">
        <v>100000</v>
      </c>
      <c r="S5" s="209">
        <v>63908</v>
      </c>
    </row>
    <row r="6" spans="1:19">
      <c r="A6" s="50">
        <v>2</v>
      </c>
      <c r="B6" s="51" t="s">
        <v>177</v>
      </c>
      <c r="C6" s="51" t="s">
        <v>5</v>
      </c>
      <c r="D6" s="205">
        <v>47104</v>
      </c>
      <c r="E6" s="205">
        <v>0</v>
      </c>
      <c r="F6" s="205">
        <v>4800</v>
      </c>
      <c r="G6" s="205">
        <v>1065</v>
      </c>
      <c r="H6" s="205">
        <v>0</v>
      </c>
      <c r="I6" s="206">
        <f t="shared" si="0"/>
        <v>52969</v>
      </c>
      <c r="J6" s="207">
        <v>57120</v>
      </c>
      <c r="K6" s="207">
        <v>21975</v>
      </c>
      <c r="L6" s="207">
        <v>5100</v>
      </c>
      <c r="M6" s="207"/>
      <c r="N6" s="207">
        <v>0</v>
      </c>
      <c r="O6" s="208">
        <v>84195</v>
      </c>
      <c r="P6" s="206">
        <v>137164</v>
      </c>
      <c r="Q6" s="209">
        <v>150288</v>
      </c>
      <c r="R6" s="209">
        <v>100000</v>
      </c>
      <c r="S6" s="209">
        <v>50288</v>
      </c>
    </row>
    <row r="7" spans="1:19">
      <c r="A7" s="50">
        <v>3</v>
      </c>
      <c r="B7" s="51" t="s">
        <v>40</v>
      </c>
      <c r="C7" s="51" t="s">
        <v>5</v>
      </c>
      <c r="D7" s="205">
        <v>56430</v>
      </c>
      <c r="E7" s="205">
        <v>0</v>
      </c>
      <c r="F7" s="205">
        <v>7900</v>
      </c>
      <c r="G7" s="205">
        <v>2840</v>
      </c>
      <c r="H7" s="205">
        <v>0</v>
      </c>
      <c r="I7" s="206">
        <f t="shared" si="0"/>
        <v>67170</v>
      </c>
      <c r="J7" s="207">
        <v>60270</v>
      </c>
      <c r="K7" s="207">
        <v>1590</v>
      </c>
      <c r="L7" s="207">
        <v>8000</v>
      </c>
      <c r="M7" s="207"/>
      <c r="N7" s="207">
        <v>0</v>
      </c>
      <c r="O7" s="208">
        <v>69860</v>
      </c>
      <c r="P7" s="206">
        <v>137030</v>
      </c>
      <c r="Q7" s="209">
        <v>124700</v>
      </c>
      <c r="R7" s="209">
        <v>40000</v>
      </c>
      <c r="S7" s="209">
        <v>84700</v>
      </c>
    </row>
    <row r="8" spans="1:19">
      <c r="A8" s="50">
        <v>4</v>
      </c>
      <c r="B8" s="51" t="s">
        <v>41</v>
      </c>
      <c r="C8" s="51" t="s">
        <v>5</v>
      </c>
      <c r="D8" s="205">
        <v>11592</v>
      </c>
      <c r="E8" s="205">
        <v>0</v>
      </c>
      <c r="F8" s="205">
        <v>1800</v>
      </c>
      <c r="G8" s="205">
        <v>710</v>
      </c>
      <c r="H8" s="205">
        <v>0</v>
      </c>
      <c r="I8" s="206">
        <f t="shared" si="0"/>
        <v>14102</v>
      </c>
      <c r="J8" s="207">
        <v>21840</v>
      </c>
      <c r="K8" s="207">
        <v>8100</v>
      </c>
      <c r="L8" s="207">
        <v>2600</v>
      </c>
      <c r="M8" s="207"/>
      <c r="N8" s="207">
        <v>0</v>
      </c>
      <c r="O8" s="208">
        <v>32540</v>
      </c>
      <c r="P8" s="206">
        <v>46642</v>
      </c>
      <c r="Q8" s="209">
        <v>58084</v>
      </c>
      <c r="R8" s="209"/>
      <c r="S8" s="209">
        <v>58084</v>
      </c>
    </row>
    <row r="9" spans="1:19">
      <c r="A9" s="50">
        <v>5</v>
      </c>
      <c r="B9" s="51" t="s">
        <v>42</v>
      </c>
      <c r="C9" s="51" t="s">
        <v>5</v>
      </c>
      <c r="D9" s="205">
        <v>38640</v>
      </c>
      <c r="E9" s="205">
        <v>0</v>
      </c>
      <c r="F9" s="205">
        <v>4060</v>
      </c>
      <c r="G9" s="205">
        <v>1420</v>
      </c>
      <c r="H9" s="205">
        <v>0</v>
      </c>
      <c r="I9" s="206">
        <f t="shared" si="0"/>
        <v>44120</v>
      </c>
      <c r="J9" s="207">
        <v>47250</v>
      </c>
      <c r="K9" s="207">
        <v>17308</v>
      </c>
      <c r="L9" s="207">
        <v>4350</v>
      </c>
      <c r="M9" s="207"/>
      <c r="N9" s="207">
        <v>0</v>
      </c>
      <c r="O9" s="208">
        <v>68908</v>
      </c>
      <c r="P9" s="206">
        <v>113028</v>
      </c>
      <c r="Q9" s="209">
        <v>123001</v>
      </c>
      <c r="R9" s="209"/>
      <c r="S9" s="209">
        <v>123001</v>
      </c>
    </row>
    <row r="10" spans="1:19">
      <c r="A10" s="50">
        <v>6</v>
      </c>
      <c r="B10" s="51" t="s">
        <v>43</v>
      </c>
      <c r="C10" s="56" t="s">
        <v>176</v>
      </c>
      <c r="D10" s="205">
        <v>70380</v>
      </c>
      <c r="E10" s="205">
        <v>0</v>
      </c>
      <c r="F10" s="205">
        <v>10200</v>
      </c>
      <c r="G10" s="205">
        <v>1420</v>
      </c>
      <c r="H10" s="205">
        <v>0</v>
      </c>
      <c r="I10" s="206">
        <f t="shared" si="0"/>
        <v>82000</v>
      </c>
      <c r="J10" s="207">
        <v>80325</v>
      </c>
      <c r="K10" s="207">
        <v>42240</v>
      </c>
      <c r="L10" s="207">
        <v>10200</v>
      </c>
      <c r="M10" s="207"/>
      <c r="N10" s="207">
        <v>0</v>
      </c>
      <c r="O10" s="208">
        <v>132765</v>
      </c>
      <c r="P10" s="206">
        <v>214765</v>
      </c>
      <c r="Q10" s="209">
        <v>236986</v>
      </c>
      <c r="R10" s="209">
        <v>150000</v>
      </c>
      <c r="S10" s="209">
        <v>86986</v>
      </c>
    </row>
    <row r="11" spans="1:19">
      <c r="A11" s="50">
        <v>7</v>
      </c>
      <c r="B11" s="51" t="s">
        <v>44</v>
      </c>
      <c r="C11" s="56" t="s">
        <v>176</v>
      </c>
      <c r="D11" s="205">
        <v>67620</v>
      </c>
      <c r="E11" s="205">
        <v>0</v>
      </c>
      <c r="F11" s="205">
        <v>4900</v>
      </c>
      <c r="G11" s="205">
        <v>1420</v>
      </c>
      <c r="H11" s="205">
        <v>1610</v>
      </c>
      <c r="I11" s="206">
        <f t="shared" si="0"/>
        <v>75550</v>
      </c>
      <c r="J11" s="207">
        <v>69300</v>
      </c>
      <c r="K11" s="207">
        <v>10115</v>
      </c>
      <c r="L11" s="207">
        <v>4400</v>
      </c>
      <c r="M11" s="207"/>
      <c r="N11" s="207">
        <v>0</v>
      </c>
      <c r="O11" s="208">
        <v>83815</v>
      </c>
      <c r="P11" s="206">
        <v>159365</v>
      </c>
      <c r="Q11" s="209">
        <v>149610</v>
      </c>
      <c r="R11" s="209"/>
      <c r="S11" s="209">
        <v>149610</v>
      </c>
    </row>
    <row r="12" spans="1:19">
      <c r="A12" s="50">
        <v>8</v>
      </c>
      <c r="B12" s="51" t="s">
        <v>45</v>
      </c>
      <c r="C12" s="56" t="s">
        <v>176</v>
      </c>
      <c r="D12" s="205">
        <v>32775</v>
      </c>
      <c r="E12" s="205">
        <v>0</v>
      </c>
      <c r="F12" s="205">
        <v>2300</v>
      </c>
      <c r="G12" s="205">
        <v>710</v>
      </c>
      <c r="H12" s="205">
        <v>0</v>
      </c>
      <c r="I12" s="206">
        <f t="shared" si="0"/>
        <v>35785</v>
      </c>
      <c r="J12" s="207">
        <v>34650</v>
      </c>
      <c r="K12" s="207">
        <v>12210</v>
      </c>
      <c r="L12" s="207">
        <v>2200</v>
      </c>
      <c r="M12" s="207"/>
      <c r="N12" s="207">
        <v>0</v>
      </c>
      <c r="O12" s="208">
        <v>49060</v>
      </c>
      <c r="P12" s="206">
        <v>84845</v>
      </c>
      <c r="Q12" s="209">
        <v>87572</v>
      </c>
      <c r="R12" s="209"/>
      <c r="S12" s="209">
        <v>87572</v>
      </c>
    </row>
    <row r="13" spans="1:19" ht="22.5">
      <c r="A13" s="50">
        <v>9</v>
      </c>
      <c r="B13" s="57" t="s">
        <v>46</v>
      </c>
      <c r="C13" s="51" t="s">
        <v>175</v>
      </c>
      <c r="D13" s="205">
        <v>3956</v>
      </c>
      <c r="E13" s="205">
        <v>0</v>
      </c>
      <c r="F13" s="205">
        <v>450</v>
      </c>
      <c r="G13" s="205">
        <v>0</v>
      </c>
      <c r="H13" s="205">
        <v>0</v>
      </c>
      <c r="I13" s="206">
        <f t="shared" si="0"/>
        <v>4406</v>
      </c>
      <c r="J13" s="207">
        <v>3675</v>
      </c>
      <c r="K13" s="207">
        <v>0</v>
      </c>
      <c r="L13" s="207">
        <v>300</v>
      </c>
      <c r="M13" s="207"/>
      <c r="N13" s="207">
        <v>0</v>
      </c>
      <c r="O13" s="208">
        <v>3975</v>
      </c>
      <c r="P13" s="206">
        <v>8381</v>
      </c>
      <c r="Q13" s="209">
        <v>7095</v>
      </c>
      <c r="R13" s="209"/>
      <c r="S13" s="209">
        <v>7095</v>
      </c>
    </row>
    <row r="14" spans="1:19" ht="22.5">
      <c r="A14" s="50">
        <v>10</v>
      </c>
      <c r="B14" s="57" t="s">
        <v>47</v>
      </c>
      <c r="C14" s="51" t="s">
        <v>174</v>
      </c>
      <c r="D14" s="205">
        <v>32384</v>
      </c>
      <c r="E14" s="205">
        <v>0</v>
      </c>
      <c r="F14" s="205">
        <v>4400</v>
      </c>
      <c r="G14" s="205">
        <v>1065</v>
      </c>
      <c r="H14" s="205">
        <v>0</v>
      </c>
      <c r="I14" s="206">
        <f t="shared" si="0"/>
        <v>37849</v>
      </c>
      <c r="J14" s="207">
        <v>50400</v>
      </c>
      <c r="K14" s="207">
        <v>27173</v>
      </c>
      <c r="L14" s="207">
        <v>6000</v>
      </c>
      <c r="M14" s="207"/>
      <c r="N14" s="207">
        <v>0</v>
      </c>
      <c r="O14" s="208">
        <v>83573</v>
      </c>
      <c r="P14" s="206">
        <v>121422</v>
      </c>
      <c r="Q14" s="209">
        <v>149178</v>
      </c>
      <c r="R14" s="209"/>
      <c r="S14" s="209">
        <v>149178</v>
      </c>
    </row>
    <row r="15" spans="1:19">
      <c r="A15" s="53"/>
      <c r="B15" s="54" t="s">
        <v>15</v>
      </c>
      <c r="C15" s="55"/>
      <c r="D15" s="202">
        <f t="shared" ref="D15:I15" si="1">SUM(D5:D14)</f>
        <v>431261</v>
      </c>
      <c r="E15" s="202">
        <f t="shared" si="1"/>
        <v>0</v>
      </c>
      <c r="F15" s="202">
        <f t="shared" si="1"/>
        <v>51010</v>
      </c>
      <c r="G15" s="202">
        <f t="shared" si="1"/>
        <v>12070</v>
      </c>
      <c r="H15" s="202">
        <f t="shared" si="1"/>
        <v>1610</v>
      </c>
      <c r="I15" s="202">
        <f t="shared" si="1"/>
        <v>495951</v>
      </c>
      <c r="J15" s="202">
        <f>SUM(J5:J14)</f>
        <v>494130</v>
      </c>
      <c r="K15" s="202">
        <f t="shared" ref="K15:S15" si="2">SUM(K5:K14)</f>
        <v>154436</v>
      </c>
      <c r="L15" s="202">
        <f t="shared" si="2"/>
        <v>51950</v>
      </c>
      <c r="M15" s="202">
        <f t="shared" si="2"/>
        <v>0</v>
      </c>
      <c r="N15" s="202">
        <f t="shared" si="2"/>
        <v>0</v>
      </c>
      <c r="O15" s="202">
        <f t="shared" si="2"/>
        <v>700516</v>
      </c>
      <c r="P15" s="202">
        <f t="shared" si="2"/>
        <v>1196467</v>
      </c>
      <c r="Q15" s="202">
        <f t="shared" si="2"/>
        <v>1250422</v>
      </c>
      <c r="R15" s="202">
        <f t="shared" si="2"/>
        <v>390000</v>
      </c>
      <c r="S15" s="202">
        <f t="shared" si="2"/>
        <v>860422</v>
      </c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4"/>
  <sheetViews>
    <sheetView workbookViewId="0">
      <selection activeCell="A15" sqref="A15:XFD54"/>
    </sheetView>
  </sheetViews>
  <sheetFormatPr defaultColWidth="7" defaultRowHeight="13.5"/>
  <cols>
    <col min="1" max="1" width="27.25" style="85" bestFit="1" customWidth="1"/>
    <col min="2" max="2" width="13.125" style="85" customWidth="1"/>
    <col min="3" max="3" width="6" style="85" customWidth="1"/>
    <col min="4" max="13" width="7.625" style="85" customWidth="1"/>
    <col min="14" max="14" width="11.625" style="62" customWidth="1"/>
    <col min="15" max="15" width="9.375" style="85" customWidth="1"/>
    <col min="16" max="21" width="7.625" style="85" customWidth="1"/>
    <col min="22" max="22" width="7.625" style="86" customWidth="1"/>
    <col min="23" max="23" width="7.625" style="87" customWidth="1"/>
    <col min="24" max="24" width="11.25" style="88" bestFit="1" customWidth="1"/>
    <col min="25" max="25" width="11.375" style="62" bestFit="1" customWidth="1"/>
    <col min="26" max="29" width="7" style="62"/>
    <col min="30" max="16384" width="7" style="85"/>
  </cols>
  <sheetData>
    <row r="1" spans="1:29" s="148" customFormat="1" ht="30" customHeight="1">
      <c r="A1" s="256" t="s">
        <v>178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180"/>
      <c r="Z1" s="180"/>
      <c r="AA1" s="180"/>
      <c r="AB1" s="180"/>
      <c r="AC1" s="180"/>
    </row>
    <row r="2" spans="1:29" s="148" customFormat="1" ht="30" customHeight="1">
      <c r="A2" s="265" t="s">
        <v>247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180"/>
      <c r="Z2" s="180"/>
      <c r="AA2" s="180"/>
      <c r="AB2" s="180"/>
      <c r="AC2" s="180"/>
    </row>
    <row r="3" spans="1:29" s="63" customFormat="1" ht="23.25" customHeight="1">
      <c r="A3" s="257" t="s">
        <v>3</v>
      </c>
      <c r="B3" s="257" t="s">
        <v>13</v>
      </c>
      <c r="C3" s="257" t="s">
        <v>17</v>
      </c>
      <c r="D3" s="258" t="s">
        <v>179</v>
      </c>
      <c r="E3" s="258"/>
      <c r="F3" s="258"/>
      <c r="G3" s="258"/>
      <c r="H3" s="258"/>
      <c r="I3" s="258"/>
      <c r="J3" s="258"/>
      <c r="K3" s="258"/>
      <c r="L3" s="258"/>
      <c r="M3" s="258"/>
      <c r="N3" s="258" t="s">
        <v>180</v>
      </c>
      <c r="O3" s="258"/>
      <c r="P3" s="258"/>
      <c r="Q3" s="258"/>
      <c r="R3" s="258"/>
      <c r="S3" s="258"/>
      <c r="T3" s="258"/>
      <c r="U3" s="258"/>
      <c r="V3" s="258"/>
      <c r="W3" s="258"/>
      <c r="X3" s="264" t="s">
        <v>181</v>
      </c>
      <c r="Y3" s="62"/>
      <c r="Z3" s="62"/>
      <c r="AA3" s="62"/>
      <c r="AB3" s="62"/>
      <c r="AC3" s="62"/>
    </row>
    <row r="4" spans="1:29" s="63" customFormat="1" ht="38.25">
      <c r="A4" s="257"/>
      <c r="B4" s="257"/>
      <c r="C4" s="257"/>
      <c r="D4" s="181" t="s">
        <v>18</v>
      </c>
      <c r="E4" s="181" t="s">
        <v>19</v>
      </c>
      <c r="F4" s="181" t="s">
        <v>20</v>
      </c>
      <c r="G4" s="181" t="s">
        <v>21</v>
      </c>
      <c r="H4" s="181" t="s">
        <v>22</v>
      </c>
      <c r="I4" s="181" t="s">
        <v>23</v>
      </c>
      <c r="J4" s="181" t="s">
        <v>24</v>
      </c>
      <c r="K4" s="181" t="s">
        <v>25</v>
      </c>
      <c r="L4" s="181" t="s">
        <v>26</v>
      </c>
      <c r="M4" s="49" t="s">
        <v>9</v>
      </c>
      <c r="N4" s="182" t="s">
        <v>182</v>
      </c>
      <c r="O4" s="181" t="s">
        <v>183</v>
      </c>
      <c r="P4" s="181" t="s">
        <v>20</v>
      </c>
      <c r="Q4" s="181" t="s">
        <v>21</v>
      </c>
      <c r="R4" s="181" t="s">
        <v>22</v>
      </c>
      <c r="S4" s="181" t="s">
        <v>23</v>
      </c>
      <c r="T4" s="181" t="s">
        <v>24</v>
      </c>
      <c r="U4" s="181" t="s">
        <v>25</v>
      </c>
      <c r="V4" s="181" t="s">
        <v>26</v>
      </c>
      <c r="W4" s="64" t="s">
        <v>9</v>
      </c>
      <c r="X4" s="264"/>
      <c r="Y4" s="62"/>
      <c r="Z4" s="62"/>
      <c r="AA4" s="62"/>
      <c r="AB4" s="62"/>
      <c r="AC4" s="62"/>
    </row>
    <row r="5" spans="1:29" s="68" customFormat="1" ht="20.100000000000001" customHeight="1">
      <c r="A5" s="263"/>
      <c r="B5" s="263"/>
      <c r="C5" s="263"/>
      <c r="D5" s="150" t="s">
        <v>16</v>
      </c>
      <c r="E5" s="150" t="s">
        <v>16</v>
      </c>
      <c r="F5" s="150" t="s">
        <v>16</v>
      </c>
      <c r="G5" s="150" t="s">
        <v>16</v>
      </c>
      <c r="H5" s="150" t="s">
        <v>16</v>
      </c>
      <c r="I5" s="150" t="s">
        <v>16</v>
      </c>
      <c r="J5" s="150" t="s">
        <v>16</v>
      </c>
      <c r="K5" s="150" t="s">
        <v>16</v>
      </c>
      <c r="L5" s="150" t="s">
        <v>16</v>
      </c>
      <c r="M5" s="150" t="s">
        <v>16</v>
      </c>
      <c r="N5" s="65" t="s">
        <v>16</v>
      </c>
      <c r="O5" s="150" t="s">
        <v>16</v>
      </c>
      <c r="P5" s="150" t="s">
        <v>16</v>
      </c>
      <c r="Q5" s="150" t="s">
        <v>16</v>
      </c>
      <c r="R5" s="150" t="s">
        <v>16</v>
      </c>
      <c r="S5" s="150" t="s">
        <v>16</v>
      </c>
      <c r="T5" s="150" t="s">
        <v>16</v>
      </c>
      <c r="U5" s="150" t="s">
        <v>16</v>
      </c>
      <c r="V5" s="150" t="s">
        <v>16</v>
      </c>
      <c r="W5" s="66" t="s">
        <v>16</v>
      </c>
      <c r="X5" s="264" t="s">
        <v>16</v>
      </c>
      <c r="Y5" s="67"/>
      <c r="Z5" s="67"/>
      <c r="AA5" s="67"/>
      <c r="AB5" s="67"/>
      <c r="AC5" s="67"/>
    </row>
    <row r="6" spans="1:29" s="76" customFormat="1" ht="20.100000000000001" customHeight="1">
      <c r="A6" s="83" t="s">
        <v>48</v>
      </c>
      <c r="B6" s="70" t="s">
        <v>6</v>
      </c>
      <c r="C6" s="70" t="s">
        <v>184</v>
      </c>
      <c r="D6" s="52">
        <v>5048</v>
      </c>
      <c r="E6" s="52">
        <v>3780</v>
      </c>
      <c r="F6" s="52">
        <v>315</v>
      </c>
      <c r="G6" s="52">
        <v>180</v>
      </c>
      <c r="H6" s="52">
        <v>0</v>
      </c>
      <c r="I6" s="52">
        <v>0</v>
      </c>
      <c r="J6" s="52">
        <v>900</v>
      </c>
      <c r="K6" s="52">
        <v>0</v>
      </c>
      <c r="L6" s="52">
        <v>1775</v>
      </c>
      <c r="M6" s="71">
        <f t="shared" ref="M6:M13" si="0">SUM(D6:L6)</f>
        <v>11998</v>
      </c>
      <c r="N6" s="72">
        <v>7560</v>
      </c>
      <c r="O6" s="52">
        <v>5670</v>
      </c>
      <c r="P6" s="52">
        <v>315</v>
      </c>
      <c r="Q6" s="52"/>
      <c r="R6" s="52"/>
      <c r="S6" s="52"/>
      <c r="T6" s="52">
        <v>900</v>
      </c>
      <c r="U6" s="52">
        <v>900</v>
      </c>
      <c r="V6" s="52"/>
      <c r="W6" s="73">
        <f t="shared" ref="W6:W13" si="1">SUM(N6:V6)</f>
        <v>15345</v>
      </c>
      <c r="X6" s="74">
        <f t="shared" ref="X6:X13" si="2">ROUND(W6*1.7*1.05,0)</f>
        <v>27391</v>
      </c>
      <c r="Y6" s="75"/>
      <c r="Z6" s="75"/>
      <c r="AA6" s="75"/>
      <c r="AB6" s="75"/>
      <c r="AC6" s="75"/>
    </row>
    <row r="7" spans="1:29" s="76" customFormat="1" ht="20.100000000000001" customHeight="1">
      <c r="A7" s="69" t="s">
        <v>116</v>
      </c>
      <c r="B7" s="70" t="s">
        <v>6</v>
      </c>
      <c r="C7" s="70" t="s">
        <v>184</v>
      </c>
      <c r="D7" s="52">
        <v>2208</v>
      </c>
      <c r="E7" s="52">
        <v>1656</v>
      </c>
      <c r="F7" s="52">
        <v>105</v>
      </c>
      <c r="G7" s="52">
        <v>60</v>
      </c>
      <c r="H7" s="52">
        <v>0</v>
      </c>
      <c r="I7" s="52">
        <v>0</v>
      </c>
      <c r="J7" s="52">
        <v>300</v>
      </c>
      <c r="K7" s="52">
        <v>300</v>
      </c>
      <c r="L7" s="52">
        <v>0</v>
      </c>
      <c r="M7" s="71">
        <f t="shared" si="0"/>
        <v>4629</v>
      </c>
      <c r="N7" s="72">
        <v>4200</v>
      </c>
      <c r="O7" s="52">
        <v>3150</v>
      </c>
      <c r="P7" s="52">
        <v>175</v>
      </c>
      <c r="Q7" s="52"/>
      <c r="R7" s="52"/>
      <c r="S7" s="52"/>
      <c r="T7" s="52">
        <v>500</v>
      </c>
      <c r="U7" s="52">
        <v>500</v>
      </c>
      <c r="V7" s="52"/>
      <c r="W7" s="73">
        <f t="shared" si="1"/>
        <v>8525</v>
      </c>
      <c r="X7" s="74">
        <f t="shared" si="2"/>
        <v>15217</v>
      </c>
      <c r="Y7" s="75"/>
      <c r="Z7" s="75"/>
      <c r="AA7" s="75"/>
      <c r="AB7" s="75"/>
      <c r="AC7" s="75"/>
    </row>
    <row r="8" spans="1:29" s="76" customFormat="1" ht="20.100000000000001" customHeight="1">
      <c r="A8" s="83" t="s">
        <v>49</v>
      </c>
      <c r="B8" s="70" t="s">
        <v>6</v>
      </c>
      <c r="C8" s="70" t="s">
        <v>184</v>
      </c>
      <c r="D8" s="52">
        <v>9936</v>
      </c>
      <c r="E8" s="52">
        <v>5520</v>
      </c>
      <c r="F8" s="52">
        <v>420</v>
      </c>
      <c r="G8" s="52">
        <v>240</v>
      </c>
      <c r="H8" s="52">
        <v>0</v>
      </c>
      <c r="I8" s="52">
        <v>0</v>
      </c>
      <c r="J8" s="52">
        <v>1200</v>
      </c>
      <c r="K8" s="52">
        <v>1200</v>
      </c>
      <c r="L8" s="52">
        <v>710</v>
      </c>
      <c r="M8" s="71">
        <f t="shared" si="0"/>
        <v>19226</v>
      </c>
      <c r="N8" s="72">
        <v>12285</v>
      </c>
      <c r="O8" s="52">
        <v>6825</v>
      </c>
      <c r="P8" s="52">
        <v>455</v>
      </c>
      <c r="Q8" s="52"/>
      <c r="R8" s="52"/>
      <c r="S8" s="52"/>
      <c r="T8" s="52">
        <v>1300</v>
      </c>
      <c r="U8" s="52">
        <v>1300</v>
      </c>
      <c r="V8" s="52"/>
      <c r="W8" s="73">
        <f t="shared" si="1"/>
        <v>22165</v>
      </c>
      <c r="X8" s="74">
        <f t="shared" si="2"/>
        <v>39565</v>
      </c>
      <c r="Y8" s="75"/>
      <c r="Z8" s="75"/>
      <c r="AA8" s="75"/>
      <c r="AB8" s="75"/>
      <c r="AC8" s="75"/>
    </row>
    <row r="9" spans="1:29" s="76" customFormat="1" ht="20.100000000000001" customHeight="1">
      <c r="A9" s="83" t="s">
        <v>50</v>
      </c>
      <c r="B9" s="84" t="s">
        <v>6</v>
      </c>
      <c r="C9" s="70" t="s">
        <v>184</v>
      </c>
      <c r="D9" s="52">
        <v>5119</v>
      </c>
      <c r="E9" s="52">
        <v>3846</v>
      </c>
      <c r="F9" s="52">
        <v>280</v>
      </c>
      <c r="G9" s="52">
        <v>160</v>
      </c>
      <c r="H9" s="52">
        <v>0</v>
      </c>
      <c r="I9" s="52">
        <v>0</v>
      </c>
      <c r="J9" s="52">
        <v>800</v>
      </c>
      <c r="K9" s="52">
        <v>1200</v>
      </c>
      <c r="L9" s="52">
        <v>0</v>
      </c>
      <c r="M9" s="71">
        <f t="shared" si="0"/>
        <v>11405</v>
      </c>
      <c r="N9" s="72">
        <v>10080</v>
      </c>
      <c r="O9" s="52">
        <v>7560</v>
      </c>
      <c r="P9" s="52">
        <v>420</v>
      </c>
      <c r="Q9" s="52"/>
      <c r="R9" s="52"/>
      <c r="S9" s="52"/>
      <c r="T9" s="52">
        <v>1200</v>
      </c>
      <c r="U9" s="52">
        <v>1800</v>
      </c>
      <c r="V9" s="52"/>
      <c r="W9" s="73">
        <f t="shared" si="1"/>
        <v>21060</v>
      </c>
      <c r="X9" s="74">
        <f t="shared" si="2"/>
        <v>37592</v>
      </c>
      <c r="Y9" s="75"/>
      <c r="Z9" s="75"/>
      <c r="AA9" s="75"/>
      <c r="AB9" s="75"/>
      <c r="AC9" s="75"/>
    </row>
    <row r="10" spans="1:29" s="76" customFormat="1" ht="20.100000000000001" customHeight="1">
      <c r="A10" s="83" t="s">
        <v>51</v>
      </c>
      <c r="B10" s="70" t="s">
        <v>6</v>
      </c>
      <c r="C10" s="70" t="s">
        <v>184</v>
      </c>
      <c r="D10" s="52">
        <v>8832</v>
      </c>
      <c r="E10" s="52">
        <v>6624</v>
      </c>
      <c r="F10" s="52">
        <v>420</v>
      </c>
      <c r="G10" s="52">
        <v>240</v>
      </c>
      <c r="H10" s="52">
        <v>0</v>
      </c>
      <c r="I10" s="52">
        <v>0</v>
      </c>
      <c r="J10" s="52">
        <v>1200</v>
      </c>
      <c r="K10" s="52">
        <v>1200</v>
      </c>
      <c r="L10" s="52">
        <v>355</v>
      </c>
      <c r="M10" s="71">
        <f t="shared" si="0"/>
        <v>18871</v>
      </c>
      <c r="N10" s="72">
        <v>10080</v>
      </c>
      <c r="O10" s="52">
        <v>7560</v>
      </c>
      <c r="P10" s="52">
        <v>420</v>
      </c>
      <c r="Q10" s="52"/>
      <c r="R10" s="52"/>
      <c r="S10" s="52"/>
      <c r="T10" s="52">
        <v>1200</v>
      </c>
      <c r="U10" s="52">
        <v>1200</v>
      </c>
      <c r="V10" s="52"/>
      <c r="W10" s="73">
        <f t="shared" si="1"/>
        <v>20460</v>
      </c>
      <c r="X10" s="74">
        <f t="shared" si="2"/>
        <v>36521</v>
      </c>
      <c r="Y10" s="75"/>
      <c r="Z10" s="75"/>
      <c r="AA10" s="75"/>
      <c r="AB10" s="75"/>
      <c r="AC10" s="75"/>
    </row>
    <row r="11" spans="1:29" s="76" customFormat="1" ht="20.100000000000001" customHeight="1">
      <c r="A11" s="83" t="s">
        <v>52</v>
      </c>
      <c r="B11" s="70" t="s">
        <v>6</v>
      </c>
      <c r="C11" s="70" t="s">
        <v>184</v>
      </c>
      <c r="D11" s="52">
        <v>736</v>
      </c>
      <c r="E11" s="52">
        <v>552</v>
      </c>
      <c r="F11" s="52">
        <v>35</v>
      </c>
      <c r="G11" s="52">
        <v>20</v>
      </c>
      <c r="H11" s="52">
        <v>0</v>
      </c>
      <c r="I11" s="52">
        <v>0</v>
      </c>
      <c r="J11" s="52">
        <v>100</v>
      </c>
      <c r="K11" s="52">
        <v>100</v>
      </c>
      <c r="L11" s="52">
        <v>0</v>
      </c>
      <c r="M11" s="71">
        <f t="shared" si="0"/>
        <v>1543</v>
      </c>
      <c r="N11" s="72">
        <v>840</v>
      </c>
      <c r="O11" s="52">
        <v>630</v>
      </c>
      <c r="P11" s="52">
        <v>35</v>
      </c>
      <c r="Q11" s="52"/>
      <c r="R11" s="52"/>
      <c r="S11" s="52"/>
      <c r="T11" s="52">
        <v>100</v>
      </c>
      <c r="U11" s="52">
        <v>100</v>
      </c>
      <c r="V11" s="52"/>
      <c r="W11" s="73">
        <f t="shared" si="1"/>
        <v>1705</v>
      </c>
      <c r="X11" s="74">
        <f t="shared" si="2"/>
        <v>3043</v>
      </c>
      <c r="Y11" s="75"/>
      <c r="Z11" s="75"/>
      <c r="AA11" s="75"/>
      <c r="AB11" s="75"/>
      <c r="AC11" s="75"/>
    </row>
    <row r="12" spans="1:29" s="76" customFormat="1" ht="20.100000000000001" customHeight="1">
      <c r="A12" s="83" t="s">
        <v>114</v>
      </c>
      <c r="B12" s="70" t="s">
        <v>6</v>
      </c>
      <c r="C12" s="70" t="s">
        <v>184</v>
      </c>
      <c r="D12" s="52">
        <v>5152</v>
      </c>
      <c r="E12" s="52">
        <v>3864</v>
      </c>
      <c r="F12" s="52">
        <v>245</v>
      </c>
      <c r="G12" s="52">
        <v>140</v>
      </c>
      <c r="H12" s="52">
        <v>0</v>
      </c>
      <c r="I12" s="52">
        <v>0</v>
      </c>
      <c r="J12" s="52">
        <v>700</v>
      </c>
      <c r="K12" s="52">
        <v>1050</v>
      </c>
      <c r="L12" s="52">
        <v>1065</v>
      </c>
      <c r="M12" s="71">
        <f t="shared" si="0"/>
        <v>12216</v>
      </c>
      <c r="N12" s="72">
        <v>6720</v>
      </c>
      <c r="O12" s="52">
        <v>5040</v>
      </c>
      <c r="P12" s="52">
        <v>280</v>
      </c>
      <c r="Q12" s="52"/>
      <c r="R12" s="52"/>
      <c r="S12" s="52"/>
      <c r="T12" s="52">
        <v>800</v>
      </c>
      <c r="U12" s="52">
        <v>1200</v>
      </c>
      <c r="V12" s="52"/>
      <c r="W12" s="73">
        <f t="shared" si="1"/>
        <v>14040</v>
      </c>
      <c r="X12" s="74">
        <f t="shared" si="2"/>
        <v>25061</v>
      </c>
      <c r="Y12" s="75"/>
      <c r="Z12" s="75"/>
      <c r="AA12" s="75"/>
      <c r="AB12" s="75"/>
      <c r="AC12" s="75"/>
    </row>
    <row r="13" spans="1:29" s="76" customFormat="1" ht="20.100000000000001" customHeight="1">
      <c r="A13" s="83" t="s">
        <v>119</v>
      </c>
      <c r="B13" s="70" t="s">
        <v>6</v>
      </c>
      <c r="C13" s="70" t="s">
        <v>184</v>
      </c>
      <c r="D13" s="52">
        <v>9568</v>
      </c>
      <c r="E13" s="52">
        <v>7176</v>
      </c>
      <c r="F13" s="52">
        <v>455</v>
      </c>
      <c r="G13" s="52">
        <v>260</v>
      </c>
      <c r="H13" s="52">
        <v>0</v>
      </c>
      <c r="I13" s="52">
        <v>0</v>
      </c>
      <c r="J13" s="52">
        <v>1300</v>
      </c>
      <c r="K13" s="52">
        <v>1300</v>
      </c>
      <c r="L13" s="52">
        <v>0</v>
      </c>
      <c r="M13" s="71">
        <f t="shared" si="0"/>
        <v>20059</v>
      </c>
      <c r="N13" s="72">
        <v>10920</v>
      </c>
      <c r="O13" s="52">
        <v>8190</v>
      </c>
      <c r="P13" s="52">
        <v>455</v>
      </c>
      <c r="Q13" s="52"/>
      <c r="R13" s="52"/>
      <c r="S13" s="52"/>
      <c r="T13" s="52">
        <v>1300</v>
      </c>
      <c r="U13" s="52">
        <v>1300</v>
      </c>
      <c r="V13" s="52"/>
      <c r="W13" s="73">
        <f t="shared" si="1"/>
        <v>22165</v>
      </c>
      <c r="X13" s="74">
        <f t="shared" si="2"/>
        <v>39565</v>
      </c>
      <c r="Y13" s="75"/>
      <c r="Z13" s="75"/>
      <c r="AA13" s="75"/>
      <c r="AB13" s="75"/>
      <c r="AC13" s="75"/>
    </row>
    <row r="14" spans="1:29" s="68" customFormat="1" ht="20.100000000000001" customHeight="1">
      <c r="A14" s="77" t="s">
        <v>123</v>
      </c>
      <c r="B14" s="78"/>
      <c r="C14" s="78"/>
      <c r="D14" s="79">
        <f>SUM(D6:D13)</f>
        <v>46599</v>
      </c>
      <c r="E14" s="79">
        <f t="shared" ref="E14:X14" si="3">SUM(E6:E13)</f>
        <v>33018</v>
      </c>
      <c r="F14" s="79">
        <f t="shared" si="3"/>
        <v>2275</v>
      </c>
      <c r="G14" s="79">
        <f t="shared" si="3"/>
        <v>1300</v>
      </c>
      <c r="H14" s="79">
        <f t="shared" si="3"/>
        <v>0</v>
      </c>
      <c r="I14" s="79">
        <f t="shared" si="3"/>
        <v>0</v>
      </c>
      <c r="J14" s="79">
        <f t="shared" si="3"/>
        <v>6500</v>
      </c>
      <c r="K14" s="79">
        <f t="shared" si="3"/>
        <v>6350</v>
      </c>
      <c r="L14" s="79">
        <f t="shared" si="3"/>
        <v>3905</v>
      </c>
      <c r="M14" s="79">
        <f t="shared" si="3"/>
        <v>99947</v>
      </c>
      <c r="N14" s="80">
        <f t="shared" si="3"/>
        <v>62685</v>
      </c>
      <c r="O14" s="79">
        <f t="shared" si="3"/>
        <v>44625</v>
      </c>
      <c r="P14" s="79">
        <f t="shared" si="3"/>
        <v>2555</v>
      </c>
      <c r="Q14" s="79">
        <f t="shared" si="3"/>
        <v>0</v>
      </c>
      <c r="R14" s="79">
        <f t="shared" si="3"/>
        <v>0</v>
      </c>
      <c r="S14" s="79">
        <f t="shared" si="3"/>
        <v>0</v>
      </c>
      <c r="T14" s="79">
        <f t="shared" si="3"/>
        <v>7300</v>
      </c>
      <c r="U14" s="79">
        <f t="shared" si="3"/>
        <v>8300</v>
      </c>
      <c r="V14" s="79">
        <f t="shared" si="3"/>
        <v>0</v>
      </c>
      <c r="W14" s="81">
        <f t="shared" si="3"/>
        <v>125465</v>
      </c>
      <c r="X14" s="82">
        <f t="shared" si="3"/>
        <v>223955</v>
      </c>
      <c r="Y14" s="67"/>
      <c r="Z14" s="67"/>
      <c r="AA14" s="67"/>
      <c r="AB14" s="67"/>
      <c r="AC14" s="67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23" sqref="A23:XFD95"/>
    </sheetView>
  </sheetViews>
  <sheetFormatPr defaultColWidth="9" defaultRowHeight="13.5"/>
  <cols>
    <col min="1" max="1" width="20.875" style="35" customWidth="1"/>
    <col min="2" max="2" width="38.375" style="35" customWidth="1"/>
    <col min="3" max="3" width="17.375" style="35" customWidth="1"/>
    <col min="4" max="4" width="21.875" style="35" customWidth="1"/>
    <col min="5" max="5" width="20.875" style="35" customWidth="1"/>
    <col min="6" max="16384" width="9" style="35"/>
  </cols>
  <sheetData>
    <row r="1" spans="1:5" s="29" customFormat="1" ht="30" customHeight="1">
      <c r="A1" s="223" t="s">
        <v>274</v>
      </c>
      <c r="B1" s="224"/>
      <c r="C1" s="224"/>
      <c r="D1" s="225"/>
      <c r="E1" s="225"/>
    </row>
    <row r="2" spans="1:5" s="30" customFormat="1" ht="20.100000000000001" customHeight="1">
      <c r="A2" s="226" t="s">
        <v>102</v>
      </c>
      <c r="B2" s="227"/>
      <c r="C2" s="227"/>
      <c r="D2" s="227"/>
      <c r="E2" s="227"/>
    </row>
    <row r="3" spans="1:5" s="12" customFormat="1" ht="18.95" customHeight="1">
      <c r="A3" s="11" t="s">
        <v>103</v>
      </c>
      <c r="B3" s="11" t="s">
        <v>104</v>
      </c>
      <c r="C3" s="11" t="s">
        <v>105</v>
      </c>
      <c r="D3" s="11" t="s">
        <v>106</v>
      </c>
      <c r="E3" s="11" t="s">
        <v>107</v>
      </c>
    </row>
    <row r="4" spans="1:5" s="12" customFormat="1" ht="18.95" customHeight="1">
      <c r="A4" s="11" t="s">
        <v>112</v>
      </c>
      <c r="B4" s="34" t="s">
        <v>45</v>
      </c>
      <c r="C4" s="34" t="s">
        <v>110</v>
      </c>
      <c r="D4" s="11">
        <v>274838.28999999998</v>
      </c>
      <c r="E4" s="32">
        <f t="shared" ref="E4:E21" si="0">ROUND(D4*1.1,2)</f>
        <v>302322.12</v>
      </c>
    </row>
    <row r="5" spans="1:5" s="12" customFormat="1" ht="18.95" customHeight="1">
      <c r="A5" s="11" t="s">
        <v>112</v>
      </c>
      <c r="B5" s="34" t="s">
        <v>43</v>
      </c>
      <c r="C5" s="34" t="s">
        <v>110</v>
      </c>
      <c r="D5" s="11">
        <v>276102.53999999998</v>
      </c>
      <c r="E5" s="32">
        <f t="shared" si="0"/>
        <v>303712.78999999998</v>
      </c>
    </row>
    <row r="6" spans="1:5" s="12" customFormat="1" ht="18.95" customHeight="1">
      <c r="A6" s="11" t="s">
        <v>112</v>
      </c>
      <c r="B6" s="31" t="s">
        <v>46</v>
      </c>
      <c r="C6" s="31" t="s">
        <v>111</v>
      </c>
      <c r="D6" s="11">
        <v>276047.02</v>
      </c>
      <c r="E6" s="32">
        <f t="shared" si="0"/>
        <v>303651.71999999997</v>
      </c>
    </row>
    <row r="7" spans="1:5" s="12" customFormat="1" ht="18.95" customHeight="1">
      <c r="A7" s="11" t="s">
        <v>112</v>
      </c>
      <c r="B7" s="34" t="s">
        <v>44</v>
      </c>
      <c r="C7" s="34" t="s">
        <v>110</v>
      </c>
      <c r="D7" s="11">
        <v>268267.24</v>
      </c>
      <c r="E7" s="32">
        <f t="shared" si="0"/>
        <v>295093.96000000002</v>
      </c>
    </row>
    <row r="8" spans="1:5" s="12" customFormat="1" ht="18.95" customHeight="1">
      <c r="A8" s="11" t="s">
        <v>112</v>
      </c>
      <c r="B8" s="31" t="s">
        <v>47</v>
      </c>
      <c r="C8" s="31" t="s">
        <v>111</v>
      </c>
      <c r="D8" s="11">
        <v>76843.02</v>
      </c>
      <c r="E8" s="32">
        <f t="shared" si="0"/>
        <v>84527.32</v>
      </c>
    </row>
    <row r="9" spans="1:5" s="12" customFormat="1" ht="18.95" customHeight="1">
      <c r="A9" s="11" t="s">
        <v>112</v>
      </c>
      <c r="B9" s="34" t="s">
        <v>39</v>
      </c>
      <c r="C9" s="34" t="s">
        <v>109</v>
      </c>
      <c r="D9" s="11">
        <v>298994.18</v>
      </c>
      <c r="E9" s="32">
        <f t="shared" si="0"/>
        <v>328893.59999999998</v>
      </c>
    </row>
    <row r="10" spans="1:5" s="12" customFormat="1" ht="18.95" customHeight="1">
      <c r="A10" s="11" t="s">
        <v>112</v>
      </c>
      <c r="B10" s="34" t="s">
        <v>38</v>
      </c>
      <c r="C10" s="34" t="s">
        <v>109</v>
      </c>
      <c r="D10" s="11">
        <v>263795.69</v>
      </c>
      <c r="E10" s="32">
        <f t="shared" si="0"/>
        <v>290175.26</v>
      </c>
    </row>
    <row r="11" spans="1:5" s="12" customFormat="1" ht="18.95" customHeight="1">
      <c r="A11" s="11" t="s">
        <v>112</v>
      </c>
      <c r="B11" s="34" t="s">
        <v>40</v>
      </c>
      <c r="C11" s="34" t="s">
        <v>109</v>
      </c>
      <c r="D11" s="11">
        <v>177473.63</v>
      </c>
      <c r="E11" s="32">
        <f t="shared" si="0"/>
        <v>195220.99</v>
      </c>
    </row>
    <row r="12" spans="1:5" s="12" customFormat="1" ht="18.95" customHeight="1">
      <c r="A12" s="11" t="s">
        <v>112</v>
      </c>
      <c r="B12" s="34" t="s">
        <v>41</v>
      </c>
      <c r="C12" s="34" t="s">
        <v>109</v>
      </c>
      <c r="D12" s="11">
        <v>283463.56</v>
      </c>
      <c r="E12" s="32">
        <f t="shared" si="0"/>
        <v>311809.91999999998</v>
      </c>
    </row>
    <row r="13" spans="1:5" s="12" customFormat="1" ht="18.95" customHeight="1">
      <c r="A13" s="11" t="s">
        <v>112</v>
      </c>
      <c r="B13" s="33" t="s">
        <v>113</v>
      </c>
      <c r="C13" s="33" t="s">
        <v>109</v>
      </c>
      <c r="D13" s="11">
        <v>202925.92</v>
      </c>
      <c r="E13" s="32">
        <f t="shared" si="0"/>
        <v>223218.51</v>
      </c>
    </row>
    <row r="14" spans="1:5" s="12" customFormat="1" ht="18.95" customHeight="1">
      <c r="A14" s="11" t="s">
        <v>112</v>
      </c>
      <c r="B14" s="31" t="s">
        <v>114</v>
      </c>
      <c r="C14" s="31" t="s">
        <v>108</v>
      </c>
      <c r="D14" s="11">
        <v>170452.59</v>
      </c>
      <c r="E14" s="32">
        <f t="shared" si="0"/>
        <v>187497.85</v>
      </c>
    </row>
    <row r="15" spans="1:5" s="12" customFormat="1" ht="18.95" customHeight="1">
      <c r="A15" s="11" t="s">
        <v>112</v>
      </c>
      <c r="B15" s="31" t="s">
        <v>115</v>
      </c>
      <c r="C15" s="31" t="s">
        <v>108</v>
      </c>
      <c r="D15" s="11">
        <v>185442.83</v>
      </c>
      <c r="E15" s="32">
        <f t="shared" si="0"/>
        <v>203987.11</v>
      </c>
    </row>
    <row r="16" spans="1:5" s="12" customFormat="1" ht="18.95" customHeight="1">
      <c r="A16" s="11" t="s">
        <v>112</v>
      </c>
      <c r="B16" s="31" t="s">
        <v>116</v>
      </c>
      <c r="C16" s="31" t="s">
        <v>108</v>
      </c>
      <c r="D16" s="11">
        <v>161768.26</v>
      </c>
      <c r="E16" s="32">
        <f t="shared" si="0"/>
        <v>177945.09</v>
      </c>
    </row>
    <row r="17" spans="1:5" s="12" customFormat="1" ht="18.95" customHeight="1">
      <c r="A17" s="11" t="s">
        <v>112</v>
      </c>
      <c r="B17" s="31" t="s">
        <v>117</v>
      </c>
      <c r="C17" s="31" t="s">
        <v>108</v>
      </c>
      <c r="D17" s="11">
        <v>56119.48</v>
      </c>
      <c r="E17" s="32">
        <f t="shared" si="0"/>
        <v>61731.43</v>
      </c>
    </row>
    <row r="18" spans="1:5" s="12" customFormat="1" ht="18.95" customHeight="1">
      <c r="A18" s="11" t="s">
        <v>112</v>
      </c>
      <c r="B18" s="31" t="s">
        <v>118</v>
      </c>
      <c r="C18" s="31" t="s">
        <v>108</v>
      </c>
      <c r="D18" s="11">
        <v>69282.89</v>
      </c>
      <c r="E18" s="32">
        <f t="shared" si="0"/>
        <v>76211.179999999993</v>
      </c>
    </row>
    <row r="19" spans="1:5" s="12" customFormat="1" ht="18.95" customHeight="1">
      <c r="A19" s="11" t="s">
        <v>112</v>
      </c>
      <c r="B19" s="31" t="s">
        <v>119</v>
      </c>
      <c r="C19" s="31" t="s">
        <v>108</v>
      </c>
      <c r="D19" s="11">
        <v>71718.95</v>
      </c>
      <c r="E19" s="32">
        <f t="shared" si="0"/>
        <v>78890.850000000006</v>
      </c>
    </row>
    <row r="20" spans="1:5" s="12" customFormat="1" ht="18.95" customHeight="1">
      <c r="A20" s="11" t="s">
        <v>112</v>
      </c>
      <c r="B20" s="31" t="s">
        <v>120</v>
      </c>
      <c r="C20" s="31" t="s">
        <v>108</v>
      </c>
      <c r="D20" s="11">
        <v>114132.01</v>
      </c>
      <c r="E20" s="32">
        <f t="shared" si="0"/>
        <v>125545.21</v>
      </c>
    </row>
    <row r="21" spans="1:5" s="12" customFormat="1" ht="18.95" customHeight="1">
      <c r="A21" s="11" t="s">
        <v>112</v>
      </c>
      <c r="B21" s="31" t="s">
        <v>121</v>
      </c>
      <c r="C21" s="31" t="s">
        <v>108</v>
      </c>
      <c r="D21" s="11">
        <v>113054.15</v>
      </c>
      <c r="E21" s="32">
        <f t="shared" si="0"/>
        <v>124359.57</v>
      </c>
    </row>
    <row r="22" spans="1:5" s="12" customFormat="1" ht="18.95" customHeight="1">
      <c r="A22" s="11" t="s">
        <v>122</v>
      </c>
      <c r="B22" s="31"/>
      <c r="C22" s="31"/>
      <c r="D22" s="11">
        <f>SUM(D4:D21)</f>
        <v>3340722.2499999995</v>
      </c>
      <c r="E22" s="32">
        <f>SUM(E4:E21)</f>
        <v>3674794.4799999995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22"/>
  <sheetViews>
    <sheetView topLeftCell="C1" workbookViewId="0">
      <selection activeCell="B23" sqref="A23:XFD106"/>
    </sheetView>
  </sheetViews>
  <sheetFormatPr defaultColWidth="9" defaultRowHeight="11.25"/>
  <cols>
    <col min="1" max="1" width="8.125" style="42" hidden="1" customWidth="1"/>
    <col min="2" max="2" width="30.875" style="42" bestFit="1" customWidth="1"/>
    <col min="3" max="3" width="5.875" style="42" customWidth="1"/>
    <col min="4" max="4" width="9.875" style="42" hidden="1" customWidth="1"/>
    <col min="5" max="18" width="9" style="42" hidden="1" customWidth="1"/>
    <col min="19" max="19" width="9" style="45" hidden="1" customWidth="1"/>
    <col min="20" max="23" width="9" style="42" hidden="1" customWidth="1"/>
    <col min="24" max="24" width="9" style="45" hidden="1" customWidth="1"/>
    <col min="25" max="25" width="8.375" style="42" customWidth="1"/>
    <col min="26" max="26" width="9.625" style="42" customWidth="1"/>
    <col min="27" max="27" width="9.375" style="42" customWidth="1"/>
    <col min="28" max="28" width="12.5" style="42" customWidth="1"/>
    <col min="29" max="29" width="9.875" style="42" customWidth="1"/>
    <col min="30" max="30" width="11.625" style="42" customWidth="1"/>
    <col min="31" max="31" width="11.125" style="42" bestFit="1" customWidth="1"/>
    <col min="32" max="32" width="10.875" style="42" customWidth="1"/>
    <col min="33" max="33" width="11.375" style="42" customWidth="1"/>
    <col min="34" max="34" width="11.625" style="42" customWidth="1"/>
    <col min="35" max="35" width="11.375" style="42" customWidth="1"/>
    <col min="36" max="36" width="9.5" style="42" bestFit="1" customWidth="1"/>
    <col min="37" max="37" width="11.125" style="42" bestFit="1" customWidth="1"/>
    <col min="38" max="38" width="11" style="42" customWidth="1"/>
    <col min="39" max="39" width="12.125" style="42" customWidth="1"/>
    <col min="40" max="40" width="12.5" style="44" customWidth="1"/>
    <col min="41" max="41" width="10.5" style="46" customWidth="1"/>
    <col min="42" max="42" width="13" style="47" bestFit="1" customWidth="1"/>
    <col min="43" max="43" width="13" style="47" customWidth="1"/>
    <col min="44" max="44" width="10.75" style="42" customWidth="1"/>
    <col min="45" max="16384" width="9" style="42"/>
  </cols>
  <sheetData>
    <row r="1" spans="1:43" ht="18.75">
      <c r="A1" s="229" t="s">
        <v>126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1"/>
      <c r="AP1" s="231"/>
      <c r="AQ1" s="232"/>
    </row>
    <row r="2" spans="1:43">
      <c r="A2" s="236" t="s">
        <v>7</v>
      </c>
      <c r="B2" s="233" t="s">
        <v>27</v>
      </c>
      <c r="C2" s="233" t="s">
        <v>88</v>
      </c>
      <c r="D2" s="233" t="s">
        <v>127</v>
      </c>
      <c r="E2" s="233" t="s">
        <v>128</v>
      </c>
      <c r="F2" s="233"/>
      <c r="G2" s="233"/>
      <c r="H2" s="233"/>
      <c r="I2" s="233"/>
      <c r="J2" s="233" t="s">
        <v>129</v>
      </c>
      <c r="K2" s="233"/>
      <c r="L2" s="233"/>
      <c r="M2" s="233"/>
      <c r="N2" s="233"/>
      <c r="O2" s="237" t="s">
        <v>130</v>
      </c>
      <c r="P2" s="237"/>
      <c r="Q2" s="237"/>
      <c r="R2" s="237"/>
      <c r="S2" s="237"/>
      <c r="T2" s="237" t="s">
        <v>131</v>
      </c>
      <c r="U2" s="237"/>
      <c r="V2" s="237"/>
      <c r="W2" s="237"/>
      <c r="X2" s="237"/>
      <c r="Y2" s="237" t="s">
        <v>132</v>
      </c>
      <c r="Z2" s="237"/>
      <c r="AA2" s="237"/>
      <c r="AB2" s="237"/>
      <c r="AC2" s="237"/>
      <c r="AD2" s="233" t="s">
        <v>207</v>
      </c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4" t="s">
        <v>133</v>
      </c>
      <c r="AP2" s="234" t="s">
        <v>2</v>
      </c>
      <c r="AQ2" s="228" t="s">
        <v>273</v>
      </c>
    </row>
    <row r="3" spans="1:43" ht="33.75">
      <c r="A3" s="236"/>
      <c r="B3" s="233"/>
      <c r="C3" s="233"/>
      <c r="D3" s="233"/>
      <c r="E3" s="199" t="s">
        <v>134</v>
      </c>
      <c r="F3" s="199" t="s">
        <v>135</v>
      </c>
      <c r="G3" s="199" t="s">
        <v>136</v>
      </c>
      <c r="H3" s="199" t="s">
        <v>137</v>
      </c>
      <c r="I3" s="200" t="s">
        <v>9</v>
      </c>
      <c r="J3" s="199" t="s">
        <v>134</v>
      </c>
      <c r="K3" s="199" t="s">
        <v>135</v>
      </c>
      <c r="L3" s="199" t="s">
        <v>136</v>
      </c>
      <c r="M3" s="199" t="s">
        <v>137</v>
      </c>
      <c r="N3" s="200" t="s">
        <v>9</v>
      </c>
      <c r="O3" s="199" t="s">
        <v>134</v>
      </c>
      <c r="P3" s="199" t="s">
        <v>135</v>
      </c>
      <c r="Q3" s="199" t="s">
        <v>136</v>
      </c>
      <c r="R3" s="199" t="s">
        <v>137</v>
      </c>
      <c r="S3" s="201" t="s">
        <v>9</v>
      </c>
      <c r="T3" s="199" t="s">
        <v>134</v>
      </c>
      <c r="U3" s="199" t="s">
        <v>135</v>
      </c>
      <c r="V3" s="199" t="s">
        <v>136</v>
      </c>
      <c r="W3" s="199" t="s">
        <v>137</v>
      </c>
      <c r="X3" s="201" t="s">
        <v>9</v>
      </c>
      <c r="Y3" s="199" t="s">
        <v>134</v>
      </c>
      <c r="Z3" s="199" t="s">
        <v>135</v>
      </c>
      <c r="AA3" s="199" t="s">
        <v>136</v>
      </c>
      <c r="AB3" s="199" t="s">
        <v>137</v>
      </c>
      <c r="AC3" s="200" t="s">
        <v>9</v>
      </c>
      <c r="AD3" s="199" t="s">
        <v>138</v>
      </c>
      <c r="AE3" s="199" t="s">
        <v>139</v>
      </c>
      <c r="AF3" s="199" t="s">
        <v>140</v>
      </c>
      <c r="AG3" s="199" t="s">
        <v>141</v>
      </c>
      <c r="AH3" s="199" t="s">
        <v>142</v>
      </c>
      <c r="AI3" s="199" t="s">
        <v>143</v>
      </c>
      <c r="AJ3" s="199" t="s">
        <v>144</v>
      </c>
      <c r="AK3" s="199" t="s">
        <v>145</v>
      </c>
      <c r="AL3" s="199" t="s">
        <v>146</v>
      </c>
      <c r="AM3" s="199" t="s">
        <v>147</v>
      </c>
      <c r="AN3" s="202" t="s">
        <v>148</v>
      </c>
      <c r="AO3" s="235"/>
      <c r="AP3" s="235"/>
      <c r="AQ3" s="228"/>
    </row>
    <row r="4" spans="1:43">
      <c r="A4" s="104" t="s">
        <v>10</v>
      </c>
      <c r="B4" s="106" t="s">
        <v>150</v>
      </c>
      <c r="C4" s="106" t="s">
        <v>149</v>
      </c>
      <c r="D4" s="107">
        <v>2</v>
      </c>
      <c r="E4" s="112">
        <v>6</v>
      </c>
      <c r="F4" s="112">
        <v>4</v>
      </c>
      <c r="G4" s="112">
        <v>37</v>
      </c>
      <c r="H4" s="112">
        <v>2</v>
      </c>
      <c r="I4" s="105">
        <f t="shared" ref="I4:I20" si="0">SUM(E4:H4)</f>
        <v>49</v>
      </c>
      <c r="J4" s="107"/>
      <c r="K4" s="107"/>
      <c r="L4" s="107"/>
      <c r="M4" s="107">
        <v>1</v>
      </c>
      <c r="N4" s="105">
        <f t="shared" ref="N4:N20" si="1">SUM(J4:M4)</f>
        <v>1</v>
      </c>
      <c r="O4" s="105">
        <f t="shared" ref="O4:R21" si="2">E4+J4</f>
        <v>6</v>
      </c>
      <c r="P4" s="105">
        <f t="shared" si="2"/>
        <v>4</v>
      </c>
      <c r="Q4" s="105">
        <f t="shared" si="2"/>
        <v>37</v>
      </c>
      <c r="R4" s="105">
        <f t="shared" si="2"/>
        <v>3</v>
      </c>
      <c r="S4" s="108">
        <f t="shared" ref="S4:S20" si="3">SUM(O4:R4)</f>
        <v>50</v>
      </c>
      <c r="T4" s="107">
        <v>0</v>
      </c>
      <c r="U4" s="107">
        <v>4</v>
      </c>
      <c r="V4" s="107">
        <v>40</v>
      </c>
      <c r="W4" s="107">
        <v>2</v>
      </c>
      <c r="X4" s="108">
        <f t="shared" ref="X4:X20" si="4">SUM(T4:W4)</f>
        <v>46</v>
      </c>
      <c r="Y4" s="107">
        <v>0</v>
      </c>
      <c r="Z4" s="107">
        <v>4</v>
      </c>
      <c r="AA4" s="107">
        <v>40</v>
      </c>
      <c r="AB4" s="107">
        <v>2</v>
      </c>
      <c r="AC4" s="105">
        <f t="shared" ref="AC4:AC20" si="5">SUM(Y4:AB4)</f>
        <v>46</v>
      </c>
      <c r="AD4" s="105">
        <f t="shared" ref="AD4:AD11" si="6">(Y4*6800+Z4*5950+AA4*5395+AB4*4500)*12</f>
        <v>2983200</v>
      </c>
      <c r="AE4" s="105">
        <f t="shared" ref="AE4:AE20" si="7">AC4*4320</f>
        <v>198720</v>
      </c>
      <c r="AF4" s="105">
        <f t="shared" ref="AF4:AF20" si="8">AC4*6000</f>
        <v>276000</v>
      </c>
      <c r="AG4" s="105">
        <f t="shared" ref="AG4:AG20" si="9">AC4*2400</f>
        <v>110400</v>
      </c>
      <c r="AH4" s="105">
        <f t="shared" ref="AH4:AH11" si="10">AC4*10000</f>
        <v>460000</v>
      </c>
      <c r="AI4" s="105">
        <f t="shared" ref="AI4:AI20" si="11">AC4*800</f>
        <v>36800</v>
      </c>
      <c r="AJ4" s="105">
        <f t="shared" ref="AJ4:AJ20" si="12">D4*50*200</f>
        <v>20000</v>
      </c>
      <c r="AK4" s="105">
        <f t="shared" ref="AK4:AK20" si="13">Y4*1200+Z4*1200+AA4*600+AB4*600</f>
        <v>30000</v>
      </c>
      <c r="AL4" s="105">
        <f t="shared" ref="AL4:AL20" si="14">AC4*960</f>
        <v>44160</v>
      </c>
      <c r="AM4" s="105">
        <f t="shared" ref="AM4:AM20" si="15">ROUND((7460*0.342*AC4*12),2)</f>
        <v>1408328.64</v>
      </c>
      <c r="AN4" s="105">
        <f t="shared" ref="AN4:AN20" si="16">ROUND(SUM(AD4:AM4),2)</f>
        <v>5567608.6399999997</v>
      </c>
      <c r="AO4" s="109"/>
      <c r="AP4" s="110">
        <f>AN4+AO4</f>
        <v>5567608.6399999997</v>
      </c>
      <c r="AQ4" s="110">
        <f t="shared" ref="AQ4:AQ20" si="17">ROUND((AN4*0.98173)+AO4,2)</f>
        <v>5465888.4299999997</v>
      </c>
    </row>
    <row r="5" spans="1:43">
      <c r="A5" s="104" t="s">
        <v>10</v>
      </c>
      <c r="B5" s="106" t="s">
        <v>151</v>
      </c>
      <c r="C5" s="106" t="s">
        <v>149</v>
      </c>
      <c r="D5" s="107">
        <v>2</v>
      </c>
      <c r="E5" s="112">
        <v>19</v>
      </c>
      <c r="F5" s="112">
        <v>2</v>
      </c>
      <c r="G5" s="112">
        <v>35</v>
      </c>
      <c r="H5" s="112">
        <v>3</v>
      </c>
      <c r="I5" s="105">
        <f t="shared" si="0"/>
        <v>59</v>
      </c>
      <c r="J5" s="107"/>
      <c r="K5" s="107"/>
      <c r="L5" s="107">
        <v>1</v>
      </c>
      <c r="M5" s="107"/>
      <c r="N5" s="105">
        <f t="shared" si="1"/>
        <v>1</v>
      </c>
      <c r="O5" s="105">
        <f t="shared" si="2"/>
        <v>19</v>
      </c>
      <c r="P5" s="105">
        <f t="shared" si="2"/>
        <v>2</v>
      </c>
      <c r="Q5" s="105">
        <f t="shared" si="2"/>
        <v>36</v>
      </c>
      <c r="R5" s="105">
        <f t="shared" si="2"/>
        <v>3</v>
      </c>
      <c r="S5" s="108">
        <f t="shared" si="3"/>
        <v>60</v>
      </c>
      <c r="T5" s="107">
        <v>0</v>
      </c>
      <c r="U5" s="107">
        <v>7</v>
      </c>
      <c r="V5" s="107">
        <v>42</v>
      </c>
      <c r="W5" s="107">
        <v>2</v>
      </c>
      <c r="X5" s="108">
        <f t="shared" si="4"/>
        <v>51</v>
      </c>
      <c r="Y5" s="107">
        <v>0</v>
      </c>
      <c r="Z5" s="107">
        <v>7</v>
      </c>
      <c r="AA5" s="107">
        <v>42</v>
      </c>
      <c r="AB5" s="107">
        <v>2</v>
      </c>
      <c r="AC5" s="105">
        <f t="shared" si="5"/>
        <v>51</v>
      </c>
      <c r="AD5" s="105">
        <f t="shared" si="6"/>
        <v>3326880</v>
      </c>
      <c r="AE5" s="105">
        <f t="shared" si="7"/>
        <v>220320</v>
      </c>
      <c r="AF5" s="105">
        <f t="shared" si="8"/>
        <v>306000</v>
      </c>
      <c r="AG5" s="105">
        <f t="shared" si="9"/>
        <v>122400</v>
      </c>
      <c r="AH5" s="105">
        <f t="shared" si="10"/>
        <v>510000</v>
      </c>
      <c r="AI5" s="105">
        <f t="shared" si="11"/>
        <v>40800</v>
      </c>
      <c r="AJ5" s="105">
        <f t="shared" si="12"/>
        <v>20000</v>
      </c>
      <c r="AK5" s="105">
        <f t="shared" si="13"/>
        <v>34800</v>
      </c>
      <c r="AL5" s="105">
        <f t="shared" si="14"/>
        <v>48960</v>
      </c>
      <c r="AM5" s="105">
        <f t="shared" si="15"/>
        <v>1561407.84</v>
      </c>
      <c r="AN5" s="105">
        <f t="shared" si="16"/>
        <v>6191567.8399999999</v>
      </c>
      <c r="AO5" s="109"/>
      <c r="AP5" s="110">
        <f t="shared" ref="AP5:AP21" si="18">AN5+AO5</f>
        <v>6191567.8399999999</v>
      </c>
      <c r="AQ5" s="110">
        <f t="shared" si="17"/>
        <v>6078447.9000000004</v>
      </c>
    </row>
    <row r="6" spans="1:43">
      <c r="A6" s="104" t="s">
        <v>10</v>
      </c>
      <c r="B6" s="106" t="s">
        <v>48</v>
      </c>
      <c r="C6" s="106" t="s">
        <v>149</v>
      </c>
      <c r="D6" s="107">
        <v>2</v>
      </c>
      <c r="E6" s="112">
        <v>16</v>
      </c>
      <c r="F6" s="112">
        <v>6</v>
      </c>
      <c r="G6" s="112">
        <v>45</v>
      </c>
      <c r="H6" s="112">
        <v>4</v>
      </c>
      <c r="I6" s="105">
        <f t="shared" si="0"/>
        <v>71</v>
      </c>
      <c r="J6" s="107"/>
      <c r="K6" s="107"/>
      <c r="L6" s="107"/>
      <c r="M6" s="107"/>
      <c r="N6" s="105">
        <f t="shared" si="1"/>
        <v>0</v>
      </c>
      <c r="O6" s="105">
        <f t="shared" si="2"/>
        <v>16</v>
      </c>
      <c r="P6" s="105">
        <f t="shared" si="2"/>
        <v>6</v>
      </c>
      <c r="Q6" s="105">
        <f t="shared" si="2"/>
        <v>45</v>
      </c>
      <c r="R6" s="105">
        <f t="shared" si="2"/>
        <v>4</v>
      </c>
      <c r="S6" s="108">
        <f t="shared" si="3"/>
        <v>71</v>
      </c>
      <c r="T6" s="107">
        <v>0</v>
      </c>
      <c r="U6" s="107">
        <v>9</v>
      </c>
      <c r="V6" s="107">
        <v>48</v>
      </c>
      <c r="W6" s="107">
        <v>3</v>
      </c>
      <c r="X6" s="108">
        <f t="shared" si="4"/>
        <v>60</v>
      </c>
      <c r="Y6" s="107">
        <v>0</v>
      </c>
      <c r="Z6" s="107">
        <v>9</v>
      </c>
      <c r="AA6" s="107">
        <v>48</v>
      </c>
      <c r="AB6" s="107">
        <v>3</v>
      </c>
      <c r="AC6" s="105">
        <f t="shared" si="5"/>
        <v>60</v>
      </c>
      <c r="AD6" s="105">
        <f t="shared" si="6"/>
        <v>3912120</v>
      </c>
      <c r="AE6" s="105">
        <f t="shared" si="7"/>
        <v>259200</v>
      </c>
      <c r="AF6" s="105">
        <f t="shared" si="8"/>
        <v>360000</v>
      </c>
      <c r="AG6" s="105">
        <f t="shared" si="9"/>
        <v>144000</v>
      </c>
      <c r="AH6" s="105">
        <f t="shared" si="10"/>
        <v>600000</v>
      </c>
      <c r="AI6" s="105">
        <f t="shared" si="11"/>
        <v>48000</v>
      </c>
      <c r="AJ6" s="105">
        <f t="shared" si="12"/>
        <v>20000</v>
      </c>
      <c r="AK6" s="105">
        <f t="shared" si="13"/>
        <v>41400</v>
      </c>
      <c r="AL6" s="105">
        <f t="shared" si="14"/>
        <v>57600</v>
      </c>
      <c r="AM6" s="105">
        <f t="shared" si="15"/>
        <v>1836950.4</v>
      </c>
      <c r="AN6" s="105">
        <f t="shared" si="16"/>
        <v>7279270.4000000004</v>
      </c>
      <c r="AO6" s="109"/>
      <c r="AP6" s="110">
        <f t="shared" si="18"/>
        <v>7279270.4000000004</v>
      </c>
      <c r="AQ6" s="110">
        <f t="shared" si="17"/>
        <v>7146278.1299999999</v>
      </c>
    </row>
    <row r="7" spans="1:43">
      <c r="A7" s="104" t="s">
        <v>10</v>
      </c>
      <c r="B7" s="106" t="s">
        <v>152</v>
      </c>
      <c r="C7" s="106" t="s">
        <v>149</v>
      </c>
      <c r="D7" s="107">
        <v>2</v>
      </c>
      <c r="E7" s="112">
        <v>3</v>
      </c>
      <c r="F7" s="112">
        <v>2</v>
      </c>
      <c r="G7" s="112">
        <v>34</v>
      </c>
      <c r="H7" s="112">
        <v>2</v>
      </c>
      <c r="I7" s="105">
        <f t="shared" si="0"/>
        <v>41</v>
      </c>
      <c r="J7" s="107"/>
      <c r="K7" s="107">
        <v>1</v>
      </c>
      <c r="L7" s="107">
        <v>3</v>
      </c>
      <c r="M7" s="107"/>
      <c r="N7" s="105">
        <f t="shared" si="1"/>
        <v>4</v>
      </c>
      <c r="O7" s="105">
        <f t="shared" si="2"/>
        <v>3</v>
      </c>
      <c r="P7" s="105">
        <f t="shared" si="2"/>
        <v>3</v>
      </c>
      <c r="Q7" s="105">
        <f t="shared" si="2"/>
        <v>37</v>
      </c>
      <c r="R7" s="105">
        <f t="shared" si="2"/>
        <v>2</v>
      </c>
      <c r="S7" s="108">
        <f t="shared" si="3"/>
        <v>45</v>
      </c>
      <c r="T7" s="107">
        <v>0</v>
      </c>
      <c r="U7" s="107">
        <v>2</v>
      </c>
      <c r="V7" s="107">
        <v>39</v>
      </c>
      <c r="W7" s="107">
        <v>5</v>
      </c>
      <c r="X7" s="108">
        <f t="shared" si="4"/>
        <v>46</v>
      </c>
      <c r="Y7" s="107">
        <v>3</v>
      </c>
      <c r="Z7" s="107">
        <v>3</v>
      </c>
      <c r="AA7" s="107">
        <v>37</v>
      </c>
      <c r="AB7" s="107">
        <v>2</v>
      </c>
      <c r="AC7" s="105">
        <f t="shared" si="5"/>
        <v>45</v>
      </c>
      <c r="AD7" s="105">
        <f t="shared" si="6"/>
        <v>2962380</v>
      </c>
      <c r="AE7" s="105">
        <f t="shared" si="7"/>
        <v>194400</v>
      </c>
      <c r="AF7" s="105">
        <f t="shared" si="8"/>
        <v>270000</v>
      </c>
      <c r="AG7" s="105">
        <f t="shared" si="9"/>
        <v>108000</v>
      </c>
      <c r="AH7" s="105">
        <f t="shared" si="10"/>
        <v>450000</v>
      </c>
      <c r="AI7" s="105">
        <f t="shared" si="11"/>
        <v>36000</v>
      </c>
      <c r="AJ7" s="105">
        <f t="shared" si="12"/>
        <v>20000</v>
      </c>
      <c r="AK7" s="105">
        <f t="shared" si="13"/>
        <v>30600</v>
      </c>
      <c r="AL7" s="105">
        <f t="shared" si="14"/>
        <v>43200</v>
      </c>
      <c r="AM7" s="105">
        <f t="shared" si="15"/>
        <v>1377712.8</v>
      </c>
      <c r="AN7" s="105">
        <f t="shared" si="16"/>
        <v>5492292.7999999998</v>
      </c>
      <c r="AO7" s="109"/>
      <c r="AP7" s="110">
        <f t="shared" si="18"/>
        <v>5492292.7999999998</v>
      </c>
      <c r="AQ7" s="110">
        <f t="shared" si="17"/>
        <v>5391948.6100000003</v>
      </c>
    </row>
    <row r="8" spans="1:43">
      <c r="A8" s="104" t="s">
        <v>10</v>
      </c>
      <c r="B8" s="106" t="s">
        <v>153</v>
      </c>
      <c r="C8" s="106" t="s">
        <v>12</v>
      </c>
      <c r="D8" s="107"/>
      <c r="E8" s="112">
        <v>7</v>
      </c>
      <c r="F8" s="112">
        <v>10</v>
      </c>
      <c r="G8" s="112">
        <v>0</v>
      </c>
      <c r="H8" s="112">
        <v>6</v>
      </c>
      <c r="I8" s="105">
        <f t="shared" si="0"/>
        <v>23</v>
      </c>
      <c r="J8" s="107">
        <v>6</v>
      </c>
      <c r="K8" s="107"/>
      <c r="L8" s="107"/>
      <c r="M8" s="107"/>
      <c r="N8" s="105">
        <f t="shared" si="1"/>
        <v>6</v>
      </c>
      <c r="O8" s="105">
        <f t="shared" si="2"/>
        <v>13</v>
      </c>
      <c r="P8" s="105">
        <f t="shared" si="2"/>
        <v>10</v>
      </c>
      <c r="Q8" s="105">
        <f t="shared" si="2"/>
        <v>0</v>
      </c>
      <c r="R8" s="105">
        <f t="shared" si="2"/>
        <v>6</v>
      </c>
      <c r="S8" s="108">
        <f t="shared" si="3"/>
        <v>29</v>
      </c>
      <c r="T8" s="107">
        <v>14</v>
      </c>
      <c r="U8" s="107">
        <v>3</v>
      </c>
      <c r="V8" s="107">
        <v>1</v>
      </c>
      <c r="W8" s="107">
        <v>6</v>
      </c>
      <c r="X8" s="108">
        <f t="shared" si="4"/>
        <v>24</v>
      </c>
      <c r="Y8" s="107">
        <v>14</v>
      </c>
      <c r="Z8" s="107">
        <v>3</v>
      </c>
      <c r="AA8" s="107">
        <v>1</v>
      </c>
      <c r="AB8" s="107">
        <v>6</v>
      </c>
      <c r="AC8" s="105">
        <f t="shared" si="5"/>
        <v>24</v>
      </c>
      <c r="AD8" s="105">
        <f t="shared" si="6"/>
        <v>1745340</v>
      </c>
      <c r="AE8" s="105">
        <f t="shared" si="7"/>
        <v>103680</v>
      </c>
      <c r="AF8" s="105">
        <f t="shared" si="8"/>
        <v>144000</v>
      </c>
      <c r="AG8" s="105">
        <f t="shared" si="9"/>
        <v>57600</v>
      </c>
      <c r="AH8" s="105">
        <f t="shared" si="10"/>
        <v>240000</v>
      </c>
      <c r="AI8" s="105">
        <f t="shared" si="11"/>
        <v>19200</v>
      </c>
      <c r="AJ8" s="105">
        <f t="shared" si="12"/>
        <v>0</v>
      </c>
      <c r="AK8" s="105">
        <f t="shared" si="13"/>
        <v>24600</v>
      </c>
      <c r="AL8" s="105">
        <f t="shared" si="14"/>
        <v>23040</v>
      </c>
      <c r="AM8" s="105">
        <f t="shared" si="15"/>
        <v>734780.16</v>
      </c>
      <c r="AN8" s="105">
        <f t="shared" si="16"/>
        <v>3092240.16</v>
      </c>
      <c r="AO8" s="109">
        <v>99554.880000000005</v>
      </c>
      <c r="AP8" s="109">
        <f t="shared" si="18"/>
        <v>3191795.04</v>
      </c>
      <c r="AQ8" s="110">
        <f t="shared" si="17"/>
        <v>3135299.81</v>
      </c>
    </row>
    <row r="9" spans="1:43" s="43" customFormat="1">
      <c r="A9" s="104" t="s">
        <v>10</v>
      </c>
      <c r="B9" s="106" t="s">
        <v>154</v>
      </c>
      <c r="C9" s="106" t="s">
        <v>12</v>
      </c>
      <c r="D9" s="107"/>
      <c r="E9" s="112">
        <v>47</v>
      </c>
      <c r="F9" s="112">
        <v>11</v>
      </c>
      <c r="G9" s="112">
        <v>0</v>
      </c>
      <c r="H9" s="112">
        <v>6</v>
      </c>
      <c r="I9" s="105">
        <f t="shared" si="0"/>
        <v>64</v>
      </c>
      <c r="J9" s="107">
        <v>14</v>
      </c>
      <c r="K9" s="107">
        <v>3</v>
      </c>
      <c r="L9" s="107"/>
      <c r="M9" s="107">
        <v>3</v>
      </c>
      <c r="N9" s="105">
        <f t="shared" si="1"/>
        <v>20</v>
      </c>
      <c r="O9" s="105">
        <f t="shared" si="2"/>
        <v>61</v>
      </c>
      <c r="P9" s="105">
        <f t="shared" si="2"/>
        <v>14</v>
      </c>
      <c r="Q9" s="105">
        <f t="shared" si="2"/>
        <v>0</v>
      </c>
      <c r="R9" s="105">
        <f t="shared" si="2"/>
        <v>9</v>
      </c>
      <c r="S9" s="108">
        <f t="shared" si="3"/>
        <v>84</v>
      </c>
      <c r="T9" s="107">
        <v>43</v>
      </c>
      <c r="U9" s="107">
        <v>6</v>
      </c>
      <c r="V9" s="107">
        <v>1</v>
      </c>
      <c r="W9" s="107">
        <v>9</v>
      </c>
      <c r="X9" s="108">
        <f t="shared" si="4"/>
        <v>59</v>
      </c>
      <c r="Y9" s="107">
        <v>43</v>
      </c>
      <c r="Z9" s="107">
        <v>6</v>
      </c>
      <c r="AA9" s="107">
        <v>1</v>
      </c>
      <c r="AB9" s="107">
        <v>9</v>
      </c>
      <c r="AC9" s="105">
        <f t="shared" si="5"/>
        <v>59</v>
      </c>
      <c r="AD9" s="105">
        <f t="shared" si="6"/>
        <v>4487940</v>
      </c>
      <c r="AE9" s="105">
        <f t="shared" si="7"/>
        <v>254880</v>
      </c>
      <c r="AF9" s="105">
        <f t="shared" si="8"/>
        <v>354000</v>
      </c>
      <c r="AG9" s="105">
        <f t="shared" si="9"/>
        <v>141600</v>
      </c>
      <c r="AH9" s="105">
        <f t="shared" si="10"/>
        <v>590000</v>
      </c>
      <c r="AI9" s="105">
        <f t="shared" si="11"/>
        <v>47200</v>
      </c>
      <c r="AJ9" s="105">
        <f t="shared" si="12"/>
        <v>0</v>
      </c>
      <c r="AK9" s="105">
        <f t="shared" si="13"/>
        <v>64800</v>
      </c>
      <c r="AL9" s="105">
        <f t="shared" si="14"/>
        <v>56640</v>
      </c>
      <c r="AM9" s="105">
        <f t="shared" si="15"/>
        <v>1806334.56</v>
      </c>
      <c r="AN9" s="105">
        <f t="shared" si="16"/>
        <v>7803394.5599999996</v>
      </c>
      <c r="AO9" s="111">
        <v>385827.75</v>
      </c>
      <c r="AP9" s="109">
        <f t="shared" si="18"/>
        <v>8189222.3099999996</v>
      </c>
      <c r="AQ9" s="110">
        <f t="shared" si="17"/>
        <v>8046654.29</v>
      </c>
    </row>
    <row r="10" spans="1:43" s="43" customFormat="1">
      <c r="A10" s="104" t="s">
        <v>10</v>
      </c>
      <c r="B10" s="106" t="s">
        <v>155</v>
      </c>
      <c r="C10" s="106" t="s">
        <v>12</v>
      </c>
      <c r="D10" s="107"/>
      <c r="E10" s="112">
        <v>7</v>
      </c>
      <c r="F10" s="112">
        <v>10</v>
      </c>
      <c r="G10" s="112">
        <v>0</v>
      </c>
      <c r="H10" s="112">
        <v>6</v>
      </c>
      <c r="I10" s="105">
        <f t="shared" si="0"/>
        <v>23</v>
      </c>
      <c r="J10" s="107">
        <v>3</v>
      </c>
      <c r="K10" s="107"/>
      <c r="L10" s="107"/>
      <c r="M10" s="107"/>
      <c r="N10" s="105">
        <f t="shared" si="1"/>
        <v>3</v>
      </c>
      <c r="O10" s="105">
        <f t="shared" si="2"/>
        <v>10</v>
      </c>
      <c r="P10" s="105">
        <f t="shared" si="2"/>
        <v>10</v>
      </c>
      <c r="Q10" s="105">
        <f t="shared" si="2"/>
        <v>0</v>
      </c>
      <c r="R10" s="105">
        <f t="shared" si="2"/>
        <v>6</v>
      </c>
      <c r="S10" s="108">
        <f t="shared" si="3"/>
        <v>26</v>
      </c>
      <c r="T10" s="107">
        <v>4</v>
      </c>
      <c r="U10" s="107">
        <v>5</v>
      </c>
      <c r="V10" s="107">
        <v>0</v>
      </c>
      <c r="W10" s="107">
        <v>8</v>
      </c>
      <c r="X10" s="108">
        <f t="shared" si="4"/>
        <v>17</v>
      </c>
      <c r="Y10" s="107">
        <v>4</v>
      </c>
      <c r="Z10" s="107">
        <v>5</v>
      </c>
      <c r="AA10" s="107">
        <v>0</v>
      </c>
      <c r="AB10" s="107">
        <v>8</v>
      </c>
      <c r="AC10" s="105">
        <f t="shared" si="5"/>
        <v>17</v>
      </c>
      <c r="AD10" s="105">
        <f t="shared" si="6"/>
        <v>1115400</v>
      </c>
      <c r="AE10" s="105">
        <f t="shared" si="7"/>
        <v>73440</v>
      </c>
      <c r="AF10" s="105">
        <f t="shared" si="8"/>
        <v>102000</v>
      </c>
      <c r="AG10" s="105">
        <f t="shared" si="9"/>
        <v>40800</v>
      </c>
      <c r="AH10" s="105">
        <f t="shared" si="10"/>
        <v>170000</v>
      </c>
      <c r="AI10" s="105">
        <f t="shared" si="11"/>
        <v>13600</v>
      </c>
      <c r="AJ10" s="105">
        <f t="shared" si="12"/>
        <v>0</v>
      </c>
      <c r="AK10" s="105">
        <f t="shared" si="13"/>
        <v>15600</v>
      </c>
      <c r="AL10" s="105">
        <f t="shared" si="14"/>
        <v>16320</v>
      </c>
      <c r="AM10" s="105">
        <f t="shared" si="15"/>
        <v>520469.28</v>
      </c>
      <c r="AN10" s="105">
        <f t="shared" si="16"/>
        <v>2067629.28</v>
      </c>
      <c r="AO10" s="111">
        <v>36787.5</v>
      </c>
      <c r="AP10" s="109">
        <f t="shared" si="18"/>
        <v>2104416.7800000003</v>
      </c>
      <c r="AQ10" s="110">
        <f t="shared" si="17"/>
        <v>2066641.19</v>
      </c>
    </row>
    <row r="11" spans="1:43">
      <c r="A11" s="104" t="s">
        <v>10</v>
      </c>
      <c r="B11" s="106" t="s">
        <v>156</v>
      </c>
      <c r="C11" s="106" t="s">
        <v>12</v>
      </c>
      <c r="D11" s="107"/>
      <c r="E11" s="112">
        <v>29</v>
      </c>
      <c r="F11" s="112">
        <v>12</v>
      </c>
      <c r="G11" s="112">
        <v>0</v>
      </c>
      <c r="H11" s="112">
        <v>8</v>
      </c>
      <c r="I11" s="105">
        <f t="shared" si="0"/>
        <v>49</v>
      </c>
      <c r="J11" s="107">
        <v>9</v>
      </c>
      <c r="K11" s="107">
        <v>2</v>
      </c>
      <c r="L11" s="107"/>
      <c r="M11" s="107">
        <v>5</v>
      </c>
      <c r="N11" s="105">
        <f t="shared" si="1"/>
        <v>16</v>
      </c>
      <c r="O11" s="105">
        <f t="shared" si="2"/>
        <v>38</v>
      </c>
      <c r="P11" s="105">
        <f t="shared" si="2"/>
        <v>14</v>
      </c>
      <c r="Q11" s="105">
        <f t="shared" si="2"/>
        <v>0</v>
      </c>
      <c r="R11" s="105">
        <f t="shared" si="2"/>
        <v>13</v>
      </c>
      <c r="S11" s="108">
        <f t="shared" si="3"/>
        <v>65</v>
      </c>
      <c r="T11" s="107">
        <v>17</v>
      </c>
      <c r="U11" s="107">
        <v>3</v>
      </c>
      <c r="V11" s="107">
        <v>0</v>
      </c>
      <c r="W11" s="107">
        <v>14</v>
      </c>
      <c r="X11" s="108">
        <f t="shared" si="4"/>
        <v>34</v>
      </c>
      <c r="Y11" s="107">
        <v>17</v>
      </c>
      <c r="Z11" s="107">
        <v>3</v>
      </c>
      <c r="AA11" s="107">
        <v>0</v>
      </c>
      <c r="AB11" s="107">
        <v>14</v>
      </c>
      <c r="AC11" s="105">
        <f t="shared" si="5"/>
        <v>34</v>
      </c>
      <c r="AD11" s="105">
        <f t="shared" si="6"/>
        <v>2357400</v>
      </c>
      <c r="AE11" s="105">
        <f t="shared" si="7"/>
        <v>146880</v>
      </c>
      <c r="AF11" s="105">
        <f t="shared" si="8"/>
        <v>204000</v>
      </c>
      <c r="AG11" s="105">
        <f t="shared" si="9"/>
        <v>81600</v>
      </c>
      <c r="AH11" s="105">
        <f t="shared" si="10"/>
        <v>340000</v>
      </c>
      <c r="AI11" s="105">
        <f t="shared" si="11"/>
        <v>27200</v>
      </c>
      <c r="AJ11" s="105">
        <f t="shared" si="12"/>
        <v>0</v>
      </c>
      <c r="AK11" s="105">
        <f t="shared" si="13"/>
        <v>32400</v>
      </c>
      <c r="AL11" s="105">
        <f t="shared" si="14"/>
        <v>32640</v>
      </c>
      <c r="AM11" s="105">
        <f t="shared" si="15"/>
        <v>1040938.56</v>
      </c>
      <c r="AN11" s="105">
        <f t="shared" si="16"/>
        <v>4263058.5599999996</v>
      </c>
      <c r="AO11" s="109">
        <v>150332.5</v>
      </c>
      <c r="AP11" s="109">
        <f t="shared" si="18"/>
        <v>4413391.0599999996</v>
      </c>
      <c r="AQ11" s="110">
        <f t="shared" si="17"/>
        <v>4335504.9800000004</v>
      </c>
    </row>
    <row r="12" spans="1:43" s="43" customFormat="1">
      <c r="A12" s="104" t="s">
        <v>10</v>
      </c>
      <c r="B12" s="106" t="s">
        <v>157</v>
      </c>
      <c r="C12" s="106" t="s">
        <v>34</v>
      </c>
      <c r="D12" s="107"/>
      <c r="E12" s="112">
        <v>15</v>
      </c>
      <c r="F12" s="112">
        <v>11</v>
      </c>
      <c r="G12" s="112">
        <v>0</v>
      </c>
      <c r="H12" s="112">
        <v>6</v>
      </c>
      <c r="I12" s="105">
        <f t="shared" si="0"/>
        <v>32</v>
      </c>
      <c r="J12" s="107">
        <v>9</v>
      </c>
      <c r="K12" s="107"/>
      <c r="L12" s="107"/>
      <c r="M12" s="107"/>
      <c r="N12" s="105">
        <f t="shared" si="1"/>
        <v>9</v>
      </c>
      <c r="O12" s="105">
        <f t="shared" si="2"/>
        <v>24</v>
      </c>
      <c r="P12" s="105">
        <f t="shared" si="2"/>
        <v>11</v>
      </c>
      <c r="Q12" s="105">
        <f t="shared" si="2"/>
        <v>0</v>
      </c>
      <c r="R12" s="105">
        <f t="shared" si="2"/>
        <v>6</v>
      </c>
      <c r="S12" s="108">
        <f t="shared" si="3"/>
        <v>41</v>
      </c>
      <c r="T12" s="107">
        <v>16</v>
      </c>
      <c r="U12" s="107">
        <v>3</v>
      </c>
      <c r="V12" s="107">
        <v>0</v>
      </c>
      <c r="W12" s="107">
        <v>6</v>
      </c>
      <c r="X12" s="108">
        <f t="shared" si="4"/>
        <v>25</v>
      </c>
      <c r="Y12" s="107">
        <v>16</v>
      </c>
      <c r="Z12" s="107">
        <v>3</v>
      </c>
      <c r="AA12" s="107">
        <v>0</v>
      </c>
      <c r="AB12" s="107">
        <v>6</v>
      </c>
      <c r="AC12" s="105">
        <f t="shared" si="5"/>
        <v>25</v>
      </c>
      <c r="AD12" s="105">
        <f t="shared" ref="AD12:AD14" si="19">(Y12*7700+Z12*5950+AA12*5395+AB12*4500)*12</f>
        <v>2016600</v>
      </c>
      <c r="AE12" s="105">
        <f t="shared" si="7"/>
        <v>108000</v>
      </c>
      <c r="AF12" s="105">
        <f t="shared" si="8"/>
        <v>150000</v>
      </c>
      <c r="AG12" s="105">
        <f t="shared" si="9"/>
        <v>60000</v>
      </c>
      <c r="AH12" s="105">
        <f t="shared" ref="AH12:AH14" si="20">(Y12*16000)+(Z12*10000+AA12*10000+AB12*10000)</f>
        <v>346000</v>
      </c>
      <c r="AI12" s="105">
        <f t="shared" si="11"/>
        <v>20000</v>
      </c>
      <c r="AJ12" s="105">
        <f t="shared" si="12"/>
        <v>0</v>
      </c>
      <c r="AK12" s="105">
        <f t="shared" si="13"/>
        <v>26400</v>
      </c>
      <c r="AL12" s="105">
        <f t="shared" si="14"/>
        <v>24000</v>
      </c>
      <c r="AM12" s="105">
        <f t="shared" si="15"/>
        <v>765396</v>
      </c>
      <c r="AN12" s="105">
        <f t="shared" si="16"/>
        <v>3516396</v>
      </c>
      <c r="AO12" s="111">
        <v>161890.5</v>
      </c>
      <c r="AP12" s="109">
        <f t="shared" si="18"/>
        <v>3678286.5</v>
      </c>
      <c r="AQ12" s="110">
        <f t="shared" si="17"/>
        <v>3614041.95</v>
      </c>
    </row>
    <row r="13" spans="1:43">
      <c r="A13" s="104" t="s">
        <v>10</v>
      </c>
      <c r="B13" s="106" t="s">
        <v>158</v>
      </c>
      <c r="C13" s="106" t="s">
        <v>34</v>
      </c>
      <c r="D13" s="107"/>
      <c r="E13" s="112">
        <v>12</v>
      </c>
      <c r="F13" s="112">
        <v>11</v>
      </c>
      <c r="G13" s="112">
        <v>0</v>
      </c>
      <c r="H13" s="112">
        <v>6</v>
      </c>
      <c r="I13" s="105">
        <f t="shared" si="0"/>
        <v>29</v>
      </c>
      <c r="J13" s="107">
        <v>9</v>
      </c>
      <c r="K13" s="107">
        <v>1</v>
      </c>
      <c r="L13" s="107"/>
      <c r="M13" s="107"/>
      <c r="N13" s="105">
        <f t="shared" si="1"/>
        <v>10</v>
      </c>
      <c r="O13" s="105">
        <f t="shared" si="2"/>
        <v>21</v>
      </c>
      <c r="P13" s="105">
        <f t="shared" si="2"/>
        <v>12</v>
      </c>
      <c r="Q13" s="105">
        <f t="shared" si="2"/>
        <v>0</v>
      </c>
      <c r="R13" s="105">
        <f t="shared" si="2"/>
        <v>6</v>
      </c>
      <c r="S13" s="108">
        <f t="shared" si="3"/>
        <v>39</v>
      </c>
      <c r="T13" s="107">
        <v>12</v>
      </c>
      <c r="U13" s="107">
        <v>3</v>
      </c>
      <c r="V13" s="107">
        <v>0</v>
      </c>
      <c r="W13" s="107">
        <v>9</v>
      </c>
      <c r="X13" s="108">
        <f t="shared" si="4"/>
        <v>24</v>
      </c>
      <c r="Y13" s="107">
        <v>12</v>
      </c>
      <c r="Z13" s="107">
        <v>3</v>
      </c>
      <c r="AA13" s="107">
        <v>0</v>
      </c>
      <c r="AB13" s="107">
        <v>9</v>
      </c>
      <c r="AC13" s="105">
        <f t="shared" si="5"/>
        <v>24</v>
      </c>
      <c r="AD13" s="105">
        <f t="shared" si="19"/>
        <v>1809000</v>
      </c>
      <c r="AE13" s="105">
        <f t="shared" si="7"/>
        <v>103680</v>
      </c>
      <c r="AF13" s="105">
        <f t="shared" si="8"/>
        <v>144000</v>
      </c>
      <c r="AG13" s="105">
        <f t="shared" si="9"/>
        <v>57600</v>
      </c>
      <c r="AH13" s="105">
        <f t="shared" si="20"/>
        <v>312000</v>
      </c>
      <c r="AI13" s="105">
        <f t="shared" si="11"/>
        <v>19200</v>
      </c>
      <c r="AJ13" s="105">
        <f t="shared" si="12"/>
        <v>0</v>
      </c>
      <c r="AK13" s="105">
        <f t="shared" si="13"/>
        <v>23400</v>
      </c>
      <c r="AL13" s="105">
        <f t="shared" si="14"/>
        <v>23040</v>
      </c>
      <c r="AM13" s="105">
        <f t="shared" si="15"/>
        <v>734780.16</v>
      </c>
      <c r="AN13" s="105">
        <f t="shared" si="16"/>
        <v>3226700.16</v>
      </c>
      <c r="AO13" s="109">
        <v>32659</v>
      </c>
      <c r="AP13" s="109">
        <f t="shared" si="18"/>
        <v>3259359.16</v>
      </c>
      <c r="AQ13" s="110">
        <f t="shared" si="17"/>
        <v>3200407.35</v>
      </c>
    </row>
    <row r="14" spans="1:43" s="43" customFormat="1">
      <c r="A14" s="104" t="s">
        <v>10</v>
      </c>
      <c r="B14" s="106" t="s">
        <v>159</v>
      </c>
      <c r="C14" s="106" t="s">
        <v>34</v>
      </c>
      <c r="D14" s="107"/>
      <c r="E14" s="112">
        <v>35</v>
      </c>
      <c r="F14" s="112">
        <v>11</v>
      </c>
      <c r="G14" s="112">
        <v>0</v>
      </c>
      <c r="H14" s="112">
        <v>6</v>
      </c>
      <c r="I14" s="105">
        <f t="shared" si="0"/>
        <v>52</v>
      </c>
      <c r="J14" s="107">
        <v>1</v>
      </c>
      <c r="K14" s="107">
        <v>1</v>
      </c>
      <c r="L14" s="107"/>
      <c r="M14" s="107">
        <v>1</v>
      </c>
      <c r="N14" s="105">
        <f t="shared" si="1"/>
        <v>3</v>
      </c>
      <c r="O14" s="105">
        <f t="shared" si="2"/>
        <v>36</v>
      </c>
      <c r="P14" s="105">
        <f t="shared" si="2"/>
        <v>12</v>
      </c>
      <c r="Q14" s="105">
        <f t="shared" si="2"/>
        <v>0</v>
      </c>
      <c r="R14" s="105">
        <f t="shared" si="2"/>
        <v>7</v>
      </c>
      <c r="S14" s="108">
        <f t="shared" si="3"/>
        <v>55</v>
      </c>
      <c r="T14" s="107">
        <v>6</v>
      </c>
      <c r="U14" s="107">
        <v>10</v>
      </c>
      <c r="V14" s="107">
        <v>0</v>
      </c>
      <c r="W14" s="107">
        <v>9</v>
      </c>
      <c r="X14" s="108">
        <f t="shared" si="4"/>
        <v>25</v>
      </c>
      <c r="Y14" s="107">
        <v>6</v>
      </c>
      <c r="Z14" s="107">
        <v>10</v>
      </c>
      <c r="AA14" s="107">
        <v>0</v>
      </c>
      <c r="AB14" s="107">
        <v>9</v>
      </c>
      <c r="AC14" s="105">
        <f t="shared" si="5"/>
        <v>25</v>
      </c>
      <c r="AD14" s="105">
        <f t="shared" si="19"/>
        <v>1754400</v>
      </c>
      <c r="AE14" s="105">
        <f t="shared" si="7"/>
        <v>108000</v>
      </c>
      <c r="AF14" s="105">
        <f t="shared" si="8"/>
        <v>150000</v>
      </c>
      <c r="AG14" s="105">
        <f t="shared" si="9"/>
        <v>60000</v>
      </c>
      <c r="AH14" s="105">
        <f t="shared" si="20"/>
        <v>286000</v>
      </c>
      <c r="AI14" s="105">
        <f t="shared" si="11"/>
        <v>20000</v>
      </c>
      <c r="AJ14" s="105">
        <f t="shared" si="12"/>
        <v>0</v>
      </c>
      <c r="AK14" s="105">
        <f t="shared" si="13"/>
        <v>24600</v>
      </c>
      <c r="AL14" s="105">
        <f t="shared" si="14"/>
        <v>24000</v>
      </c>
      <c r="AM14" s="105">
        <f t="shared" si="15"/>
        <v>765396</v>
      </c>
      <c r="AN14" s="105">
        <f t="shared" si="16"/>
        <v>3192396</v>
      </c>
      <c r="AO14" s="111">
        <v>86743</v>
      </c>
      <c r="AP14" s="109">
        <f t="shared" si="18"/>
        <v>3279139</v>
      </c>
      <c r="AQ14" s="110">
        <f t="shared" si="17"/>
        <v>3220813.93</v>
      </c>
    </row>
    <row r="15" spans="1:43">
      <c r="A15" s="104" t="s">
        <v>10</v>
      </c>
      <c r="B15" s="106" t="s">
        <v>160</v>
      </c>
      <c r="C15" s="106" t="s">
        <v>149</v>
      </c>
      <c r="D15" s="107">
        <v>2</v>
      </c>
      <c r="E15" s="112">
        <v>6</v>
      </c>
      <c r="F15" s="112">
        <v>3</v>
      </c>
      <c r="G15" s="112">
        <v>25</v>
      </c>
      <c r="H15" s="112">
        <v>2</v>
      </c>
      <c r="I15" s="105">
        <f t="shared" si="0"/>
        <v>36</v>
      </c>
      <c r="J15" s="107"/>
      <c r="K15" s="107"/>
      <c r="L15" s="107">
        <v>5</v>
      </c>
      <c r="M15" s="107"/>
      <c r="N15" s="105">
        <f t="shared" si="1"/>
        <v>5</v>
      </c>
      <c r="O15" s="105">
        <f t="shared" si="2"/>
        <v>6</v>
      </c>
      <c r="P15" s="105">
        <f t="shared" si="2"/>
        <v>3</v>
      </c>
      <c r="Q15" s="105">
        <f t="shared" si="2"/>
        <v>30</v>
      </c>
      <c r="R15" s="105">
        <f t="shared" si="2"/>
        <v>2</v>
      </c>
      <c r="S15" s="108">
        <f t="shared" si="3"/>
        <v>41</v>
      </c>
      <c r="T15" s="107">
        <v>0</v>
      </c>
      <c r="U15" s="107">
        <v>4</v>
      </c>
      <c r="V15" s="107">
        <v>33</v>
      </c>
      <c r="W15" s="107">
        <v>2</v>
      </c>
      <c r="X15" s="108">
        <f t="shared" si="4"/>
        <v>39</v>
      </c>
      <c r="Y15" s="107">
        <v>0</v>
      </c>
      <c r="Z15" s="107">
        <v>4</v>
      </c>
      <c r="AA15" s="107">
        <v>33</v>
      </c>
      <c r="AB15" s="107">
        <v>2</v>
      </c>
      <c r="AC15" s="105">
        <f t="shared" si="5"/>
        <v>39</v>
      </c>
      <c r="AD15" s="105">
        <f t="shared" ref="AD15:AD18" si="21">(Y15*6800+Z15*5950+AA15*5395+AB15*4500)*12</f>
        <v>2530020</v>
      </c>
      <c r="AE15" s="105">
        <f t="shared" si="7"/>
        <v>168480</v>
      </c>
      <c r="AF15" s="105">
        <f t="shared" si="8"/>
        <v>234000</v>
      </c>
      <c r="AG15" s="105">
        <f t="shared" si="9"/>
        <v>93600</v>
      </c>
      <c r="AH15" s="105">
        <f t="shared" ref="AH15:AH18" si="22">AC15*10000</f>
        <v>390000</v>
      </c>
      <c r="AI15" s="105">
        <f t="shared" si="11"/>
        <v>31200</v>
      </c>
      <c r="AJ15" s="105">
        <f t="shared" si="12"/>
        <v>20000</v>
      </c>
      <c r="AK15" s="105">
        <f t="shared" si="13"/>
        <v>25800</v>
      </c>
      <c r="AL15" s="105">
        <f t="shared" si="14"/>
        <v>37440</v>
      </c>
      <c r="AM15" s="105">
        <f t="shared" si="15"/>
        <v>1194017.76</v>
      </c>
      <c r="AN15" s="105">
        <f t="shared" si="16"/>
        <v>4724557.76</v>
      </c>
      <c r="AO15" s="109"/>
      <c r="AP15" s="110">
        <f t="shared" si="18"/>
        <v>4724557.76</v>
      </c>
      <c r="AQ15" s="110">
        <f t="shared" si="17"/>
        <v>4638240.09</v>
      </c>
    </row>
    <row r="16" spans="1:43">
      <c r="A16" s="104" t="s">
        <v>10</v>
      </c>
      <c r="B16" s="106" t="s">
        <v>35</v>
      </c>
      <c r="C16" s="106" t="s">
        <v>12</v>
      </c>
      <c r="D16" s="107"/>
      <c r="E16" s="112">
        <v>12</v>
      </c>
      <c r="F16" s="112">
        <v>10</v>
      </c>
      <c r="G16" s="112">
        <v>0</v>
      </c>
      <c r="H16" s="112">
        <v>6</v>
      </c>
      <c r="I16" s="105">
        <f t="shared" si="0"/>
        <v>28</v>
      </c>
      <c r="J16" s="107">
        <v>3</v>
      </c>
      <c r="K16" s="107"/>
      <c r="L16" s="107"/>
      <c r="M16" s="107"/>
      <c r="N16" s="105">
        <f t="shared" si="1"/>
        <v>3</v>
      </c>
      <c r="O16" s="105">
        <f t="shared" si="2"/>
        <v>15</v>
      </c>
      <c r="P16" s="105">
        <f t="shared" si="2"/>
        <v>10</v>
      </c>
      <c r="Q16" s="105">
        <f t="shared" si="2"/>
        <v>0</v>
      </c>
      <c r="R16" s="105">
        <f t="shared" si="2"/>
        <v>6</v>
      </c>
      <c r="S16" s="108">
        <f t="shared" si="3"/>
        <v>31</v>
      </c>
      <c r="T16" s="107">
        <v>4</v>
      </c>
      <c r="U16" s="107">
        <v>8</v>
      </c>
      <c r="V16" s="107">
        <v>0</v>
      </c>
      <c r="W16" s="107">
        <v>5</v>
      </c>
      <c r="X16" s="108">
        <f t="shared" si="4"/>
        <v>17</v>
      </c>
      <c r="Y16" s="107">
        <v>4</v>
      </c>
      <c r="Z16" s="107">
        <v>8</v>
      </c>
      <c r="AA16" s="107">
        <v>0</v>
      </c>
      <c r="AB16" s="107">
        <v>5</v>
      </c>
      <c r="AC16" s="105">
        <f t="shared" si="5"/>
        <v>17</v>
      </c>
      <c r="AD16" s="105">
        <f t="shared" si="21"/>
        <v>1167600</v>
      </c>
      <c r="AE16" s="105">
        <f t="shared" si="7"/>
        <v>73440</v>
      </c>
      <c r="AF16" s="105">
        <f t="shared" si="8"/>
        <v>102000</v>
      </c>
      <c r="AG16" s="105">
        <f t="shared" si="9"/>
        <v>40800</v>
      </c>
      <c r="AH16" s="105">
        <f t="shared" si="22"/>
        <v>170000</v>
      </c>
      <c r="AI16" s="105">
        <f t="shared" si="11"/>
        <v>13600</v>
      </c>
      <c r="AJ16" s="105">
        <f t="shared" si="12"/>
        <v>0</v>
      </c>
      <c r="AK16" s="105">
        <f t="shared" si="13"/>
        <v>17400</v>
      </c>
      <c r="AL16" s="105">
        <f t="shared" si="14"/>
        <v>16320</v>
      </c>
      <c r="AM16" s="105">
        <f t="shared" si="15"/>
        <v>520469.28</v>
      </c>
      <c r="AN16" s="105">
        <f t="shared" si="16"/>
        <v>2121629.2799999998</v>
      </c>
      <c r="AO16" s="109">
        <v>25757</v>
      </c>
      <c r="AP16" s="109">
        <f t="shared" si="18"/>
        <v>2147386.2799999998</v>
      </c>
      <c r="AQ16" s="110">
        <f t="shared" si="17"/>
        <v>2108624.11</v>
      </c>
    </row>
    <row r="17" spans="1:43">
      <c r="A17" s="104" t="s">
        <v>10</v>
      </c>
      <c r="B17" s="106" t="s">
        <v>161</v>
      </c>
      <c r="C17" s="106" t="s">
        <v>149</v>
      </c>
      <c r="D17" s="107">
        <v>2</v>
      </c>
      <c r="E17" s="112">
        <v>15</v>
      </c>
      <c r="F17" s="112">
        <v>4</v>
      </c>
      <c r="G17" s="112">
        <v>25</v>
      </c>
      <c r="H17" s="112">
        <v>3</v>
      </c>
      <c r="I17" s="105">
        <f t="shared" si="0"/>
        <v>47</v>
      </c>
      <c r="J17" s="107"/>
      <c r="K17" s="107"/>
      <c r="L17" s="107">
        <v>3</v>
      </c>
      <c r="M17" s="107"/>
      <c r="N17" s="105">
        <f t="shared" si="1"/>
        <v>3</v>
      </c>
      <c r="O17" s="105">
        <f t="shared" si="2"/>
        <v>15</v>
      </c>
      <c r="P17" s="105">
        <f t="shared" si="2"/>
        <v>4</v>
      </c>
      <c r="Q17" s="105">
        <f t="shared" si="2"/>
        <v>28</v>
      </c>
      <c r="R17" s="105">
        <f t="shared" si="2"/>
        <v>3</v>
      </c>
      <c r="S17" s="108">
        <f t="shared" si="3"/>
        <v>50</v>
      </c>
      <c r="T17" s="107">
        <v>0</v>
      </c>
      <c r="U17" s="107">
        <v>6</v>
      </c>
      <c r="V17" s="107">
        <v>34</v>
      </c>
      <c r="W17" s="107">
        <v>3</v>
      </c>
      <c r="X17" s="108">
        <f t="shared" si="4"/>
        <v>43</v>
      </c>
      <c r="Y17" s="107">
        <v>0</v>
      </c>
      <c r="Z17" s="107">
        <v>6</v>
      </c>
      <c r="AA17" s="107">
        <v>34</v>
      </c>
      <c r="AB17" s="107">
        <v>3</v>
      </c>
      <c r="AC17" s="105">
        <f t="shared" si="5"/>
        <v>43</v>
      </c>
      <c r="AD17" s="105">
        <f t="shared" si="21"/>
        <v>2791560</v>
      </c>
      <c r="AE17" s="105">
        <f t="shared" si="7"/>
        <v>185760</v>
      </c>
      <c r="AF17" s="105">
        <f t="shared" si="8"/>
        <v>258000</v>
      </c>
      <c r="AG17" s="105">
        <f t="shared" si="9"/>
        <v>103200</v>
      </c>
      <c r="AH17" s="105">
        <f t="shared" si="22"/>
        <v>430000</v>
      </c>
      <c r="AI17" s="105">
        <f t="shared" si="11"/>
        <v>34400</v>
      </c>
      <c r="AJ17" s="105">
        <f t="shared" si="12"/>
        <v>20000</v>
      </c>
      <c r="AK17" s="105">
        <f t="shared" si="13"/>
        <v>29400</v>
      </c>
      <c r="AL17" s="105">
        <f t="shared" si="14"/>
        <v>41280</v>
      </c>
      <c r="AM17" s="105">
        <f t="shared" si="15"/>
        <v>1316481.1200000001</v>
      </c>
      <c r="AN17" s="105">
        <f t="shared" si="16"/>
        <v>5210081.12</v>
      </c>
      <c r="AO17" s="109"/>
      <c r="AP17" s="110">
        <f t="shared" si="18"/>
        <v>5210081.12</v>
      </c>
      <c r="AQ17" s="110">
        <f t="shared" si="17"/>
        <v>5114892.9400000004</v>
      </c>
    </row>
    <row r="18" spans="1:43" s="43" customFormat="1">
      <c r="A18" s="104" t="s">
        <v>10</v>
      </c>
      <c r="B18" s="106" t="s">
        <v>162</v>
      </c>
      <c r="C18" s="106" t="s">
        <v>149</v>
      </c>
      <c r="D18" s="107">
        <v>1</v>
      </c>
      <c r="E18" s="112">
        <v>6</v>
      </c>
      <c r="F18" s="112">
        <v>3</v>
      </c>
      <c r="G18" s="112">
        <v>17</v>
      </c>
      <c r="H18" s="112">
        <v>2</v>
      </c>
      <c r="I18" s="105">
        <f t="shared" si="0"/>
        <v>28</v>
      </c>
      <c r="J18" s="107"/>
      <c r="K18" s="107"/>
      <c r="L18" s="107"/>
      <c r="M18" s="107"/>
      <c r="N18" s="105">
        <f t="shared" si="1"/>
        <v>0</v>
      </c>
      <c r="O18" s="105">
        <f t="shared" si="2"/>
        <v>6</v>
      </c>
      <c r="P18" s="105">
        <f t="shared" si="2"/>
        <v>3</v>
      </c>
      <c r="Q18" s="105">
        <f t="shared" si="2"/>
        <v>17</v>
      </c>
      <c r="R18" s="105">
        <f t="shared" si="2"/>
        <v>2</v>
      </c>
      <c r="S18" s="108">
        <f t="shared" si="3"/>
        <v>28</v>
      </c>
      <c r="T18" s="107">
        <v>0</v>
      </c>
      <c r="U18" s="107">
        <v>3</v>
      </c>
      <c r="V18" s="107">
        <v>21</v>
      </c>
      <c r="W18" s="107">
        <v>2</v>
      </c>
      <c r="X18" s="108">
        <f t="shared" si="4"/>
        <v>26</v>
      </c>
      <c r="Y18" s="107">
        <v>0</v>
      </c>
      <c r="Z18" s="107">
        <v>3</v>
      </c>
      <c r="AA18" s="107">
        <v>21</v>
      </c>
      <c r="AB18" s="107">
        <v>2</v>
      </c>
      <c r="AC18" s="105">
        <f t="shared" si="5"/>
        <v>26</v>
      </c>
      <c r="AD18" s="105">
        <f t="shared" si="21"/>
        <v>1681740</v>
      </c>
      <c r="AE18" s="105">
        <f t="shared" si="7"/>
        <v>112320</v>
      </c>
      <c r="AF18" s="105">
        <f t="shared" si="8"/>
        <v>156000</v>
      </c>
      <c r="AG18" s="105">
        <f t="shared" si="9"/>
        <v>62400</v>
      </c>
      <c r="AH18" s="105">
        <f t="shared" si="22"/>
        <v>260000</v>
      </c>
      <c r="AI18" s="105">
        <f t="shared" si="11"/>
        <v>20800</v>
      </c>
      <c r="AJ18" s="105">
        <f t="shared" si="12"/>
        <v>10000</v>
      </c>
      <c r="AK18" s="105">
        <f t="shared" si="13"/>
        <v>17400</v>
      </c>
      <c r="AL18" s="105">
        <f t="shared" si="14"/>
        <v>24960</v>
      </c>
      <c r="AM18" s="105">
        <f t="shared" si="15"/>
        <v>796011.84</v>
      </c>
      <c r="AN18" s="105">
        <f t="shared" si="16"/>
        <v>3141631.84</v>
      </c>
      <c r="AO18" s="111"/>
      <c r="AP18" s="110">
        <f t="shared" si="18"/>
        <v>3141631.84</v>
      </c>
      <c r="AQ18" s="110">
        <f t="shared" si="17"/>
        <v>3084234.23</v>
      </c>
    </row>
    <row r="19" spans="1:43">
      <c r="A19" s="104" t="s">
        <v>10</v>
      </c>
      <c r="B19" s="106" t="s">
        <v>163</v>
      </c>
      <c r="C19" s="106" t="s">
        <v>33</v>
      </c>
      <c r="D19" s="107"/>
      <c r="E19" s="112">
        <v>6</v>
      </c>
      <c r="F19" s="112">
        <v>11</v>
      </c>
      <c r="G19" s="112">
        <v>0</v>
      </c>
      <c r="H19" s="112">
        <v>8</v>
      </c>
      <c r="I19" s="105">
        <f t="shared" si="0"/>
        <v>25</v>
      </c>
      <c r="J19" s="107"/>
      <c r="K19" s="107"/>
      <c r="L19" s="107"/>
      <c r="M19" s="107"/>
      <c r="N19" s="105">
        <f t="shared" si="1"/>
        <v>0</v>
      </c>
      <c r="O19" s="105">
        <f t="shared" si="2"/>
        <v>6</v>
      </c>
      <c r="P19" s="105">
        <f t="shared" si="2"/>
        <v>11</v>
      </c>
      <c r="Q19" s="105">
        <f t="shared" si="2"/>
        <v>0</v>
      </c>
      <c r="R19" s="105">
        <f t="shared" si="2"/>
        <v>8</v>
      </c>
      <c r="S19" s="108">
        <f t="shared" si="3"/>
        <v>25</v>
      </c>
      <c r="T19" s="107">
        <v>3</v>
      </c>
      <c r="U19" s="107">
        <v>16</v>
      </c>
      <c r="V19" s="107">
        <v>0</v>
      </c>
      <c r="W19" s="107">
        <v>8</v>
      </c>
      <c r="X19" s="108">
        <f t="shared" si="4"/>
        <v>27</v>
      </c>
      <c r="Y19" s="107">
        <v>6</v>
      </c>
      <c r="Z19" s="107">
        <v>11</v>
      </c>
      <c r="AA19" s="107">
        <v>0</v>
      </c>
      <c r="AB19" s="107">
        <v>8</v>
      </c>
      <c r="AC19" s="105">
        <f t="shared" si="5"/>
        <v>25</v>
      </c>
      <c r="AD19" s="105">
        <f>(Y19*7250+Z19*5950+AA19*5395+AB19*4500)*12</f>
        <v>1739400</v>
      </c>
      <c r="AE19" s="105">
        <f t="shared" si="7"/>
        <v>108000</v>
      </c>
      <c r="AF19" s="105">
        <f t="shared" si="8"/>
        <v>150000</v>
      </c>
      <c r="AG19" s="105">
        <f t="shared" si="9"/>
        <v>60000</v>
      </c>
      <c r="AH19" s="105">
        <f>(Y19*16000)+(Z19*10000+AA19*10000+AB19*10000)</f>
        <v>286000</v>
      </c>
      <c r="AI19" s="105">
        <f t="shared" si="11"/>
        <v>20000</v>
      </c>
      <c r="AJ19" s="105">
        <f t="shared" si="12"/>
        <v>0</v>
      </c>
      <c r="AK19" s="105">
        <f t="shared" si="13"/>
        <v>25200</v>
      </c>
      <c r="AL19" s="105">
        <f t="shared" si="14"/>
        <v>24000</v>
      </c>
      <c r="AM19" s="105">
        <f t="shared" si="15"/>
        <v>765396</v>
      </c>
      <c r="AN19" s="105">
        <f t="shared" si="16"/>
        <v>3177996</v>
      </c>
      <c r="AO19" s="109">
        <v>28829.5</v>
      </c>
      <c r="AP19" s="109">
        <f t="shared" si="18"/>
        <v>3206825.5</v>
      </c>
      <c r="AQ19" s="110">
        <f t="shared" si="17"/>
        <v>3148763.51</v>
      </c>
    </row>
    <row r="20" spans="1:43">
      <c r="A20" s="104" t="s">
        <v>10</v>
      </c>
      <c r="B20" s="106" t="s">
        <v>164</v>
      </c>
      <c r="C20" s="106" t="s">
        <v>149</v>
      </c>
      <c r="D20" s="107">
        <v>2</v>
      </c>
      <c r="E20" s="112">
        <v>15</v>
      </c>
      <c r="F20" s="112">
        <v>6</v>
      </c>
      <c r="G20" s="112">
        <v>26</v>
      </c>
      <c r="H20" s="112">
        <v>2</v>
      </c>
      <c r="I20" s="105">
        <f t="shared" si="0"/>
        <v>49</v>
      </c>
      <c r="J20" s="107"/>
      <c r="K20" s="107"/>
      <c r="L20" s="107"/>
      <c r="M20" s="107"/>
      <c r="N20" s="105">
        <f t="shared" si="1"/>
        <v>0</v>
      </c>
      <c r="O20" s="105">
        <f>E20+J20</f>
        <v>15</v>
      </c>
      <c r="P20" s="105">
        <f>F20+K20</f>
        <v>6</v>
      </c>
      <c r="Q20" s="105">
        <f>G20+L20</f>
        <v>26</v>
      </c>
      <c r="R20" s="105">
        <f>H20+M20</f>
        <v>2</v>
      </c>
      <c r="S20" s="108">
        <f t="shared" si="3"/>
        <v>49</v>
      </c>
      <c r="T20" s="107">
        <v>0</v>
      </c>
      <c r="U20" s="107">
        <v>9</v>
      </c>
      <c r="V20" s="107">
        <v>31</v>
      </c>
      <c r="W20" s="107">
        <v>2</v>
      </c>
      <c r="X20" s="108">
        <f t="shared" si="4"/>
        <v>42</v>
      </c>
      <c r="Y20" s="107">
        <v>0</v>
      </c>
      <c r="Z20" s="107">
        <v>9</v>
      </c>
      <c r="AA20" s="107">
        <v>31</v>
      </c>
      <c r="AB20" s="107">
        <v>2</v>
      </c>
      <c r="AC20" s="105">
        <f t="shared" si="5"/>
        <v>42</v>
      </c>
      <c r="AD20" s="105">
        <f>(Y20*6800+Z20*5950+AA20*5395+AB20*4500)*12</f>
        <v>2757540</v>
      </c>
      <c r="AE20" s="105">
        <f t="shared" si="7"/>
        <v>181440</v>
      </c>
      <c r="AF20" s="105">
        <f t="shared" si="8"/>
        <v>252000</v>
      </c>
      <c r="AG20" s="105">
        <f t="shared" si="9"/>
        <v>100800</v>
      </c>
      <c r="AH20" s="105">
        <f>AC20*10000</f>
        <v>420000</v>
      </c>
      <c r="AI20" s="105">
        <f t="shared" si="11"/>
        <v>33600</v>
      </c>
      <c r="AJ20" s="105">
        <f t="shared" si="12"/>
        <v>20000</v>
      </c>
      <c r="AK20" s="105">
        <f t="shared" si="13"/>
        <v>30600</v>
      </c>
      <c r="AL20" s="105">
        <f t="shared" si="14"/>
        <v>40320</v>
      </c>
      <c r="AM20" s="105">
        <f t="shared" si="15"/>
        <v>1285865.28</v>
      </c>
      <c r="AN20" s="105">
        <f t="shared" si="16"/>
        <v>5122165.28</v>
      </c>
      <c r="AO20" s="109"/>
      <c r="AP20" s="110">
        <f t="shared" si="18"/>
        <v>5122165.28</v>
      </c>
      <c r="AQ20" s="110">
        <f t="shared" si="17"/>
        <v>5028583.32</v>
      </c>
    </row>
    <row r="21" spans="1:43">
      <c r="A21" s="104" t="s">
        <v>10</v>
      </c>
      <c r="B21" s="106" t="s">
        <v>165</v>
      </c>
      <c r="C21" s="106" t="s">
        <v>34</v>
      </c>
      <c r="D21" s="107"/>
      <c r="E21" s="112">
        <v>21</v>
      </c>
      <c r="F21" s="112">
        <v>9</v>
      </c>
      <c r="G21" s="112">
        <v>0</v>
      </c>
      <c r="H21" s="112">
        <v>5</v>
      </c>
      <c r="I21" s="105">
        <f t="shared" ref="I21" si="23">SUM(E21:H21)</f>
        <v>35</v>
      </c>
      <c r="J21" s="107"/>
      <c r="K21" s="107">
        <v>1</v>
      </c>
      <c r="L21" s="107"/>
      <c r="M21" s="107">
        <v>1</v>
      </c>
      <c r="N21" s="105">
        <f t="shared" ref="N21" si="24">SUM(J21:M21)</f>
        <v>2</v>
      </c>
      <c r="O21" s="105">
        <f t="shared" si="2"/>
        <v>21</v>
      </c>
      <c r="P21" s="105">
        <f t="shared" si="2"/>
        <v>10</v>
      </c>
      <c r="Q21" s="105">
        <f t="shared" si="2"/>
        <v>0</v>
      </c>
      <c r="R21" s="105">
        <f t="shared" si="2"/>
        <v>6</v>
      </c>
      <c r="S21" s="108">
        <f t="shared" ref="S21" si="25">SUM(O21:R21)</f>
        <v>37</v>
      </c>
      <c r="T21" s="107">
        <v>10</v>
      </c>
      <c r="U21" s="107">
        <v>9</v>
      </c>
      <c r="V21" s="107">
        <v>1</v>
      </c>
      <c r="W21" s="107">
        <v>5</v>
      </c>
      <c r="X21" s="108">
        <f t="shared" ref="X21" si="26">SUM(T21:W21)</f>
        <v>25</v>
      </c>
      <c r="Y21" s="107">
        <v>10</v>
      </c>
      <c r="Z21" s="107">
        <v>9</v>
      </c>
      <c r="AA21" s="107">
        <v>1</v>
      </c>
      <c r="AB21" s="107">
        <v>5</v>
      </c>
      <c r="AC21" s="105">
        <f t="shared" ref="AC21" si="27">SUM(Y21:AB21)</f>
        <v>25</v>
      </c>
      <c r="AD21" s="105">
        <f>(Y21*7700+Z21*5950+AA21*5395+AB21*4500)*12</f>
        <v>1901340</v>
      </c>
      <c r="AE21" s="105">
        <f t="shared" ref="AE21" si="28">AC21*4320</f>
        <v>108000</v>
      </c>
      <c r="AF21" s="105">
        <f t="shared" ref="AF21" si="29">AC21*6000</f>
        <v>150000</v>
      </c>
      <c r="AG21" s="105">
        <f t="shared" ref="AG21" si="30">AC21*2400</f>
        <v>60000</v>
      </c>
      <c r="AH21" s="105">
        <f>(Y21*16000)+(Z21*10000+AA21*10000+AB21*10000)</f>
        <v>310000</v>
      </c>
      <c r="AI21" s="105">
        <f t="shared" ref="AI21" si="31">AC21*800</f>
        <v>20000</v>
      </c>
      <c r="AJ21" s="105">
        <f t="shared" ref="AJ21" si="32">D21*50*200</f>
        <v>0</v>
      </c>
      <c r="AK21" s="105">
        <f t="shared" ref="AK21" si="33">Y21*1200+Z21*1200+AA21*600+AB21*600</f>
        <v>26400</v>
      </c>
      <c r="AL21" s="105">
        <f t="shared" ref="AL21" si="34">AC21*960</f>
        <v>24000</v>
      </c>
      <c r="AM21" s="105">
        <f t="shared" ref="AM21" si="35">ROUND((7460*0.342*AC21*12),2)</f>
        <v>765396</v>
      </c>
      <c r="AN21" s="105">
        <f t="shared" ref="AN21" si="36">ROUND(SUM(AD21:AM21),2)</f>
        <v>3365136</v>
      </c>
      <c r="AO21" s="109">
        <v>96267.25</v>
      </c>
      <c r="AP21" s="109">
        <f t="shared" si="18"/>
        <v>3461403.25</v>
      </c>
      <c r="AQ21" s="110">
        <f t="shared" ref="AQ21" si="37">ROUND((AN21*0.98173)+AO21,2)</f>
        <v>3399922.22</v>
      </c>
    </row>
    <row r="22" spans="1:43">
      <c r="A22" s="106"/>
      <c r="B22" s="203" t="s">
        <v>15</v>
      </c>
      <c r="C22" s="203"/>
      <c r="D22" s="202">
        <f>SUM(D4:D21)</f>
        <v>15</v>
      </c>
      <c r="E22" s="202">
        <f t="shared" ref="E22:AQ22" si="38">SUM(E4:E21)</f>
        <v>277</v>
      </c>
      <c r="F22" s="202">
        <f t="shared" si="38"/>
        <v>136</v>
      </c>
      <c r="G22" s="202">
        <f t="shared" si="38"/>
        <v>244</v>
      </c>
      <c r="H22" s="202">
        <f t="shared" si="38"/>
        <v>83</v>
      </c>
      <c r="I22" s="202">
        <f t="shared" si="38"/>
        <v>740</v>
      </c>
      <c r="J22" s="202">
        <f t="shared" si="38"/>
        <v>54</v>
      </c>
      <c r="K22" s="202">
        <f t="shared" si="38"/>
        <v>9</v>
      </c>
      <c r="L22" s="202">
        <f t="shared" si="38"/>
        <v>12</v>
      </c>
      <c r="M22" s="202">
        <f t="shared" si="38"/>
        <v>11</v>
      </c>
      <c r="N22" s="202">
        <f t="shared" si="38"/>
        <v>86</v>
      </c>
      <c r="O22" s="202">
        <f t="shared" si="38"/>
        <v>331</v>
      </c>
      <c r="P22" s="202">
        <f t="shared" si="38"/>
        <v>145</v>
      </c>
      <c r="Q22" s="202">
        <f t="shared" si="38"/>
        <v>256</v>
      </c>
      <c r="R22" s="202">
        <f t="shared" si="38"/>
        <v>94</v>
      </c>
      <c r="S22" s="202">
        <f t="shared" si="38"/>
        <v>826</v>
      </c>
      <c r="T22" s="202">
        <f t="shared" si="38"/>
        <v>129</v>
      </c>
      <c r="U22" s="202">
        <f t="shared" si="38"/>
        <v>110</v>
      </c>
      <c r="V22" s="202">
        <f t="shared" si="38"/>
        <v>291</v>
      </c>
      <c r="W22" s="202">
        <f t="shared" si="38"/>
        <v>100</v>
      </c>
      <c r="X22" s="202">
        <f t="shared" si="38"/>
        <v>630</v>
      </c>
      <c r="Y22" s="202">
        <f t="shared" si="38"/>
        <v>135</v>
      </c>
      <c r="Z22" s="202">
        <f t="shared" si="38"/>
        <v>106</v>
      </c>
      <c r="AA22" s="202">
        <f t="shared" si="38"/>
        <v>289</v>
      </c>
      <c r="AB22" s="202">
        <f t="shared" si="38"/>
        <v>97</v>
      </c>
      <c r="AC22" s="202">
        <f t="shared" si="38"/>
        <v>627</v>
      </c>
      <c r="AD22" s="202">
        <f t="shared" si="38"/>
        <v>43039860</v>
      </c>
      <c r="AE22" s="202">
        <f t="shared" si="38"/>
        <v>2708640</v>
      </c>
      <c r="AF22" s="202">
        <f t="shared" si="38"/>
        <v>3762000</v>
      </c>
      <c r="AG22" s="202">
        <f t="shared" si="38"/>
        <v>1504800</v>
      </c>
      <c r="AH22" s="202">
        <f t="shared" si="38"/>
        <v>6570000</v>
      </c>
      <c r="AI22" s="202">
        <f t="shared" si="38"/>
        <v>501600</v>
      </c>
      <c r="AJ22" s="202">
        <f t="shared" si="38"/>
        <v>150000</v>
      </c>
      <c r="AK22" s="202">
        <f t="shared" si="38"/>
        <v>520800</v>
      </c>
      <c r="AL22" s="202">
        <f t="shared" si="38"/>
        <v>601920</v>
      </c>
      <c r="AM22" s="202">
        <f t="shared" si="38"/>
        <v>19196131.68</v>
      </c>
      <c r="AN22" s="202">
        <f t="shared" si="38"/>
        <v>78555751.680000007</v>
      </c>
      <c r="AO22" s="202">
        <f t="shared" si="38"/>
        <v>1104648.8799999999</v>
      </c>
      <c r="AP22" s="202">
        <f t="shared" si="38"/>
        <v>79660400.560000002</v>
      </c>
      <c r="AQ22" s="202">
        <f t="shared" si="38"/>
        <v>78225186.99000001</v>
      </c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5"/>
  <sheetViews>
    <sheetView workbookViewId="0">
      <selection activeCell="A6" sqref="A6:XFD6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10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10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40" customFormat="1" ht="30" customHeight="1">
      <c r="A1" s="238" t="s">
        <v>53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</row>
    <row r="2" spans="1:43" s="39" customFormat="1" ht="20.100000000000001" customHeight="1">
      <c r="A2" s="239" t="s">
        <v>125</v>
      </c>
      <c r="B2" s="239"/>
      <c r="C2" s="239"/>
      <c r="D2" s="239"/>
      <c r="E2" s="239"/>
      <c r="F2" s="239"/>
      <c r="G2" s="239"/>
      <c r="H2" s="239"/>
      <c r="I2" s="239"/>
      <c r="J2" s="239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43" s="8" customFormat="1" ht="38.1" customHeight="1">
      <c r="A3" s="19" t="s">
        <v>54</v>
      </c>
      <c r="B3" s="20" t="s">
        <v>55</v>
      </c>
      <c r="C3" s="20" t="s">
        <v>88</v>
      </c>
      <c r="D3" s="20" t="s">
        <v>89</v>
      </c>
      <c r="E3" s="19" t="s">
        <v>28</v>
      </c>
      <c r="F3" s="19" t="s">
        <v>29</v>
      </c>
      <c r="G3" s="21" t="s">
        <v>30</v>
      </c>
      <c r="H3" s="19" t="s">
        <v>31</v>
      </c>
      <c r="I3" s="19" t="s">
        <v>32</v>
      </c>
      <c r="J3" s="19" t="s">
        <v>16</v>
      </c>
      <c r="K3" s="3" t="s">
        <v>56</v>
      </c>
      <c r="L3" s="4" t="s">
        <v>57</v>
      </c>
      <c r="M3" s="4" t="s">
        <v>58</v>
      </c>
      <c r="N3" s="4" t="s">
        <v>59</v>
      </c>
      <c r="O3" s="4" t="s">
        <v>60</v>
      </c>
      <c r="P3" s="4" t="s">
        <v>61</v>
      </c>
      <c r="Q3" s="4" t="s">
        <v>62</v>
      </c>
      <c r="R3" s="4" t="s">
        <v>63</v>
      </c>
      <c r="S3" s="4" t="s">
        <v>64</v>
      </c>
      <c r="T3" s="4" t="s">
        <v>65</v>
      </c>
      <c r="U3" s="4" t="s">
        <v>66</v>
      </c>
      <c r="V3" s="4" t="s">
        <v>67</v>
      </c>
      <c r="W3" s="4" t="s">
        <v>68</v>
      </c>
      <c r="X3" s="4" t="s">
        <v>69</v>
      </c>
      <c r="Y3" s="4" t="s">
        <v>70</v>
      </c>
      <c r="Z3" s="4" t="s">
        <v>71</v>
      </c>
      <c r="AA3" s="4" t="s">
        <v>72</v>
      </c>
      <c r="AB3" s="5" t="s">
        <v>73</v>
      </c>
      <c r="AC3" s="6" t="s">
        <v>74</v>
      </c>
      <c r="AD3" s="7" t="s">
        <v>75</v>
      </c>
      <c r="AE3" s="7" t="s">
        <v>76</v>
      </c>
      <c r="AF3" s="7" t="s">
        <v>77</v>
      </c>
      <c r="AG3" s="7" t="s">
        <v>57</v>
      </c>
      <c r="AH3" s="7" t="s">
        <v>78</v>
      </c>
      <c r="AI3" s="7" t="s">
        <v>79</v>
      </c>
      <c r="AJ3" s="7" t="s">
        <v>80</v>
      </c>
      <c r="AK3" s="7" t="s">
        <v>81</v>
      </c>
      <c r="AL3" s="7" t="s">
        <v>82</v>
      </c>
      <c r="AM3" s="7" t="s">
        <v>83</v>
      </c>
      <c r="AN3" s="7" t="s">
        <v>84</v>
      </c>
      <c r="AO3" s="7" t="s">
        <v>85</v>
      </c>
      <c r="AP3" s="7" t="s">
        <v>86</v>
      </c>
      <c r="AQ3" s="7" t="s">
        <v>87</v>
      </c>
    </row>
    <row r="4" spans="1:43" s="8" customFormat="1" ht="38.1" customHeight="1" outlineLevel="2">
      <c r="A4" s="13" t="s">
        <v>47</v>
      </c>
      <c r="B4" s="14" t="s">
        <v>92</v>
      </c>
      <c r="C4" s="15" t="s">
        <v>91</v>
      </c>
      <c r="D4" s="15" t="s">
        <v>90</v>
      </c>
      <c r="E4" s="16" t="s">
        <v>93</v>
      </c>
      <c r="F4" s="16" t="s">
        <v>93</v>
      </c>
      <c r="G4" s="16" t="s">
        <v>93</v>
      </c>
      <c r="H4" s="15">
        <v>1</v>
      </c>
      <c r="I4" s="15">
        <v>1990977</v>
      </c>
      <c r="J4" s="17">
        <f>H4*I4</f>
        <v>1990977</v>
      </c>
      <c r="AB4" s="9"/>
    </row>
    <row r="5" spans="1:43" s="8" customFormat="1" ht="38.1" customHeight="1" outlineLevel="1">
      <c r="A5" s="13"/>
      <c r="B5" s="18" t="s">
        <v>11</v>
      </c>
      <c r="C5" s="15"/>
      <c r="D5" s="15"/>
      <c r="E5" s="16"/>
      <c r="F5" s="16"/>
      <c r="G5" s="16"/>
      <c r="H5" s="15"/>
      <c r="I5" s="15"/>
      <c r="J5" s="17">
        <f>SUBTOTAL(9,J4:J4)</f>
        <v>1990977</v>
      </c>
      <c r="AB5" s="9"/>
    </row>
  </sheetData>
  <mergeCells count="2">
    <mergeCell ref="A1:AD1"/>
    <mergeCell ref="A2:J2"/>
  </mergeCells>
  <phoneticPr fontId="1" type="noConversion"/>
  <conditionalFormatting sqref="G6:H65531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A6" sqref="A6:XFD6"/>
    </sheetView>
  </sheetViews>
  <sheetFormatPr defaultRowHeight="13.5"/>
  <cols>
    <col min="1" max="1" width="11.25" style="22" customWidth="1"/>
    <col min="2" max="2" width="8.75" style="22" customWidth="1"/>
    <col min="3" max="3" width="34.375" style="22" customWidth="1"/>
    <col min="4" max="4" width="10" style="22" customWidth="1"/>
    <col min="5" max="5" width="15.5" style="22" customWidth="1"/>
    <col min="6" max="6" width="13.875" style="22" customWidth="1"/>
    <col min="7" max="7" width="8.5" style="1" bestFit="1" customWidth="1"/>
    <col min="8" max="8" width="10.875" style="22" bestFit="1" customWidth="1"/>
    <col min="9" max="9" width="5.25" style="22" bestFit="1" customWidth="1"/>
    <col min="10" max="10" width="11.75" style="22" bestFit="1" customWidth="1"/>
    <col min="11" max="11" width="31" style="22" customWidth="1"/>
    <col min="12" max="12" width="9" style="22"/>
    <col min="13" max="13" width="11.625" style="22" bestFit="1" customWidth="1"/>
    <col min="14" max="16384" width="9" style="22"/>
  </cols>
  <sheetData>
    <row r="1" spans="1:11" ht="30" customHeight="1">
      <c r="A1" s="240" t="s">
        <v>124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s="27" customFormat="1" ht="20.100000000000001" customHeight="1">
      <c r="A2" s="242" t="s">
        <v>101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s="1" customFormat="1" ht="38.1" customHeight="1">
      <c r="A3" s="23" t="s">
        <v>98</v>
      </c>
      <c r="B3" s="23" t="s">
        <v>0</v>
      </c>
      <c r="C3" s="23" t="s">
        <v>4</v>
      </c>
      <c r="D3" s="23" t="s">
        <v>28</v>
      </c>
      <c r="E3" s="23" t="s">
        <v>29</v>
      </c>
      <c r="F3" s="23" t="s">
        <v>30</v>
      </c>
      <c r="G3" s="23" t="s">
        <v>99</v>
      </c>
      <c r="H3" s="23" t="s">
        <v>32</v>
      </c>
      <c r="I3" s="23" t="s">
        <v>31</v>
      </c>
      <c r="J3" s="23" t="s">
        <v>16</v>
      </c>
      <c r="K3" s="23" t="s">
        <v>100</v>
      </c>
    </row>
    <row r="4" spans="1:11" s="1" customFormat="1" ht="38.1" customHeight="1">
      <c r="A4" s="26" t="s">
        <v>33</v>
      </c>
      <c r="B4" s="26" t="s">
        <v>1</v>
      </c>
      <c r="C4" s="26" t="s">
        <v>47</v>
      </c>
      <c r="D4" s="25" t="s">
        <v>94</v>
      </c>
      <c r="E4" s="25" t="s">
        <v>94</v>
      </c>
      <c r="F4" s="25" t="s">
        <v>96</v>
      </c>
      <c r="G4" s="24" t="s">
        <v>95</v>
      </c>
      <c r="H4" s="28">
        <v>155245</v>
      </c>
      <c r="I4" s="28">
        <v>1</v>
      </c>
      <c r="J4" s="28">
        <v>155245</v>
      </c>
      <c r="K4" s="24" t="s">
        <v>97</v>
      </c>
    </row>
    <row r="5" spans="1:11" ht="38.1" customHeight="1">
      <c r="A5" s="36"/>
      <c r="B5" s="36"/>
      <c r="C5" s="37" t="s">
        <v>123</v>
      </c>
      <c r="D5" s="36"/>
      <c r="E5" s="36"/>
      <c r="F5" s="36"/>
      <c r="G5" s="38"/>
      <c r="H5" s="36"/>
      <c r="I5" s="36"/>
      <c r="J5" s="28">
        <f>SUM(J4)</f>
        <v>155245</v>
      </c>
      <c r="K5" s="3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A8" sqref="A8:XFD32"/>
    </sheetView>
  </sheetViews>
  <sheetFormatPr defaultColWidth="9" defaultRowHeight="13.5" outlineLevelRow="2"/>
  <cols>
    <col min="1" max="1" width="27.25" style="145" customWidth="1"/>
    <col min="2" max="2" width="9" style="145" customWidth="1"/>
    <col min="3" max="3" width="7.875" style="145" customWidth="1"/>
    <col min="4" max="4" width="25.875" style="146" customWidth="1"/>
    <col min="5" max="5" width="35.625" style="146" customWidth="1"/>
    <col min="6" max="6" width="27.25" style="146" customWidth="1"/>
    <col min="7" max="7" width="6.375" style="146" customWidth="1"/>
    <col min="8" max="8" width="11.375" style="146" customWidth="1"/>
    <col min="9" max="9" width="11.25" style="146" customWidth="1"/>
    <col min="10" max="10" width="12.75" style="147" bestFit="1" customWidth="1"/>
    <col min="11" max="16384" width="9" style="144"/>
  </cols>
  <sheetData>
    <row r="1" spans="1:9" s="172" customFormat="1" ht="30" customHeight="1">
      <c r="A1" s="243" t="s">
        <v>239</v>
      </c>
      <c r="B1" s="244"/>
      <c r="C1" s="244"/>
      <c r="D1" s="243"/>
      <c r="E1" s="243"/>
      <c r="F1" s="243"/>
      <c r="G1" s="243"/>
      <c r="H1" s="243"/>
      <c r="I1" s="243"/>
    </row>
    <row r="2" spans="1:9" s="171" customFormat="1" ht="20.100000000000001" customHeight="1">
      <c r="A2" s="173"/>
      <c r="B2" s="149"/>
      <c r="C2" s="149"/>
      <c r="D2" s="149"/>
      <c r="E2" s="149"/>
      <c r="F2" s="149"/>
      <c r="G2" s="149"/>
      <c r="H2" s="149"/>
      <c r="I2" s="173" t="s">
        <v>101</v>
      </c>
    </row>
    <row r="3" spans="1:9" s="155" customFormat="1" ht="30" customHeight="1">
      <c r="A3" s="153" t="s">
        <v>27</v>
      </c>
      <c r="B3" s="153" t="s">
        <v>7</v>
      </c>
      <c r="C3" s="153" t="s">
        <v>242</v>
      </c>
      <c r="D3" s="154" t="s">
        <v>28</v>
      </c>
      <c r="E3" s="154" t="s">
        <v>29</v>
      </c>
      <c r="F3" s="154" t="s">
        <v>30</v>
      </c>
      <c r="G3" s="153" t="s">
        <v>31</v>
      </c>
      <c r="H3" s="153" t="s">
        <v>32</v>
      </c>
      <c r="I3" s="153" t="s">
        <v>16</v>
      </c>
    </row>
    <row r="4" spans="1:9" s="158" customFormat="1" ht="27.95" customHeight="1" outlineLevel="2">
      <c r="A4" s="159" t="s">
        <v>238</v>
      </c>
      <c r="B4" s="156" t="s">
        <v>92</v>
      </c>
      <c r="C4" s="156" t="s">
        <v>243</v>
      </c>
      <c r="D4" s="151" t="s">
        <v>232</v>
      </c>
      <c r="E4" s="151" t="s">
        <v>233</v>
      </c>
      <c r="F4" s="151" t="s">
        <v>234</v>
      </c>
      <c r="G4" s="156">
        <v>2</v>
      </c>
      <c r="H4" s="156">
        <v>1300</v>
      </c>
      <c r="I4" s="157">
        <f>G4*H4</f>
        <v>2600</v>
      </c>
    </row>
    <row r="5" spans="1:9" s="158" customFormat="1" ht="27.95" customHeight="1" outlineLevel="2">
      <c r="A5" s="159" t="s">
        <v>238</v>
      </c>
      <c r="B5" s="156" t="s">
        <v>92</v>
      </c>
      <c r="C5" s="156" t="s">
        <v>243</v>
      </c>
      <c r="D5" s="151" t="s">
        <v>240</v>
      </c>
      <c r="E5" s="152" t="s">
        <v>241</v>
      </c>
      <c r="F5" s="152" t="s">
        <v>241</v>
      </c>
      <c r="G5" s="160">
        <v>1</v>
      </c>
      <c r="H5" s="156">
        <v>100000</v>
      </c>
      <c r="I5" s="157">
        <f>G5*H5</f>
        <v>100000</v>
      </c>
    </row>
    <row r="6" spans="1:9" s="158" customFormat="1" ht="27.95" customHeight="1" outlineLevel="2">
      <c r="A6" s="159" t="s">
        <v>238</v>
      </c>
      <c r="B6" s="156" t="s">
        <v>92</v>
      </c>
      <c r="C6" s="156" t="s">
        <v>243</v>
      </c>
      <c r="D6" s="151" t="s">
        <v>235</v>
      </c>
      <c r="E6" s="152" t="s">
        <v>236</v>
      </c>
      <c r="F6" s="152" t="s">
        <v>237</v>
      </c>
      <c r="G6" s="160">
        <v>1</v>
      </c>
      <c r="H6" s="156">
        <v>50000</v>
      </c>
      <c r="I6" s="157">
        <f>G6*H6</f>
        <v>50000</v>
      </c>
    </row>
    <row r="7" spans="1:9" s="158" customFormat="1" ht="27.95" customHeight="1" outlineLevel="1">
      <c r="A7" s="159"/>
      <c r="B7" s="161" t="s">
        <v>11</v>
      </c>
      <c r="C7" s="156"/>
      <c r="D7" s="151"/>
      <c r="E7" s="152"/>
      <c r="F7" s="152"/>
      <c r="G7" s="160"/>
      <c r="H7" s="156"/>
      <c r="I7" s="157">
        <f>SUBTOTAL(9,I4:I6)</f>
        <v>152600</v>
      </c>
    </row>
  </sheetData>
  <autoFilter ref="A3:J7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21"/>
  <sheetViews>
    <sheetView topLeftCell="A10" workbookViewId="0">
      <selection activeCell="A22" sqref="A22:XFD113"/>
    </sheetView>
  </sheetViews>
  <sheetFormatPr defaultRowHeight="15" outlineLevelRow="2"/>
  <cols>
    <col min="1" max="1" width="28.375" style="134" customWidth="1"/>
    <col min="2" max="2" width="11.25" style="134" customWidth="1"/>
    <col min="3" max="3" width="8.625" style="134" customWidth="1"/>
    <col min="4" max="4" width="8.5" style="134" customWidth="1"/>
    <col min="5" max="5" width="21.75" style="134" customWidth="1"/>
    <col min="6" max="6" width="20.5" style="134" customWidth="1"/>
    <col min="7" max="7" width="28.5" style="190" customWidth="1"/>
    <col min="8" max="8" width="5.625" style="134" customWidth="1"/>
    <col min="9" max="9" width="11.625" style="135" customWidth="1"/>
    <col min="10" max="10" width="12.5" style="135" customWidth="1"/>
    <col min="11" max="12" width="9" style="131"/>
    <col min="13" max="16384" width="9" style="132"/>
  </cols>
  <sheetData>
    <row r="1" spans="1:12" s="177" customFormat="1" ht="30" customHeight="1">
      <c r="A1" s="245" t="s">
        <v>269</v>
      </c>
      <c r="B1" s="245"/>
      <c r="C1" s="245"/>
      <c r="D1" s="245"/>
      <c r="E1" s="245"/>
      <c r="F1" s="245"/>
      <c r="G1" s="245"/>
      <c r="H1" s="245"/>
      <c r="I1" s="245"/>
      <c r="J1" s="245"/>
      <c r="K1" s="176"/>
      <c r="L1" s="176"/>
    </row>
    <row r="2" spans="1:12" s="175" customFormat="1" ht="20.100000000000001" customHeight="1">
      <c r="A2" s="246" t="s">
        <v>101</v>
      </c>
      <c r="B2" s="246"/>
      <c r="C2" s="246"/>
      <c r="D2" s="246"/>
      <c r="E2" s="246"/>
      <c r="F2" s="246"/>
      <c r="G2" s="246"/>
      <c r="H2" s="246"/>
      <c r="I2" s="246"/>
      <c r="J2" s="246"/>
      <c r="K2" s="174"/>
      <c r="L2" s="174"/>
    </row>
    <row r="3" spans="1:12" s="138" customFormat="1" ht="30" customHeight="1">
      <c r="A3" s="141" t="s">
        <v>27</v>
      </c>
      <c r="B3" s="141" t="s">
        <v>208</v>
      </c>
      <c r="C3" s="141" t="s">
        <v>105</v>
      </c>
      <c r="D3" s="141" t="s">
        <v>89</v>
      </c>
      <c r="E3" s="141" t="s">
        <v>28</v>
      </c>
      <c r="F3" s="141" t="s">
        <v>29</v>
      </c>
      <c r="G3" s="189" t="s">
        <v>30</v>
      </c>
      <c r="H3" s="141" t="s">
        <v>31</v>
      </c>
      <c r="I3" s="141" t="s">
        <v>32</v>
      </c>
      <c r="J3" s="141" t="s">
        <v>211</v>
      </c>
      <c r="K3" s="137"/>
      <c r="L3" s="137"/>
    </row>
    <row r="4" spans="1:12" s="138" customFormat="1" ht="30" customHeight="1" outlineLevel="2">
      <c r="A4" s="184" t="s">
        <v>44</v>
      </c>
      <c r="B4" s="185" t="s">
        <v>1</v>
      </c>
      <c r="C4" s="34" t="s">
        <v>34</v>
      </c>
      <c r="D4" s="185" t="s">
        <v>90</v>
      </c>
      <c r="E4" s="186" t="s">
        <v>251</v>
      </c>
      <c r="F4" s="186" t="s">
        <v>252</v>
      </c>
      <c r="G4" s="186" t="s">
        <v>253</v>
      </c>
      <c r="H4" s="185">
        <v>1</v>
      </c>
      <c r="I4" s="187">
        <v>30000</v>
      </c>
      <c r="J4" s="187">
        <f t="shared" ref="J4:J20" si="0">I4*H4</f>
        <v>30000</v>
      </c>
      <c r="K4" s="137"/>
      <c r="L4" s="137"/>
    </row>
    <row r="5" spans="1:12" s="138" customFormat="1" ht="30" customHeight="1" outlineLevel="2">
      <c r="A5" s="184" t="s">
        <v>40</v>
      </c>
      <c r="B5" s="185" t="s">
        <v>1</v>
      </c>
      <c r="C5" s="185" t="s">
        <v>12</v>
      </c>
      <c r="D5" s="185" t="s">
        <v>90</v>
      </c>
      <c r="E5" s="186" t="s">
        <v>251</v>
      </c>
      <c r="F5" s="186" t="s">
        <v>252</v>
      </c>
      <c r="G5" s="186" t="s">
        <v>253</v>
      </c>
      <c r="H5" s="185">
        <v>1</v>
      </c>
      <c r="I5" s="187">
        <v>30000</v>
      </c>
      <c r="J5" s="187">
        <f t="shared" si="0"/>
        <v>30000</v>
      </c>
      <c r="K5" s="137"/>
      <c r="L5" s="137"/>
    </row>
    <row r="6" spans="1:12" s="138" customFormat="1" ht="30" customHeight="1" outlineLevel="2">
      <c r="A6" s="184" t="s">
        <v>45</v>
      </c>
      <c r="B6" s="185" t="s">
        <v>1</v>
      </c>
      <c r="C6" s="185" t="s">
        <v>34</v>
      </c>
      <c r="D6" s="185" t="s">
        <v>90</v>
      </c>
      <c r="E6" s="186" t="s">
        <v>254</v>
      </c>
      <c r="F6" s="186" t="s">
        <v>255</v>
      </c>
      <c r="G6" s="186" t="s">
        <v>256</v>
      </c>
      <c r="H6" s="185">
        <v>1</v>
      </c>
      <c r="I6" s="187">
        <v>30000</v>
      </c>
      <c r="J6" s="187">
        <f t="shared" si="0"/>
        <v>30000</v>
      </c>
      <c r="K6" s="137"/>
      <c r="L6" s="137"/>
    </row>
    <row r="7" spans="1:12" s="138" customFormat="1" ht="30" customHeight="1" outlineLevel="2">
      <c r="A7" s="184" t="s">
        <v>40</v>
      </c>
      <c r="B7" s="185" t="s">
        <v>1</v>
      </c>
      <c r="C7" s="185" t="s">
        <v>12</v>
      </c>
      <c r="D7" s="185" t="s">
        <v>90</v>
      </c>
      <c r="E7" s="186" t="s">
        <v>254</v>
      </c>
      <c r="F7" s="186" t="s">
        <v>255</v>
      </c>
      <c r="G7" s="186" t="s">
        <v>256</v>
      </c>
      <c r="H7" s="185">
        <v>1</v>
      </c>
      <c r="I7" s="187">
        <v>30000</v>
      </c>
      <c r="J7" s="187">
        <f t="shared" si="0"/>
        <v>30000</v>
      </c>
      <c r="K7" s="137"/>
      <c r="L7" s="137"/>
    </row>
    <row r="8" spans="1:12" s="138" customFormat="1" ht="30" customHeight="1" outlineLevel="2">
      <c r="A8" s="184" t="s">
        <v>41</v>
      </c>
      <c r="B8" s="185" t="s">
        <v>1</v>
      </c>
      <c r="C8" s="185" t="s">
        <v>12</v>
      </c>
      <c r="D8" s="185" t="s">
        <v>90</v>
      </c>
      <c r="E8" s="188" t="s">
        <v>257</v>
      </c>
      <c r="F8" s="188" t="s">
        <v>258</v>
      </c>
      <c r="G8" s="188" t="s">
        <v>259</v>
      </c>
      <c r="H8" s="185">
        <v>1</v>
      </c>
      <c r="I8" s="187">
        <v>70000</v>
      </c>
      <c r="J8" s="187">
        <f t="shared" si="0"/>
        <v>70000</v>
      </c>
      <c r="K8" s="137"/>
      <c r="L8" s="137"/>
    </row>
    <row r="9" spans="1:12" s="138" customFormat="1" ht="30" customHeight="1" outlineLevel="2">
      <c r="A9" s="184" t="s">
        <v>41</v>
      </c>
      <c r="B9" s="185" t="s">
        <v>1</v>
      </c>
      <c r="C9" s="185" t="s">
        <v>12</v>
      </c>
      <c r="D9" s="185" t="s">
        <v>90</v>
      </c>
      <c r="E9" s="188" t="s">
        <v>260</v>
      </c>
      <c r="F9" s="188" t="s">
        <v>261</v>
      </c>
      <c r="G9" s="188" t="s">
        <v>262</v>
      </c>
      <c r="H9" s="185">
        <v>1</v>
      </c>
      <c r="I9" s="187">
        <v>50000</v>
      </c>
      <c r="J9" s="187">
        <f t="shared" si="0"/>
        <v>50000</v>
      </c>
      <c r="K9" s="137"/>
      <c r="L9" s="137"/>
    </row>
    <row r="10" spans="1:12" s="138" customFormat="1" ht="30" customHeight="1" outlineLevel="2">
      <c r="A10" s="184" t="s">
        <v>40</v>
      </c>
      <c r="B10" s="185" t="s">
        <v>1</v>
      </c>
      <c r="C10" s="185" t="s">
        <v>12</v>
      </c>
      <c r="D10" s="185" t="s">
        <v>90</v>
      </c>
      <c r="E10" s="188" t="s">
        <v>263</v>
      </c>
      <c r="F10" s="188" t="s">
        <v>264</v>
      </c>
      <c r="G10" s="188" t="s">
        <v>265</v>
      </c>
      <c r="H10" s="185">
        <v>1</v>
      </c>
      <c r="I10" s="187">
        <v>100000</v>
      </c>
      <c r="J10" s="187">
        <f t="shared" si="0"/>
        <v>100000</v>
      </c>
      <c r="K10" s="137"/>
      <c r="L10" s="137"/>
    </row>
    <row r="11" spans="1:12" s="138" customFormat="1" ht="30" customHeight="1" outlineLevel="2">
      <c r="A11" s="184" t="s">
        <v>41</v>
      </c>
      <c r="B11" s="185" t="s">
        <v>1</v>
      </c>
      <c r="C11" s="185" t="s">
        <v>12</v>
      </c>
      <c r="D11" s="185" t="s">
        <v>90</v>
      </c>
      <c r="E11" s="188" t="s">
        <v>266</v>
      </c>
      <c r="F11" s="188" t="s">
        <v>267</v>
      </c>
      <c r="G11" s="188" t="s">
        <v>268</v>
      </c>
      <c r="H11" s="185">
        <v>258</v>
      </c>
      <c r="I11" s="187">
        <v>46</v>
      </c>
      <c r="J11" s="187">
        <f t="shared" si="0"/>
        <v>11868</v>
      </c>
      <c r="K11" s="137"/>
      <c r="L11" s="137"/>
    </row>
    <row r="12" spans="1:12" s="138" customFormat="1" ht="30" customHeight="1" outlineLevel="2">
      <c r="A12" s="184" t="s">
        <v>40</v>
      </c>
      <c r="B12" s="185" t="s">
        <v>1</v>
      </c>
      <c r="C12" s="185" t="s">
        <v>12</v>
      </c>
      <c r="D12" s="185" t="s">
        <v>90</v>
      </c>
      <c r="E12" s="188" t="s">
        <v>266</v>
      </c>
      <c r="F12" s="188" t="s">
        <v>267</v>
      </c>
      <c r="G12" s="188" t="s">
        <v>268</v>
      </c>
      <c r="H12" s="185">
        <v>180</v>
      </c>
      <c r="I12" s="187">
        <v>46</v>
      </c>
      <c r="J12" s="187">
        <f t="shared" si="0"/>
        <v>8280</v>
      </c>
      <c r="K12" s="137"/>
      <c r="L12" s="137"/>
    </row>
    <row r="13" spans="1:12" s="138" customFormat="1" ht="30" customHeight="1" outlineLevel="2">
      <c r="A13" s="184" t="s">
        <v>38</v>
      </c>
      <c r="B13" s="185" t="s">
        <v>1</v>
      </c>
      <c r="C13" s="185" t="s">
        <v>12</v>
      </c>
      <c r="D13" s="185" t="s">
        <v>90</v>
      </c>
      <c r="E13" s="188" t="s">
        <v>266</v>
      </c>
      <c r="F13" s="188" t="s">
        <v>267</v>
      </c>
      <c r="G13" s="188" t="s">
        <v>268</v>
      </c>
      <c r="H13" s="185">
        <v>258</v>
      </c>
      <c r="I13" s="187">
        <v>46</v>
      </c>
      <c r="J13" s="187">
        <f t="shared" si="0"/>
        <v>11868</v>
      </c>
      <c r="K13" s="137"/>
      <c r="L13" s="137"/>
    </row>
    <row r="14" spans="1:12" s="138" customFormat="1" ht="30" customHeight="1" outlineLevel="2">
      <c r="A14" s="184" t="s">
        <v>39</v>
      </c>
      <c r="B14" s="185" t="s">
        <v>1</v>
      </c>
      <c r="C14" s="185" t="s">
        <v>12</v>
      </c>
      <c r="D14" s="185" t="s">
        <v>90</v>
      </c>
      <c r="E14" s="188" t="s">
        <v>266</v>
      </c>
      <c r="F14" s="188" t="s">
        <v>267</v>
      </c>
      <c r="G14" s="188" t="s">
        <v>268</v>
      </c>
      <c r="H14" s="185">
        <v>327</v>
      </c>
      <c r="I14" s="187">
        <v>46</v>
      </c>
      <c r="J14" s="187">
        <f t="shared" si="0"/>
        <v>15042</v>
      </c>
      <c r="K14" s="137"/>
      <c r="L14" s="137"/>
    </row>
    <row r="15" spans="1:12" s="138" customFormat="1" ht="30" customHeight="1" outlineLevel="2">
      <c r="A15" s="184" t="s">
        <v>45</v>
      </c>
      <c r="B15" s="185" t="s">
        <v>1</v>
      </c>
      <c r="C15" s="185" t="s">
        <v>34</v>
      </c>
      <c r="D15" s="185" t="s">
        <v>90</v>
      </c>
      <c r="E15" s="188" t="s">
        <v>266</v>
      </c>
      <c r="F15" s="188" t="s">
        <v>267</v>
      </c>
      <c r="G15" s="188" t="s">
        <v>268</v>
      </c>
      <c r="H15" s="185">
        <v>315</v>
      </c>
      <c r="I15" s="187">
        <v>46</v>
      </c>
      <c r="J15" s="187">
        <f t="shared" si="0"/>
        <v>14490</v>
      </c>
      <c r="K15" s="137"/>
      <c r="L15" s="137"/>
    </row>
    <row r="16" spans="1:12" s="138" customFormat="1" ht="30" customHeight="1" outlineLevel="2">
      <c r="A16" s="184" t="s">
        <v>43</v>
      </c>
      <c r="B16" s="185" t="s">
        <v>1</v>
      </c>
      <c r="C16" s="185" t="s">
        <v>34</v>
      </c>
      <c r="D16" s="185" t="s">
        <v>90</v>
      </c>
      <c r="E16" s="188" t="s">
        <v>266</v>
      </c>
      <c r="F16" s="188" t="s">
        <v>267</v>
      </c>
      <c r="G16" s="188" t="s">
        <v>268</v>
      </c>
      <c r="H16" s="185">
        <v>298</v>
      </c>
      <c r="I16" s="187">
        <v>46</v>
      </c>
      <c r="J16" s="187">
        <f t="shared" si="0"/>
        <v>13708</v>
      </c>
      <c r="K16" s="137"/>
      <c r="L16" s="137"/>
    </row>
    <row r="17" spans="1:12" s="138" customFormat="1" ht="30" customHeight="1" outlineLevel="2">
      <c r="A17" s="184" t="s">
        <v>44</v>
      </c>
      <c r="B17" s="185" t="s">
        <v>1</v>
      </c>
      <c r="C17" s="185" t="s">
        <v>34</v>
      </c>
      <c r="D17" s="185" t="s">
        <v>90</v>
      </c>
      <c r="E17" s="188" t="s">
        <v>266</v>
      </c>
      <c r="F17" s="188" t="s">
        <v>267</v>
      </c>
      <c r="G17" s="188" t="s">
        <v>268</v>
      </c>
      <c r="H17" s="185">
        <v>361</v>
      </c>
      <c r="I17" s="187">
        <v>46</v>
      </c>
      <c r="J17" s="187">
        <f t="shared" si="0"/>
        <v>16606</v>
      </c>
      <c r="K17" s="137"/>
      <c r="L17" s="137"/>
    </row>
    <row r="18" spans="1:12" s="138" customFormat="1" ht="30" customHeight="1" outlineLevel="2">
      <c r="A18" s="184" t="s">
        <v>42</v>
      </c>
      <c r="B18" s="185" t="s">
        <v>1</v>
      </c>
      <c r="C18" s="185" t="s">
        <v>12</v>
      </c>
      <c r="D18" s="185" t="s">
        <v>90</v>
      </c>
      <c r="E18" s="188" t="s">
        <v>266</v>
      </c>
      <c r="F18" s="188" t="s">
        <v>267</v>
      </c>
      <c r="G18" s="188" t="s">
        <v>268</v>
      </c>
      <c r="H18" s="185">
        <v>210</v>
      </c>
      <c r="I18" s="187">
        <v>46</v>
      </c>
      <c r="J18" s="187">
        <f t="shared" si="0"/>
        <v>9660</v>
      </c>
      <c r="K18" s="137"/>
      <c r="L18" s="137"/>
    </row>
    <row r="19" spans="1:12" s="138" customFormat="1" ht="30" customHeight="1" outlineLevel="2">
      <c r="A19" s="184" t="s">
        <v>46</v>
      </c>
      <c r="B19" s="185" t="s">
        <v>1</v>
      </c>
      <c r="C19" s="185" t="s">
        <v>33</v>
      </c>
      <c r="D19" s="185" t="s">
        <v>90</v>
      </c>
      <c r="E19" s="188" t="s">
        <v>266</v>
      </c>
      <c r="F19" s="188" t="s">
        <v>267</v>
      </c>
      <c r="G19" s="188" t="s">
        <v>268</v>
      </c>
      <c r="H19" s="185">
        <v>301</v>
      </c>
      <c r="I19" s="187">
        <v>46</v>
      </c>
      <c r="J19" s="187">
        <f t="shared" si="0"/>
        <v>13846</v>
      </c>
      <c r="K19" s="137"/>
      <c r="L19" s="137"/>
    </row>
    <row r="20" spans="1:12" s="138" customFormat="1" ht="30" customHeight="1" outlineLevel="2">
      <c r="A20" s="184" t="s">
        <v>47</v>
      </c>
      <c r="B20" s="185" t="s">
        <v>1</v>
      </c>
      <c r="C20" s="185" t="s">
        <v>33</v>
      </c>
      <c r="D20" s="185" t="s">
        <v>90</v>
      </c>
      <c r="E20" s="188" t="s">
        <v>266</v>
      </c>
      <c r="F20" s="188" t="s">
        <v>267</v>
      </c>
      <c r="G20" s="188" t="s">
        <v>268</v>
      </c>
      <c r="H20" s="185">
        <v>255</v>
      </c>
      <c r="I20" s="187">
        <v>46</v>
      </c>
      <c r="J20" s="187">
        <f t="shared" si="0"/>
        <v>11730</v>
      </c>
      <c r="K20" s="137"/>
      <c r="L20" s="137"/>
    </row>
    <row r="21" spans="1:12" s="138" customFormat="1" ht="30" customHeight="1" outlineLevel="1">
      <c r="A21" s="184"/>
      <c r="B21" s="191" t="s">
        <v>11</v>
      </c>
      <c r="C21" s="185"/>
      <c r="D21" s="185"/>
      <c r="E21" s="188"/>
      <c r="F21" s="188"/>
      <c r="G21" s="188"/>
      <c r="H21" s="185"/>
      <c r="I21" s="187"/>
      <c r="J21" s="187">
        <f>SUBTOTAL(9,J4:J20)</f>
        <v>467098</v>
      </c>
      <c r="K21" s="137"/>
      <c r="L21" s="137"/>
    </row>
  </sheetData>
  <autoFilter ref="A3:L21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A12" sqref="A12:XFD22"/>
    </sheetView>
  </sheetViews>
  <sheetFormatPr defaultRowHeight="15" outlineLevelRow="2"/>
  <cols>
    <col min="1" max="1" width="28.375" style="134" customWidth="1"/>
    <col min="2" max="2" width="11.25" style="134" customWidth="1"/>
    <col min="3" max="3" width="8.625" style="134" customWidth="1"/>
    <col min="4" max="4" width="8.5" style="134" customWidth="1"/>
    <col min="5" max="5" width="21.75" style="134" customWidth="1"/>
    <col min="6" max="6" width="20.5" style="134" customWidth="1"/>
    <col min="7" max="7" width="26.625" style="134" customWidth="1"/>
    <col min="8" max="8" width="5.625" style="134" customWidth="1"/>
    <col min="9" max="9" width="11.625" style="135" customWidth="1"/>
    <col min="10" max="10" width="12.5" style="135" customWidth="1"/>
    <col min="11" max="12" width="9" style="131"/>
    <col min="13" max="16384" width="9" style="132"/>
  </cols>
  <sheetData>
    <row r="1" spans="1:12" s="177" customFormat="1" ht="30" customHeight="1">
      <c r="A1" s="245" t="s">
        <v>246</v>
      </c>
      <c r="B1" s="245"/>
      <c r="C1" s="245"/>
      <c r="D1" s="245"/>
      <c r="E1" s="245"/>
      <c r="F1" s="245"/>
      <c r="G1" s="245"/>
      <c r="H1" s="245"/>
      <c r="I1" s="245"/>
      <c r="J1" s="245"/>
      <c r="K1" s="176"/>
      <c r="L1" s="176"/>
    </row>
    <row r="2" spans="1:12" s="175" customFormat="1" ht="20.100000000000001" customHeight="1">
      <c r="A2" s="246" t="s">
        <v>101</v>
      </c>
      <c r="B2" s="246"/>
      <c r="C2" s="246"/>
      <c r="D2" s="246"/>
      <c r="E2" s="246"/>
      <c r="F2" s="246"/>
      <c r="G2" s="246"/>
      <c r="H2" s="246"/>
      <c r="I2" s="246"/>
      <c r="J2" s="246"/>
      <c r="K2" s="174"/>
      <c r="L2" s="174"/>
    </row>
    <row r="3" spans="1:12" s="138" customFormat="1" ht="23.1" customHeight="1">
      <c r="A3" s="141" t="s">
        <v>27</v>
      </c>
      <c r="B3" s="141" t="s">
        <v>208</v>
      </c>
      <c r="C3" s="141" t="s">
        <v>209</v>
      </c>
      <c r="D3" s="141" t="s">
        <v>210</v>
      </c>
      <c r="E3" s="141" t="s">
        <v>28</v>
      </c>
      <c r="F3" s="141" t="s">
        <v>29</v>
      </c>
      <c r="G3" s="141" t="s">
        <v>30</v>
      </c>
      <c r="H3" s="141" t="s">
        <v>31</v>
      </c>
      <c r="I3" s="141" t="s">
        <v>32</v>
      </c>
      <c r="J3" s="141" t="s">
        <v>211</v>
      </c>
      <c r="K3" s="137"/>
      <c r="L3" s="137"/>
    </row>
    <row r="4" spans="1:12" s="138" customFormat="1" ht="23.1" customHeight="1" outlineLevel="2">
      <c r="A4" s="162" t="s">
        <v>45</v>
      </c>
      <c r="B4" s="133" t="s">
        <v>227</v>
      </c>
      <c r="C4" s="133" t="s">
        <v>212</v>
      </c>
      <c r="D4" s="133" t="s">
        <v>213</v>
      </c>
      <c r="E4" s="165" t="s">
        <v>225</v>
      </c>
      <c r="F4" s="166" t="s">
        <v>226</v>
      </c>
      <c r="G4" s="166" t="s">
        <v>216</v>
      </c>
      <c r="H4" s="133">
        <v>1</v>
      </c>
      <c r="I4" s="140">
        <v>100000</v>
      </c>
      <c r="J4" s="140">
        <f t="shared" ref="J4:J10" si="0">I4*H4</f>
        <v>100000</v>
      </c>
      <c r="K4" s="137"/>
      <c r="L4" s="137"/>
    </row>
    <row r="5" spans="1:12" s="138" customFormat="1" ht="23.1" customHeight="1" outlineLevel="2">
      <c r="A5" s="162" t="s">
        <v>244</v>
      </c>
      <c r="B5" s="139" t="s">
        <v>227</v>
      </c>
      <c r="C5" s="139" t="s">
        <v>217</v>
      </c>
      <c r="D5" s="139" t="s">
        <v>213</v>
      </c>
      <c r="E5" s="165" t="s">
        <v>228</v>
      </c>
      <c r="F5" s="165" t="s">
        <v>228</v>
      </c>
      <c r="G5" s="165" t="s">
        <v>229</v>
      </c>
      <c r="H5" s="133">
        <v>1</v>
      </c>
      <c r="I5" s="140">
        <v>600000</v>
      </c>
      <c r="J5" s="140">
        <f t="shared" si="0"/>
        <v>600000</v>
      </c>
      <c r="K5" s="137"/>
      <c r="L5" s="137"/>
    </row>
    <row r="6" spans="1:12" s="138" customFormat="1" ht="23.1" customHeight="1" outlineLevel="2">
      <c r="A6" s="162" t="s">
        <v>245</v>
      </c>
      <c r="B6" s="133" t="s">
        <v>227</v>
      </c>
      <c r="C6" s="133" t="s">
        <v>215</v>
      </c>
      <c r="D6" s="133" t="s">
        <v>213</v>
      </c>
      <c r="E6" s="165" t="s">
        <v>228</v>
      </c>
      <c r="F6" s="165" t="s">
        <v>224</v>
      </c>
      <c r="G6" s="165" t="s">
        <v>230</v>
      </c>
      <c r="H6" s="133">
        <v>1</v>
      </c>
      <c r="I6" s="140">
        <v>1000000</v>
      </c>
      <c r="J6" s="140">
        <f t="shared" si="0"/>
        <v>1000000</v>
      </c>
      <c r="K6" s="168"/>
      <c r="L6" s="137"/>
    </row>
    <row r="7" spans="1:12" s="138" customFormat="1" ht="23.1" customHeight="1" outlineLevel="2">
      <c r="A7" s="136" t="s">
        <v>218</v>
      </c>
      <c r="B7" s="133" t="s">
        <v>227</v>
      </c>
      <c r="C7" s="133" t="s">
        <v>212</v>
      </c>
      <c r="D7" s="133" t="s">
        <v>213</v>
      </c>
      <c r="E7" s="165" t="s">
        <v>228</v>
      </c>
      <c r="F7" s="165" t="s">
        <v>219</v>
      </c>
      <c r="G7" s="165" t="s">
        <v>220</v>
      </c>
      <c r="H7" s="169">
        <v>1</v>
      </c>
      <c r="I7" s="140">
        <v>3000000</v>
      </c>
      <c r="J7" s="140">
        <f t="shared" si="0"/>
        <v>3000000</v>
      </c>
      <c r="K7" s="137"/>
      <c r="L7" s="137"/>
    </row>
    <row r="8" spans="1:12" s="138" customFormat="1" ht="23.1" customHeight="1" outlineLevel="2">
      <c r="A8" s="163" t="s">
        <v>218</v>
      </c>
      <c r="B8" s="133" t="s">
        <v>227</v>
      </c>
      <c r="C8" s="133" t="s">
        <v>212</v>
      </c>
      <c r="D8" s="133" t="s">
        <v>213</v>
      </c>
      <c r="E8" s="165" t="s">
        <v>228</v>
      </c>
      <c r="F8" s="165" t="s">
        <v>221</v>
      </c>
      <c r="G8" s="165" t="s">
        <v>222</v>
      </c>
      <c r="H8" s="169">
        <v>1</v>
      </c>
      <c r="I8" s="140">
        <v>4000000</v>
      </c>
      <c r="J8" s="140">
        <f t="shared" si="0"/>
        <v>4000000</v>
      </c>
      <c r="K8" s="137"/>
      <c r="L8" s="137"/>
    </row>
    <row r="9" spans="1:12" s="138" customFormat="1" ht="23.1" customHeight="1" outlineLevel="2">
      <c r="A9" s="163" t="s">
        <v>218</v>
      </c>
      <c r="B9" s="133" t="s">
        <v>227</v>
      </c>
      <c r="C9" s="133" t="s">
        <v>212</v>
      </c>
      <c r="D9" s="133" t="s">
        <v>213</v>
      </c>
      <c r="E9" s="165" t="s">
        <v>228</v>
      </c>
      <c r="F9" s="165" t="s">
        <v>219</v>
      </c>
      <c r="G9" s="165" t="s">
        <v>223</v>
      </c>
      <c r="H9" s="169">
        <v>1</v>
      </c>
      <c r="I9" s="140">
        <v>100000</v>
      </c>
      <c r="J9" s="140">
        <f t="shared" si="0"/>
        <v>100000</v>
      </c>
      <c r="K9" s="137"/>
      <c r="L9" s="137"/>
    </row>
    <row r="10" spans="1:12" s="138" customFormat="1" ht="23.1" customHeight="1" outlineLevel="2">
      <c r="A10" s="170" t="s">
        <v>231</v>
      </c>
      <c r="B10" s="133" t="s">
        <v>227</v>
      </c>
      <c r="C10" s="133" t="s">
        <v>212</v>
      </c>
      <c r="D10" s="133" t="s">
        <v>213</v>
      </c>
      <c r="E10" s="165" t="s">
        <v>214</v>
      </c>
      <c r="F10" s="165" t="s">
        <v>214</v>
      </c>
      <c r="G10" s="165" t="s">
        <v>214</v>
      </c>
      <c r="H10" s="133">
        <v>1</v>
      </c>
      <c r="I10" s="140">
        <v>340000</v>
      </c>
      <c r="J10" s="140">
        <f t="shared" si="0"/>
        <v>340000</v>
      </c>
      <c r="K10" s="137"/>
      <c r="L10" s="137"/>
    </row>
    <row r="11" spans="1:12" s="138" customFormat="1" ht="23.1" customHeight="1" outlineLevel="1">
      <c r="A11" s="167"/>
      <c r="B11" s="164" t="s">
        <v>11</v>
      </c>
      <c r="C11" s="133"/>
      <c r="D11" s="133"/>
      <c r="E11" s="165"/>
      <c r="F11" s="165"/>
      <c r="G11" s="165"/>
      <c r="H11" s="133"/>
      <c r="I11" s="140"/>
      <c r="J11" s="140">
        <f>SUBTOTAL(9,J4:J10)</f>
        <v>9140000</v>
      </c>
      <c r="K11" s="137"/>
      <c r="L11" s="137"/>
    </row>
    <row r="12" spans="1:12" s="138" customFormat="1" ht="12">
      <c r="A12" s="142"/>
      <c r="B12" s="142"/>
      <c r="C12" s="142"/>
      <c r="D12" s="142"/>
      <c r="E12" s="142"/>
      <c r="F12" s="142"/>
      <c r="G12" s="142"/>
      <c r="H12" s="142"/>
      <c r="I12" s="143"/>
      <c r="J12" s="143"/>
      <c r="K12" s="137"/>
      <c r="L12" s="137"/>
    </row>
    <row r="13" spans="1:12" s="138" customFormat="1" ht="12">
      <c r="A13" s="142"/>
      <c r="B13" s="142"/>
      <c r="C13" s="142"/>
      <c r="D13" s="142"/>
      <c r="E13" s="142"/>
      <c r="F13" s="142"/>
      <c r="G13" s="142"/>
      <c r="H13" s="142"/>
      <c r="I13" s="143"/>
      <c r="J13" s="143"/>
      <c r="K13" s="137"/>
      <c r="L13" s="137"/>
    </row>
  </sheetData>
  <autoFilter ref="A3:K11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22"/>
  <sheetViews>
    <sheetView topLeftCell="A2" workbookViewId="0">
      <selection activeCell="A23" sqref="A23:XFD101"/>
    </sheetView>
  </sheetViews>
  <sheetFormatPr defaultRowHeight="13.5" outlineLevelRow="2"/>
  <cols>
    <col min="1" max="1" width="34.375" style="194" customWidth="1"/>
    <col min="2" max="2" width="18.375" customWidth="1"/>
    <col min="3" max="3" width="28.375" customWidth="1"/>
  </cols>
  <sheetData>
    <row r="1" spans="1:12" s="177" customFormat="1" ht="30" customHeight="1">
      <c r="A1" s="245" t="s">
        <v>246</v>
      </c>
      <c r="B1" s="245"/>
      <c r="C1" s="245"/>
      <c r="D1" s="183"/>
      <c r="E1" s="183"/>
      <c r="F1" s="183"/>
      <c r="G1" s="183"/>
      <c r="H1" s="183"/>
      <c r="I1" s="183"/>
      <c r="J1" s="183"/>
      <c r="K1" s="176"/>
      <c r="L1" s="176"/>
    </row>
    <row r="2" spans="1:12" s="175" customFormat="1" ht="20.100000000000001" customHeight="1">
      <c r="A2" s="246" t="s">
        <v>101</v>
      </c>
      <c r="B2" s="246"/>
      <c r="C2" s="246"/>
      <c r="D2" s="195"/>
      <c r="E2" s="195"/>
      <c r="F2" s="195"/>
      <c r="G2" s="195"/>
      <c r="H2" s="195"/>
      <c r="I2" s="195"/>
      <c r="J2" s="195"/>
      <c r="K2" s="174"/>
      <c r="L2" s="174"/>
    </row>
    <row r="3" spans="1:12" s="193" customFormat="1" ht="18" customHeight="1">
      <c r="A3" s="192" t="s">
        <v>4</v>
      </c>
      <c r="B3" s="192" t="s">
        <v>0</v>
      </c>
      <c r="C3" s="192" t="s">
        <v>270</v>
      </c>
      <c r="D3" s="196"/>
      <c r="E3" s="197"/>
      <c r="F3" s="197"/>
      <c r="G3" s="197"/>
      <c r="H3" s="197"/>
      <c r="I3" s="197"/>
      <c r="J3" s="197"/>
    </row>
    <row r="4" spans="1:12" outlineLevel="2">
      <c r="A4" s="184" t="s">
        <v>45</v>
      </c>
      <c r="B4" s="38" t="s">
        <v>1</v>
      </c>
      <c r="C4" s="38">
        <v>7400</v>
      </c>
    </row>
    <row r="5" spans="1:12" outlineLevel="2">
      <c r="A5" s="184" t="s">
        <v>43</v>
      </c>
      <c r="B5" s="38" t="s">
        <v>1</v>
      </c>
      <c r="C5" s="38">
        <v>5200</v>
      </c>
    </row>
    <row r="6" spans="1:12" outlineLevel="2">
      <c r="A6" s="184" t="s">
        <v>44</v>
      </c>
      <c r="B6" s="38" t="s">
        <v>1</v>
      </c>
      <c r="C6" s="38">
        <v>6200</v>
      </c>
    </row>
    <row r="7" spans="1:12" outlineLevel="2">
      <c r="A7" s="184" t="s">
        <v>46</v>
      </c>
      <c r="B7" s="38" t="s">
        <v>1</v>
      </c>
      <c r="C7" s="38">
        <v>7800</v>
      </c>
    </row>
    <row r="8" spans="1:12" outlineLevel="2">
      <c r="A8" s="184" t="s">
        <v>47</v>
      </c>
      <c r="B8" s="38" t="s">
        <v>1</v>
      </c>
      <c r="C8" s="38">
        <v>2400</v>
      </c>
    </row>
    <row r="9" spans="1:12" outlineLevel="2">
      <c r="A9" s="184" t="s">
        <v>39</v>
      </c>
      <c r="B9" s="38" t="s">
        <v>1</v>
      </c>
      <c r="C9" s="38">
        <v>3600</v>
      </c>
    </row>
    <row r="10" spans="1:12" outlineLevel="2">
      <c r="A10" s="184" t="s">
        <v>38</v>
      </c>
      <c r="B10" s="38" t="s">
        <v>1</v>
      </c>
      <c r="C10" s="38">
        <v>5000</v>
      </c>
    </row>
    <row r="11" spans="1:12" outlineLevel="2">
      <c r="A11" s="184" t="s">
        <v>41</v>
      </c>
      <c r="B11" s="38" t="s">
        <v>1</v>
      </c>
      <c r="C11" s="38">
        <v>6000</v>
      </c>
    </row>
    <row r="12" spans="1:12" outlineLevel="2">
      <c r="A12" s="184" t="s">
        <v>40</v>
      </c>
      <c r="B12" s="38" t="s">
        <v>1</v>
      </c>
      <c r="C12" s="38">
        <v>4000</v>
      </c>
    </row>
    <row r="13" spans="1:12" outlineLevel="2">
      <c r="A13" s="184" t="s">
        <v>42</v>
      </c>
      <c r="B13" s="38" t="s">
        <v>1</v>
      </c>
      <c r="C13" s="38">
        <v>3800</v>
      </c>
    </row>
    <row r="14" spans="1:12" outlineLevel="2">
      <c r="A14" s="184" t="s">
        <v>271</v>
      </c>
      <c r="B14" s="38" t="s">
        <v>1</v>
      </c>
      <c r="C14" s="38">
        <v>2600</v>
      </c>
    </row>
    <row r="15" spans="1:12" outlineLevel="2">
      <c r="A15" s="184" t="s">
        <v>48</v>
      </c>
      <c r="B15" s="38" t="s">
        <v>1</v>
      </c>
      <c r="C15" s="38">
        <v>3200</v>
      </c>
    </row>
    <row r="16" spans="1:12" outlineLevel="2">
      <c r="A16" s="184" t="s">
        <v>238</v>
      </c>
      <c r="B16" s="38" t="s">
        <v>1</v>
      </c>
      <c r="C16" s="38">
        <v>2400</v>
      </c>
    </row>
    <row r="17" spans="1:3" outlineLevel="2">
      <c r="A17" s="184" t="s">
        <v>49</v>
      </c>
      <c r="B17" s="38" t="s">
        <v>1</v>
      </c>
      <c r="C17" s="38">
        <v>2200</v>
      </c>
    </row>
    <row r="18" spans="1:3" outlineLevel="2">
      <c r="A18" s="184" t="s">
        <v>50</v>
      </c>
      <c r="B18" s="38" t="s">
        <v>1</v>
      </c>
      <c r="C18" s="38">
        <v>1200</v>
      </c>
    </row>
    <row r="19" spans="1:3" outlineLevel="2">
      <c r="A19" s="184" t="s">
        <v>51</v>
      </c>
      <c r="B19" s="38" t="s">
        <v>1</v>
      </c>
      <c r="C19" s="38">
        <v>2200</v>
      </c>
    </row>
    <row r="20" spans="1:3" outlineLevel="2">
      <c r="A20" s="184" t="s">
        <v>52</v>
      </c>
      <c r="B20" s="38" t="s">
        <v>1</v>
      </c>
      <c r="C20" s="38">
        <v>1000</v>
      </c>
    </row>
    <row r="21" spans="1:3" outlineLevel="2">
      <c r="A21" s="184" t="s">
        <v>272</v>
      </c>
      <c r="B21" s="38" t="s">
        <v>1</v>
      </c>
      <c r="C21" s="38">
        <v>1000</v>
      </c>
    </row>
    <row r="22" spans="1:3" outlineLevel="1">
      <c r="A22" s="184"/>
      <c r="B22" s="198" t="s">
        <v>11</v>
      </c>
      <c r="C22" s="38">
        <f>SUBTOTAL(9,C4:C21)</f>
        <v>67200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浦江镇</vt:lpstr>
      <vt:lpstr>残疾人就业保障金</vt:lpstr>
      <vt:lpstr>补充公用经费</vt:lpstr>
      <vt:lpstr>信息化项目</vt:lpstr>
      <vt:lpstr>设备购置与更新</vt:lpstr>
      <vt:lpstr>幼儿教育教学</vt:lpstr>
      <vt:lpstr>科艺体德专项</vt:lpstr>
      <vt:lpstr>中小学教育教学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信息化项目!Print_Area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2026-02-24T07:55:18Z</cp:lastPrinted>
  <dcterms:created xsi:type="dcterms:W3CDTF">2022-11-11T08:39:54Z</dcterms:created>
  <dcterms:modified xsi:type="dcterms:W3CDTF">2026-02-27T07:07:51Z</dcterms:modified>
</cp:coreProperties>
</file>