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吴泾镇" sheetId="56" r:id="rId1"/>
    <sheet name="残疾人就业保障金" sheetId="47" state="hidden" r:id="rId2"/>
    <sheet name="补充公用经费" sheetId="48" state="hidden" r:id="rId3"/>
    <sheet name="幼儿教育教学" sheetId="52" state="hidden" r:id="rId4"/>
    <sheet name="科艺体德专项" sheetId="53" state="hidden" r:id="rId5"/>
    <sheet name="中小学教育教学" sheetId="51" state="hidden" r:id="rId6"/>
    <sheet name="党建经费" sheetId="55" state="hidden" r:id="rId7"/>
    <sheet name="公办义务教育减免书薄费" sheetId="50" state="hidden" r:id="rId8"/>
    <sheet name="公办义务教育营养午餐" sheetId="34" state="hidden" r:id="rId9"/>
    <sheet name="公办义务教育资助" sheetId="49" state="hidden" r:id="rId10"/>
    <sheet name="公办学前教育资助" sheetId="31" state="hidden" r:id="rId11"/>
  </sheets>
  <definedNames>
    <definedName name="_xlnm._FilterDatabase" localSheetId="4" hidden="1">科艺体德专项!$A$3:$L$6</definedName>
    <definedName name="_xlnm._FilterDatabase" localSheetId="3" hidden="1">幼儿教育教学!$A$3:$J$6</definedName>
    <definedName name="_xlnm._FilterDatabase" localSheetId="5" hidden="1">中小学教育教学!$A$3:$K$5</definedName>
    <definedName name="_xlnm.Print_Area" localSheetId="1">残疾人就业保障金!$A$1:$E$7</definedName>
    <definedName name="_xlnm.Print_Area" localSheetId="10">公办学前教育资助!#REF!</definedName>
    <definedName name="_xlnm.Print_Area" localSheetId="8">公办义务教育营养午餐!#REF!</definedName>
    <definedName name="_xlnm.Print_Area" localSheetId="3">幼儿教育教学!$A$1:$I$6</definedName>
    <definedName name="_xlnm.Print_Area" localSheetId="5">中小学教育教学!$A$1:$J$5</definedName>
    <definedName name="_xlnm.Print_Titles" localSheetId="1">残疾人就业保障金!$1:$3</definedName>
    <definedName name="_xlnm.Print_Titles" localSheetId="10">公办学前教育资助!#REF!</definedName>
    <definedName name="_xlnm.Print_Titles" localSheetId="8">公办义务教育营养午餐!#REF!</definedName>
    <definedName name="_xlnm.Print_Titles" localSheetId="3">幼儿教育教学!$1:$3</definedName>
    <definedName name="_xlnm.Print_Titles" localSheetId="5">中小学教育教学!$1:$3</definedName>
  </definedNames>
  <calcPr calcId="124519"/>
</workbook>
</file>

<file path=xl/calcChain.xml><?xml version="1.0" encoding="utf-8"?>
<calcChain xmlns="http://schemas.openxmlformats.org/spreadsheetml/2006/main">
  <c r="C5" i="56"/>
  <c r="C14" s="1"/>
  <c r="C6"/>
  <c r="C13"/>
  <c r="C12"/>
  <c r="C11"/>
  <c r="C10"/>
  <c r="C9"/>
  <c r="C8"/>
  <c r="C7"/>
  <c r="C4"/>
  <c r="C6" i="55" l="1"/>
  <c r="J5" i="53" l="1"/>
  <c r="J4" l="1"/>
  <c r="J6" s="1"/>
  <c r="G4" i="50" l="1"/>
  <c r="G5" s="1"/>
  <c r="I4" i="52" l="1"/>
  <c r="I6" s="1"/>
  <c r="I5"/>
  <c r="J4" i="51" l="1"/>
  <c r="J5" s="1"/>
  <c r="AK5" i="48" l="1"/>
  <c r="AJ5"/>
  <c r="AD5"/>
  <c r="AK4"/>
  <c r="AJ4"/>
  <c r="AJ6" s="1"/>
  <c r="AD4"/>
  <c r="AD6" s="1"/>
  <c r="Z6"/>
  <c r="AA6"/>
  <c r="AB6"/>
  <c r="AO5"/>
  <c r="AO6" s="1"/>
  <c r="F5" i="50"/>
  <c r="AK6" i="48" l="1"/>
  <c r="E5" i="50"/>
  <c r="E5" i="34" l="1"/>
  <c r="F5"/>
  <c r="G5"/>
  <c r="H5"/>
  <c r="D5"/>
  <c r="V8" i="31" l="1"/>
  <c r="U8"/>
  <c r="T8"/>
  <c r="S8"/>
  <c r="R8"/>
  <c r="Q8"/>
  <c r="P8"/>
  <c r="O8"/>
  <c r="N8"/>
  <c r="L8"/>
  <c r="K8"/>
  <c r="J8"/>
  <c r="I8"/>
  <c r="H8"/>
  <c r="G8"/>
  <c r="F8"/>
  <c r="E8"/>
  <c r="D8"/>
  <c r="W7"/>
  <c r="M7"/>
  <c r="W6"/>
  <c r="M6"/>
  <c r="S6" i="49"/>
  <c r="K6"/>
  <c r="L6"/>
  <c r="M6"/>
  <c r="N6"/>
  <c r="O6"/>
  <c r="P6"/>
  <c r="Q6"/>
  <c r="R6"/>
  <c r="J6"/>
  <c r="H6"/>
  <c r="G6"/>
  <c r="F6"/>
  <c r="E6"/>
  <c r="D6"/>
  <c r="I5"/>
  <c r="I6" s="1"/>
  <c r="M8" i="31" l="1"/>
  <c r="W8"/>
  <c r="X6"/>
  <c r="X8" s="1"/>
  <c r="Y6" i="48"/>
  <c r="W6"/>
  <c r="V6"/>
  <c r="U6"/>
  <c r="T6"/>
  <c r="M6"/>
  <c r="L6"/>
  <c r="K6"/>
  <c r="J6"/>
  <c r="H6"/>
  <c r="G6"/>
  <c r="F6"/>
  <c r="E6"/>
  <c r="D6"/>
  <c r="AC5"/>
  <c r="X5"/>
  <c r="R5"/>
  <c r="Q5"/>
  <c r="P5"/>
  <c r="O5"/>
  <c r="N5"/>
  <c r="I5"/>
  <c r="AC4"/>
  <c r="X4"/>
  <c r="X6" s="1"/>
  <c r="R4"/>
  <c r="R6" s="1"/>
  <c r="Q4"/>
  <c r="Q6" s="1"/>
  <c r="P4"/>
  <c r="O4"/>
  <c r="N4"/>
  <c r="N6" s="1"/>
  <c r="I4"/>
  <c r="I6" s="1"/>
  <c r="P6"/>
  <c r="AF4" l="1"/>
  <c r="AL4"/>
  <c r="AL6" s="1"/>
  <c r="AG4"/>
  <c r="AE4"/>
  <c r="AC6"/>
  <c r="AM4"/>
  <c r="AM6" s="1"/>
  <c r="AI4"/>
  <c r="AH4"/>
  <c r="AG5"/>
  <c r="AI5"/>
  <c r="AL5"/>
  <c r="AH5"/>
  <c r="AE5"/>
  <c r="AF5"/>
  <c r="AM5"/>
  <c r="S4"/>
  <c r="S5"/>
  <c r="S6"/>
  <c r="O6"/>
  <c r="AE6" l="1"/>
  <c r="AN4"/>
  <c r="AQ4" s="1"/>
  <c r="AQ6" s="1"/>
  <c r="AH6"/>
  <c r="AN5"/>
  <c r="AQ5" s="1"/>
  <c r="AF6"/>
  <c r="AI6"/>
  <c r="AG6"/>
  <c r="AP5" l="1"/>
  <c r="AN6"/>
  <c r="AP4"/>
  <c r="AP6" l="1"/>
  <c r="D6" i="47" l="1"/>
  <c r="E6" s="1"/>
  <c r="E4"/>
  <c r="E7" l="1"/>
  <c r="D7"/>
</calcChain>
</file>

<file path=xl/sharedStrings.xml><?xml version="1.0" encoding="utf-8"?>
<sst xmlns="http://schemas.openxmlformats.org/spreadsheetml/2006/main" count="281" uniqueCount="157">
  <si>
    <t>镇属</t>
    <phoneticPr fontId="1" type="noConversion"/>
  </si>
  <si>
    <t>吴泾</t>
    <phoneticPr fontId="1" type="noConversion"/>
  </si>
  <si>
    <t>合计</t>
    <phoneticPr fontId="1" type="noConversion"/>
  </si>
  <si>
    <t>序号</t>
  </si>
  <si>
    <t>学校名称</t>
  </si>
  <si>
    <t>小学</t>
  </si>
  <si>
    <t>吴泾镇</t>
  </si>
  <si>
    <t>镇属</t>
  </si>
  <si>
    <t>合计</t>
  </si>
  <si>
    <t>吴泾</t>
  </si>
  <si>
    <t>小学</t>
    <phoneticPr fontId="1" type="noConversion"/>
  </si>
  <si>
    <t xml:space="preserve"> 单位名称</t>
  </si>
  <si>
    <t>单位类别</t>
  </si>
  <si>
    <t>吴泾合计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</si>
  <si>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</si>
  <si>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</si>
  <si>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</si>
  <si>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</si>
  <si>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</si>
  <si>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</si>
  <si>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</si>
  <si>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</si>
  <si>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</si>
  <si>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</si>
  <si>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</si>
  <si>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</si>
  <si>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</si>
  <si>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</si>
  <si>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</si>
  <si>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</si>
  <si>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</si>
  <si>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课外活动费</t>
  </si>
  <si>
    <t>校服费</t>
  </si>
  <si>
    <t>上海市闵行区景东小学</t>
  </si>
  <si>
    <t>上海市闵行区吴泾第三幼儿园</t>
  </si>
  <si>
    <t>学段</t>
    <phoneticPr fontId="1" type="noConversion"/>
  </si>
  <si>
    <t>公/民办</t>
    <phoneticPr fontId="1" type="noConversion"/>
  </si>
  <si>
    <t>公办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</si>
  <si>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</si>
  <si>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</si>
  <si>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</si>
  <si>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</si>
  <si>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</si>
  <si>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</si>
  <si>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</si>
  <si>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</si>
  <si>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</si>
  <si>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</si>
  <si>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</si>
  <si>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</si>
  <si>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</si>
  <si>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</si>
  <si>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</si>
  <si>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</si>
  <si>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</si>
  <si>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</si>
  <si>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</si>
  <si>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</si>
  <si>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</si>
  <si>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</si>
  <si>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</si>
  <si>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</si>
  <si>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</si>
  <si>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</si>
  <si>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</si>
  <si>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</si>
  <si>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</si>
  <si>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</si>
  <si>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</si>
  <si>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</si>
  <si>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</si>
  <si>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</si>
  <si>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</si>
  <si>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</si>
  <si>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闵行区吴泾第三幼儿园</t>
  </si>
  <si>
    <t>闵行区景东小学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</si>
  <si>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</si>
  <si>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</si>
  <si>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</si>
  <si>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</si>
  <si>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</si>
  <si>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</si>
  <si>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</si>
  <si>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</si>
  <si>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</si>
  <si>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</si>
  <si>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</si>
  <si>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</si>
  <si>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</si>
  <si>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</si>
  <si>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</si>
  <si>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华东师范大学附属闵行永德幼儿园</t>
  </si>
  <si>
    <t>吴泾小计</t>
    <phoneticPr fontId="1" type="noConversion"/>
  </si>
  <si>
    <t>上半年金额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</si>
  <si>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</si>
  <si>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</si>
  <si>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</si>
  <si>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</si>
  <si>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</si>
  <si>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</si>
  <si>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</si>
  <si>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</si>
  <si>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</si>
  <si>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r>
      <rPr>
        <sz val="9"/>
        <rFont val="宋体"/>
        <family val="3"/>
        <charset val="134"/>
      </rPr>
      <t>上海市闵行区景东小学</t>
    </r>
  </si>
  <si>
    <t>吴泾 汇总</t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</si>
  <si>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</si>
  <si>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</si>
  <si>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</si>
  <si>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</si>
  <si>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</si>
  <si>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</si>
  <si>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</si>
  <si>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</si>
  <si>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</si>
  <si>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吴泾镇教委</t>
    <phoneticPr fontId="1" type="noConversion"/>
  </si>
  <si>
    <t>吴泾</t>
    <phoneticPr fontId="1" type="noConversion"/>
  </si>
  <si>
    <t>托幼行业职业技能大赛</t>
  </si>
  <si>
    <t>托幼行业职业技能大赛经费</t>
  </si>
  <si>
    <t>托幼行业职业技能大赛培训费、活动费</t>
  </si>
  <si>
    <t>2026年镇管单位学前教育教学项目预算表（学前科）</t>
    <phoneticPr fontId="1" type="noConversion"/>
  </si>
  <si>
    <t>第四轮幼儿园课程基地</t>
  </si>
  <si>
    <t>第四轮幼儿园课程基地建设经费</t>
  </si>
  <si>
    <t>上海交通大学附属闵行吴泾幼儿园</t>
  </si>
  <si>
    <t>华东师范大学闵行永德实验幼儿园（教委）</t>
    <phoneticPr fontId="1" type="noConversion"/>
  </si>
  <si>
    <t>公/民办</t>
    <phoneticPr fontId="1" type="noConversion"/>
  </si>
  <si>
    <t>公办</t>
    <phoneticPr fontId="1" type="noConversion"/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</si>
  <si>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</si>
  <si>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</si>
  <si>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</si>
  <si>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</si>
  <si>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</si>
  <si>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艺术教育经费</t>
  </si>
  <si>
    <t>戏曲传承与发展</t>
  </si>
  <si>
    <t>戏曲传承校戏曲普及与活动开展，主要用于活动组织、戏曲展演、专家指导、教育培训、实践研学等。</t>
  </si>
  <si>
    <t>体育教育经费</t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</si>
  <si>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</si>
  <si>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</si>
  <si>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</si>
  <si>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申请金额（元）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</si>
  <si>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</si>
  <si>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</si>
  <si>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</si>
  <si>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</si>
  <si>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</si>
  <si>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</si>
  <si>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</si>
  <si>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</si>
  <si>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</si>
  <si>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</si>
  <si>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</si>
  <si>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</si>
  <si>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</si>
  <si>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</si>
  <si>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</si>
  <si>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吴泾镇：</t>
    <phoneticPr fontId="3" type="noConversion"/>
  </si>
  <si>
    <t>科艺体德项目</t>
    <phoneticPr fontId="1" type="noConversion"/>
  </si>
  <si>
    <t>公办义务教育减免书簿费补助</t>
    <phoneticPr fontId="1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</si>
</sst>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</numFmts>
  <fonts count="5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176" fontId="2" fillId="0" borderId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19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8">
    <xf numFmtId="0" fontId="0" fillId="0" borderId="0" xfId="0">
      <alignment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Alignment="1"/>
    <xf numFmtId="0" fontId="22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7" xfId="5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2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>
      <alignment vertical="center"/>
    </xf>
    <xf numFmtId="0" fontId="0" fillId="0" borderId="7" xfId="0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8" fontId="17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26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7" xfId="9" applyNumberFormat="1" applyFont="1" applyFill="1" applyBorder="1" applyAlignment="1">
      <alignment horizontal="center" vertical="center" wrapText="1"/>
    </xf>
    <xf numFmtId="0" fontId="3" fillId="0" borderId="7" xfId="3" applyNumberFormat="1" applyFont="1" applyBorder="1" applyAlignment="1">
      <alignment horizontal="center" vertical="center" wrapText="1"/>
    </xf>
    <xf numFmtId="0" fontId="3" fillId="0" borderId="7" xfId="3" applyNumberFormat="1" applyFont="1" applyBorder="1" applyAlignment="1">
      <alignment vertical="center" wrapText="1"/>
    </xf>
    <xf numFmtId="0" fontId="9" fillId="0" borderId="7" xfId="30" applyFont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vertical="center"/>
    </xf>
    <xf numFmtId="0" fontId="3" fillId="3" borderId="7" xfId="3" applyNumberFormat="1" applyFont="1" applyFill="1" applyBorder="1" applyAlignment="1">
      <alignment vertical="center" wrapText="1"/>
    </xf>
    <xf numFmtId="0" fontId="27" fillId="0" borderId="0" xfId="3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7" xfId="31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28" fillId="3" borderId="7" xfId="9" applyNumberFormat="1" applyFont="1" applyFill="1" applyBorder="1" applyAlignment="1">
      <alignment horizontal="center" vertical="center" wrapText="1"/>
    </xf>
    <xf numFmtId="178" fontId="13" fillId="3" borderId="7" xfId="9" applyNumberFormat="1" applyFont="1" applyFill="1" applyBorder="1" applyAlignment="1">
      <alignment horizontal="center" vertical="center" wrapText="1"/>
    </xf>
    <xf numFmtId="182" fontId="29" fillId="3" borderId="7" xfId="9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17" fillId="0" borderId="7" xfId="49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8" fontId="9" fillId="0" borderId="7" xfId="30" applyNumberFormat="1" applyFont="1" applyBorder="1" applyAlignment="1">
      <alignment horizontal="center" vertical="center"/>
    </xf>
    <xf numFmtId="182" fontId="17" fillId="0" borderId="7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30" fillId="3" borderId="7" xfId="49" applyFont="1" applyFill="1" applyBorder="1" applyAlignment="1">
      <alignment horizontal="center" vertical="center" shrinkToFit="1"/>
    </xf>
    <xf numFmtId="0" fontId="17" fillId="3" borderId="7" xfId="49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78" fontId="17" fillId="3" borderId="7" xfId="0" applyNumberFormat="1" applyFont="1" applyFill="1" applyBorder="1" applyAlignment="1">
      <alignment horizontal="center" vertical="center"/>
    </xf>
    <xf numFmtId="182" fontId="17" fillId="3" borderId="7" xfId="0" applyNumberFormat="1" applyFont="1" applyFill="1" applyBorder="1" applyAlignment="1">
      <alignment horizontal="center" vertical="center"/>
    </xf>
    <xf numFmtId="2" fontId="17" fillId="3" borderId="7" xfId="0" applyNumberFormat="1" applyFont="1" applyFill="1" applyBorder="1" applyAlignment="1">
      <alignment horizontal="center" vertical="center"/>
    </xf>
    <xf numFmtId="0" fontId="30" fillId="0" borderId="7" xfId="49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7" xfId="20" applyFont="1" applyFill="1" applyBorder="1" applyAlignment="1">
      <alignment horizontal="center" vertical="center"/>
    </xf>
    <xf numFmtId="0" fontId="9" fillId="0" borderId="7" xfId="36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7" xfId="36" applyNumberFormat="1" applyFont="1" applyBorder="1" applyAlignment="1">
      <alignment horizontal="left" vertical="center"/>
    </xf>
    <xf numFmtId="0" fontId="12" fillId="0" borderId="7" xfId="2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3" borderId="7" xfId="3" applyNumberFormat="1" applyFont="1" applyFill="1" applyBorder="1" applyAlignment="1">
      <alignment horizontal="center" vertical="center"/>
    </xf>
    <xf numFmtId="0" fontId="5" fillId="0" borderId="7" xfId="3" applyNumberFormat="1" applyFont="1" applyBorder="1" applyAlignment="1">
      <alignment horizontal="center" vertical="center" wrapText="1"/>
    </xf>
    <xf numFmtId="0" fontId="5" fillId="0" borderId="7" xfId="3" applyNumberFormat="1" applyFont="1" applyBorder="1" applyAlignment="1">
      <alignment vertical="center" wrapText="1"/>
    </xf>
    <xf numFmtId="0" fontId="5" fillId="3" borderId="7" xfId="3" applyNumberFormat="1" applyFont="1" applyFill="1" applyBorder="1" applyAlignment="1">
      <alignment horizontal="center" vertical="center" wrapText="1"/>
    </xf>
    <xf numFmtId="0" fontId="5" fillId="3" borderId="7" xfId="3" applyNumberFormat="1" applyFont="1" applyFill="1" applyBorder="1" applyAlignment="1">
      <alignment vertical="center"/>
    </xf>
    <xf numFmtId="0" fontId="5" fillId="3" borderId="7" xfId="3" applyNumberFormat="1" applyFont="1" applyFill="1" applyBorder="1" applyAlignment="1">
      <alignment vertical="center" wrapText="1"/>
    </xf>
    <xf numFmtId="176" fontId="11" fillId="2" borderId="7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26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77" fontId="1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6" fontId="22" fillId="0" borderId="0" xfId="0" applyNumberFormat="1" applyFont="1" applyAlignment="1"/>
    <xf numFmtId="176" fontId="32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9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9" xfId="0" applyNumberFormat="1" applyFont="1" applyBorder="1" applyAlignment="1"/>
    <xf numFmtId="176" fontId="17" fillId="0" borderId="6" xfId="0" applyNumberFormat="1" applyFont="1" applyBorder="1" applyAlignment="1">
      <alignment horizontal="center"/>
    </xf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6" fontId="33" fillId="4" borderId="6" xfId="0" applyNumberFormat="1" applyFont="1" applyFill="1" applyBorder="1" applyAlignment="1">
      <alignment horizontal="center"/>
    </xf>
    <xf numFmtId="176" fontId="17" fillId="4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4" fillId="2" borderId="0" xfId="0" applyNumberFormat="1" applyFont="1" applyFill="1" applyBorder="1" applyAlignment="1">
      <alignment wrapText="1"/>
    </xf>
    <xf numFmtId="0" fontId="34" fillId="2" borderId="0" xfId="0" applyNumberFormat="1" applyFont="1" applyFill="1" applyBorder="1" applyAlignment="1"/>
    <xf numFmtId="0" fontId="3" fillId="2" borderId="7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0" fontId="36" fillId="2" borderId="0" xfId="0" applyNumberFormat="1" applyFont="1" applyFill="1" applyBorder="1" applyAlignment="1">
      <alignment wrapText="1"/>
    </xf>
    <xf numFmtId="0" fontId="36" fillId="2" borderId="0" xfId="0" applyNumberFormat="1" applyFont="1" applyFill="1" applyBorder="1" applyAlignment="1"/>
    <xf numFmtId="177" fontId="3" fillId="2" borderId="7" xfId="0" applyNumberFormat="1" applyFont="1" applyFill="1" applyBorder="1" applyAlignment="1" applyProtection="1">
      <alignment horizontal="center" vertical="center"/>
    </xf>
    <xf numFmtId="0" fontId="35" fillId="2" borderId="7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2" fillId="0" borderId="0" xfId="0" applyFont="1" applyAlignment="1">
      <alignment vertical="center"/>
    </xf>
    <xf numFmtId="0" fontId="21" fillId="0" borderId="4" xfId="0" applyFont="1" applyBorder="1" applyAlignment="1">
      <alignment horizontal="right" vertical="center"/>
    </xf>
    <xf numFmtId="0" fontId="13" fillId="3" borderId="7" xfId="9" applyNumberFormat="1" applyFont="1" applyFill="1" applyBorder="1" applyAlignment="1">
      <alignment horizontal="center" vertical="center" wrapText="1"/>
    </xf>
    <xf numFmtId="43" fontId="11" fillId="0" borderId="7" xfId="50" applyFont="1" applyFill="1" applyBorder="1" applyAlignment="1">
      <alignment horizontal="center" vertical="center" wrapText="1"/>
    </xf>
    <xf numFmtId="43" fontId="17" fillId="0" borderId="7" xfId="50" applyFont="1" applyFill="1" applyBorder="1" applyAlignment="1">
      <alignment horizontal="center" vertical="center" wrapText="1"/>
    </xf>
    <xf numFmtId="0" fontId="11" fillId="2" borderId="7" xfId="23" applyFont="1" applyFill="1" applyBorder="1" applyAlignment="1">
      <alignment horizontal="center" vertical="center"/>
    </xf>
    <xf numFmtId="0" fontId="11" fillId="0" borderId="7" xfId="9" applyNumberFormat="1" applyFont="1" applyFill="1" applyBorder="1" applyAlignment="1">
      <alignment horizontal="center" vertical="center" shrinkToFit="1"/>
    </xf>
    <xf numFmtId="0" fontId="11" fillId="0" borderId="7" xfId="9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7" xfId="23" applyFont="1" applyFill="1" applyBorder="1" applyAlignment="1">
      <alignment horizontal="center" vertical="center"/>
    </xf>
    <xf numFmtId="177" fontId="11" fillId="0" borderId="7" xfId="23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9" applyNumberFormat="1" applyFont="1" applyFill="1" applyBorder="1" applyAlignment="1">
      <alignment horizontal="center" vertical="center"/>
    </xf>
    <xf numFmtId="0" fontId="37" fillId="2" borderId="0" xfId="0" applyNumberFormat="1" applyFont="1" applyFill="1">
      <alignment vertical="center"/>
    </xf>
    <xf numFmtId="0" fontId="38" fillId="0" borderId="7" xfId="23" applyFont="1" applyFill="1" applyBorder="1" applyAlignment="1">
      <alignment horizontal="center" vertical="center"/>
    </xf>
    <xf numFmtId="0" fontId="35" fillId="2" borderId="7" xfId="0" applyNumberFormat="1" applyFont="1" applyFill="1" applyBorder="1" applyAlignment="1" applyProtection="1">
      <alignment horizontal="center" vertical="center"/>
    </xf>
    <xf numFmtId="0" fontId="17" fillId="2" borderId="7" xfId="51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40" fillId="2" borderId="0" xfId="0" applyNumberFormat="1" applyFont="1" applyFill="1" applyAlignment="1">
      <alignment horizontal="center" vertical="center"/>
    </xf>
    <xf numFmtId="0" fontId="42" fillId="2" borderId="0" xfId="0" applyNumberFormat="1" applyFont="1" applyFill="1" applyAlignment="1">
      <alignment horizontal="center" vertical="center"/>
    </xf>
    <xf numFmtId="0" fontId="39" fillId="2" borderId="4" xfId="26" applyNumberFormat="1" applyFont="1" applyFill="1" applyBorder="1" applyAlignment="1">
      <alignment horizontal="right" vertical="center"/>
    </xf>
    <xf numFmtId="0" fontId="44" fillId="2" borderId="0" xfId="0" applyNumberFormat="1" applyFont="1" applyFill="1" applyBorder="1" applyAlignment="1">
      <alignment wrapText="1"/>
    </xf>
    <xf numFmtId="0" fontId="44" fillId="2" borderId="0" xfId="0" applyNumberFormat="1" applyFont="1" applyFill="1" applyBorder="1" applyAlignment="1"/>
    <xf numFmtId="0" fontId="46" fillId="2" borderId="0" xfId="0" applyNumberFormat="1" applyFont="1" applyFill="1" applyBorder="1" applyAlignment="1">
      <alignment wrapText="1"/>
    </xf>
    <xf numFmtId="0" fontId="46" fillId="2" borderId="0" xfId="0" applyNumberFormat="1" applyFont="1" applyFill="1" applyBorder="1" applyAlignment="1"/>
    <xf numFmtId="0" fontId="48" fillId="2" borderId="0" xfId="0" applyFont="1" applyFill="1" applyAlignment="1">
      <alignment vertical="center"/>
    </xf>
    <xf numFmtId="0" fontId="22" fillId="0" borderId="0" xfId="0" applyFont="1" applyAlignment="1"/>
    <xf numFmtId="178" fontId="22" fillId="0" borderId="0" xfId="0" applyNumberFormat="1" applyFont="1" applyAlignment="1">
      <alignment vertical="center"/>
    </xf>
    <xf numFmtId="0" fontId="16" fillId="3" borderId="7" xfId="47" applyFont="1" applyFill="1" applyBorder="1" applyAlignment="1">
      <alignment horizontal="center" vertical="center" wrapText="1"/>
    </xf>
    <xf numFmtId="178" fontId="16" fillId="3" borderId="7" xfId="47" applyNumberFormat="1" applyFont="1" applyFill="1" applyBorder="1" applyAlignment="1">
      <alignment horizontal="center" vertical="center" wrapText="1"/>
    </xf>
    <xf numFmtId="0" fontId="45" fillId="2" borderId="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177" fontId="5" fillId="2" borderId="7" xfId="0" applyNumberFormat="1" applyFont="1" applyFill="1" applyBorder="1" applyAlignment="1" applyProtection="1">
      <alignment horizontal="center" vertical="center"/>
    </xf>
    <xf numFmtId="182" fontId="9" fillId="0" borderId="7" xfId="50" applyNumberFormat="1" applyFont="1" applyFill="1" applyBorder="1" applyAlignment="1">
      <alignment horizontal="center" vertical="center" wrapText="1"/>
    </xf>
    <xf numFmtId="0" fontId="35" fillId="2" borderId="7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27" fillId="2" borderId="7" xfId="0" applyNumberFormat="1" applyFont="1" applyFill="1" applyBorder="1" applyAlignment="1" applyProtection="1">
      <alignment horizontal="center" vertical="center"/>
    </xf>
    <xf numFmtId="0" fontId="5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3" fillId="2" borderId="0" xfId="0" applyNumberFormat="1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/>
    </xf>
    <xf numFmtId="176" fontId="25" fillId="3" borderId="7" xfId="0" applyNumberFormat="1" applyFont="1" applyFill="1" applyBorder="1" applyAlignment="1">
      <alignment horizontal="center" vertical="center" wrapText="1"/>
    </xf>
    <xf numFmtId="177" fontId="11" fillId="3" borderId="7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0" borderId="7" xfId="30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0" fontId="17" fillId="0" borderId="7" xfId="30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0" fillId="0" borderId="0" xfId="0" applyNumberFormat="1">
      <alignment vertical="center"/>
    </xf>
    <xf numFmtId="0" fontId="53" fillId="0" borderId="0" xfId="0" applyNumberFormat="1" applyFont="1" applyAlignment="1">
      <alignment horizontal="right" vertical="center"/>
    </xf>
    <xf numFmtId="0" fontId="53" fillId="0" borderId="0" xfId="0" applyNumberFormat="1" applyFont="1">
      <alignment vertical="center"/>
    </xf>
    <xf numFmtId="0" fontId="54" fillId="0" borderId="7" xfId="0" applyNumberFormat="1" applyFont="1" applyBorder="1" applyAlignment="1">
      <alignment horizontal="center" vertical="center"/>
    </xf>
    <xf numFmtId="0" fontId="54" fillId="0" borderId="7" xfId="0" applyNumberFormat="1" applyFont="1" applyFill="1" applyBorder="1" applyAlignment="1">
      <alignment horizontal="center" vertical="center"/>
    </xf>
    <xf numFmtId="177" fontId="54" fillId="0" borderId="7" xfId="0" applyNumberFormat="1" applyFont="1" applyFill="1" applyBorder="1" applyAlignment="1">
      <alignment horizontal="center" vertical="center"/>
    </xf>
    <xf numFmtId="0" fontId="54" fillId="0" borderId="7" xfId="0" applyNumberFormat="1" applyFont="1" applyBorder="1" applyAlignment="1">
      <alignment horizontal="center" vertical="center" wrapText="1"/>
    </xf>
    <xf numFmtId="177" fontId="54" fillId="0" borderId="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1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2" fillId="0" borderId="4" xfId="0" applyNumberFormat="1" applyFont="1" applyBorder="1" applyAlignment="1">
      <alignment vertical="center"/>
    </xf>
    <xf numFmtId="176" fontId="53" fillId="0" borderId="4" xfId="0" applyNumberFormat="1" applyFont="1" applyBorder="1" applyAlignment="1">
      <alignment vertical="center"/>
    </xf>
    <xf numFmtId="0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176" fontId="24" fillId="2" borderId="4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11" fillId="3" borderId="7" xfId="0" applyNumberFormat="1" applyFont="1" applyFill="1" applyBorder="1" applyAlignment="1">
      <alignment horizontal="center" vertical="center"/>
    </xf>
    <xf numFmtId="0" fontId="41" fillId="2" borderId="0" xfId="26" applyNumberFormat="1" applyFont="1" applyFill="1" applyAlignment="1">
      <alignment horizontal="center" vertical="center"/>
    </xf>
    <xf numFmtId="0" fontId="41" fillId="2" borderId="0" xfId="26" applyNumberFormat="1" applyFont="1" applyFill="1" applyAlignment="1">
      <alignment horizontal="center" vertical="center" wrapText="1"/>
    </xf>
    <xf numFmtId="0" fontId="45" fillId="2" borderId="0" xfId="0" applyNumberFormat="1" applyFont="1" applyFill="1" applyBorder="1" applyAlignment="1">
      <alignment horizontal="center" vertical="center"/>
    </xf>
    <xf numFmtId="0" fontId="43" fillId="2" borderId="4" xfId="0" applyNumberFormat="1" applyFont="1" applyFill="1" applyBorder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176" fontId="22" fillId="0" borderId="0" xfId="0" applyNumberFormat="1" applyFont="1">
      <alignment vertical="center"/>
    </xf>
    <xf numFmtId="0" fontId="48" fillId="2" borderId="0" xfId="20" applyFont="1" applyFill="1" applyBorder="1" applyAlignment="1">
      <alignment horizontal="center" vertical="center"/>
    </xf>
    <xf numFmtId="0" fontId="48" fillId="2" borderId="0" xfId="2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7" fillId="2" borderId="4" xfId="20" applyFont="1" applyFill="1" applyBorder="1" applyAlignment="1">
      <alignment horizontal="right" vertical="center"/>
    </xf>
    <xf numFmtId="0" fontId="16" fillId="3" borderId="2" xfId="3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48" fillId="0" borderId="0" xfId="0" applyNumberFormat="1" applyFont="1" applyBorder="1" applyAlignment="1">
      <alignment horizontal="center" vertical="center"/>
    </xf>
    <xf numFmtId="0" fontId="13" fillId="3" borderId="7" xfId="3" applyNumberFormat="1" applyFont="1" applyFill="1" applyBorder="1" applyAlignment="1">
      <alignment horizontal="center" vertical="center"/>
    </xf>
    <xf numFmtId="0" fontId="13" fillId="3" borderId="7" xfId="9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48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3" borderId="7" xfId="9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176" fontId="47" fillId="0" borderId="4" xfId="0" applyNumberFormat="1" applyFont="1" applyBorder="1" applyAlignment="1">
      <alignment horizontal="right" vertical="center"/>
    </xf>
  </cellXfs>
  <cellStyles count="52">
    <cellStyle name="常规" xfId="0" builtinId="0"/>
    <cellStyle name="常规 10" xfId="3"/>
    <cellStyle name="常规 10 2" xfId="42"/>
    <cellStyle name="常规 10 3" xfId="40"/>
    <cellStyle name="常规 107" xfId="1"/>
    <cellStyle name="常规 11" xfId="4"/>
    <cellStyle name="常规 11 2" xfId="43"/>
    <cellStyle name="常规 11 2 2" xfId="46"/>
    <cellStyle name="常规 11 9" xfId="7"/>
    <cellStyle name="常规 12" xfId="29"/>
    <cellStyle name="常规 12 2" xfId="36"/>
    <cellStyle name="常规 13" xfId="39"/>
    <cellStyle name="常规 2" xfId="6"/>
    <cellStyle name="常规 2 2" xfId="27"/>
    <cellStyle name="常规 2 24" xfId="12"/>
    <cellStyle name="常规 2 3" xfId="10"/>
    <cellStyle name="常规 2 3 2" xfId="30"/>
    <cellStyle name="常规 2 3 3" xfId="49"/>
    <cellStyle name="常规 2 4" xfId="51"/>
    <cellStyle name="常规 2 6" xfId="48"/>
    <cellStyle name="常规 292" xfId="45"/>
    <cellStyle name="常规 292 2" xfId="20"/>
    <cellStyle name="常规 293" xfId="9"/>
    <cellStyle name="常规 294" xfId="26"/>
    <cellStyle name="常规 296" xfId="34"/>
    <cellStyle name="常规 297" xfId="35"/>
    <cellStyle name="常规 3" xfId="23"/>
    <cellStyle name="常规 3 2 2" xfId="24"/>
    <cellStyle name="常规 3 4" xfId="5"/>
    <cellStyle name="常规 3 4 9" xfId="8"/>
    <cellStyle name="常规 3 5" xfId="25"/>
    <cellStyle name="常规 3 6" xfId="32"/>
    <cellStyle name="常规 4" xfId="14"/>
    <cellStyle name="常规 5" xfId="13"/>
    <cellStyle name="常规 5 2" xfId="33"/>
    <cellStyle name="常规 6" xfId="15"/>
    <cellStyle name="常规 6 2" xfId="11"/>
    <cellStyle name="常规 6 2 2" xfId="44"/>
    <cellStyle name="常规 6 2 5" xfId="41"/>
    <cellStyle name="常规 7" xfId="31"/>
    <cellStyle name="常规 8" xfId="2"/>
    <cellStyle name="常规 8 2" xfId="17"/>
    <cellStyle name="常规 8 2 2" xfId="18"/>
    <cellStyle name="常规 8 2 3" xfId="38"/>
    <cellStyle name="常规 8 2 4" xfId="47"/>
    <cellStyle name="常规 8 2 7" xfId="19"/>
    <cellStyle name="常规 9" xfId="16"/>
    <cellStyle name="千位分隔 12 3 3" xfId="28"/>
    <cellStyle name="千位分隔 2" xfId="50"/>
    <cellStyle name="千位分隔[0] 2" xfId="22"/>
    <cellStyle name="千位分隔[0] 3" xfId="21"/>
    <cellStyle name="样式 1" xf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B12" sqref="B12"/>
    </sheetView>
  </sheetViews>
  <sheetFormatPr defaultColWidth="9" defaultRowHeight="13.5"/>
  <cols>
    <col min="1" max="1" width="10.625" style="167" customWidth="1"/>
    <col min="2" max="2" width="30.625" style="175" customWidth="1"/>
    <col min="3" max="3" width="20.625" style="167" customWidth="1"/>
    <col min="4" max="4" width="20.5" style="167" bestFit="1" customWidth="1"/>
    <col min="5" max="5" width="18.625" style="167" hidden="1" customWidth="1"/>
    <col min="6" max="6" width="18.375" style="167" bestFit="1" customWidth="1"/>
    <col min="7" max="7" width="14.375" style="167" hidden="1" customWidth="1"/>
    <col min="8" max="8" width="14.25" style="167" hidden="1" customWidth="1"/>
    <col min="9" max="252" width="9" style="167"/>
    <col min="253" max="253" width="6.625" style="167" customWidth="1"/>
    <col min="254" max="255" width="21.625" style="167" customWidth="1"/>
    <col min="256" max="256" width="16.125" style="167" bestFit="1" customWidth="1"/>
    <col min="257" max="257" width="13.875" style="167" bestFit="1" customWidth="1"/>
    <col min="258" max="258" width="17.25" style="167" bestFit="1" customWidth="1"/>
    <col min="259" max="260" width="20.5" style="167" bestFit="1" customWidth="1"/>
    <col min="261" max="261" width="0" style="167" hidden="1" customWidth="1"/>
    <col min="262" max="262" width="18.375" style="167" bestFit="1" customWidth="1"/>
    <col min="263" max="264" width="0" style="167" hidden="1" customWidth="1"/>
    <col min="265" max="508" width="9" style="167"/>
    <col min="509" max="509" width="6.625" style="167" customWidth="1"/>
    <col min="510" max="511" width="21.625" style="167" customWidth="1"/>
    <col min="512" max="512" width="16.125" style="167" bestFit="1" customWidth="1"/>
    <col min="513" max="513" width="13.875" style="167" bestFit="1" customWidth="1"/>
    <col min="514" max="514" width="17.25" style="167" bestFit="1" customWidth="1"/>
    <col min="515" max="516" width="20.5" style="167" bestFit="1" customWidth="1"/>
    <col min="517" max="517" width="0" style="167" hidden="1" customWidth="1"/>
    <col min="518" max="518" width="18.375" style="167" bestFit="1" customWidth="1"/>
    <col min="519" max="520" width="0" style="167" hidden="1" customWidth="1"/>
    <col min="521" max="764" width="9" style="167"/>
    <col min="765" max="765" width="6.625" style="167" customWidth="1"/>
    <col min="766" max="767" width="21.625" style="167" customWidth="1"/>
    <col min="768" max="768" width="16.125" style="167" bestFit="1" customWidth="1"/>
    <col min="769" max="769" width="13.875" style="167" bestFit="1" customWidth="1"/>
    <col min="770" max="770" width="17.25" style="167" bestFit="1" customWidth="1"/>
    <col min="771" max="772" width="20.5" style="167" bestFit="1" customWidth="1"/>
    <col min="773" max="773" width="0" style="167" hidden="1" customWidth="1"/>
    <col min="774" max="774" width="18.375" style="167" bestFit="1" customWidth="1"/>
    <col min="775" max="776" width="0" style="167" hidden="1" customWidth="1"/>
    <col min="777" max="1020" width="9" style="167"/>
    <col min="1021" max="1021" width="6.625" style="167" customWidth="1"/>
    <col min="1022" max="1023" width="21.625" style="167" customWidth="1"/>
    <col min="1024" max="1024" width="16.125" style="167" bestFit="1" customWidth="1"/>
    <col min="1025" max="1025" width="13.875" style="167" bestFit="1" customWidth="1"/>
    <col min="1026" max="1026" width="17.25" style="167" bestFit="1" customWidth="1"/>
    <col min="1027" max="1028" width="20.5" style="167" bestFit="1" customWidth="1"/>
    <col min="1029" max="1029" width="0" style="167" hidden="1" customWidth="1"/>
    <col min="1030" max="1030" width="18.375" style="167" bestFit="1" customWidth="1"/>
    <col min="1031" max="1032" width="0" style="167" hidden="1" customWidth="1"/>
    <col min="1033" max="1276" width="9" style="167"/>
    <col min="1277" max="1277" width="6.625" style="167" customWidth="1"/>
    <col min="1278" max="1279" width="21.625" style="167" customWidth="1"/>
    <col min="1280" max="1280" width="16.125" style="167" bestFit="1" customWidth="1"/>
    <col min="1281" max="1281" width="13.875" style="167" bestFit="1" customWidth="1"/>
    <col min="1282" max="1282" width="17.25" style="167" bestFit="1" customWidth="1"/>
    <col min="1283" max="1284" width="20.5" style="167" bestFit="1" customWidth="1"/>
    <col min="1285" max="1285" width="0" style="167" hidden="1" customWidth="1"/>
    <col min="1286" max="1286" width="18.375" style="167" bestFit="1" customWidth="1"/>
    <col min="1287" max="1288" width="0" style="167" hidden="1" customWidth="1"/>
    <col min="1289" max="1532" width="9" style="167"/>
    <col min="1533" max="1533" width="6.625" style="167" customWidth="1"/>
    <col min="1534" max="1535" width="21.625" style="167" customWidth="1"/>
    <col min="1536" max="1536" width="16.125" style="167" bestFit="1" customWidth="1"/>
    <col min="1537" max="1537" width="13.875" style="167" bestFit="1" customWidth="1"/>
    <col min="1538" max="1538" width="17.25" style="167" bestFit="1" customWidth="1"/>
    <col min="1539" max="1540" width="20.5" style="167" bestFit="1" customWidth="1"/>
    <col min="1541" max="1541" width="0" style="167" hidden="1" customWidth="1"/>
    <col min="1542" max="1542" width="18.375" style="167" bestFit="1" customWidth="1"/>
    <col min="1543" max="1544" width="0" style="167" hidden="1" customWidth="1"/>
    <col min="1545" max="1788" width="9" style="167"/>
    <col min="1789" max="1789" width="6.625" style="167" customWidth="1"/>
    <col min="1790" max="1791" width="21.625" style="167" customWidth="1"/>
    <col min="1792" max="1792" width="16.125" style="167" bestFit="1" customWidth="1"/>
    <col min="1793" max="1793" width="13.875" style="167" bestFit="1" customWidth="1"/>
    <col min="1794" max="1794" width="17.25" style="167" bestFit="1" customWidth="1"/>
    <col min="1795" max="1796" width="20.5" style="167" bestFit="1" customWidth="1"/>
    <col min="1797" max="1797" width="0" style="167" hidden="1" customWidth="1"/>
    <col min="1798" max="1798" width="18.375" style="167" bestFit="1" customWidth="1"/>
    <col min="1799" max="1800" width="0" style="167" hidden="1" customWidth="1"/>
    <col min="1801" max="2044" width="9" style="167"/>
    <col min="2045" max="2045" width="6.625" style="167" customWidth="1"/>
    <col min="2046" max="2047" width="21.625" style="167" customWidth="1"/>
    <col min="2048" max="2048" width="16.125" style="167" bestFit="1" customWidth="1"/>
    <col min="2049" max="2049" width="13.875" style="167" bestFit="1" customWidth="1"/>
    <col min="2050" max="2050" width="17.25" style="167" bestFit="1" customWidth="1"/>
    <col min="2051" max="2052" width="20.5" style="167" bestFit="1" customWidth="1"/>
    <col min="2053" max="2053" width="0" style="167" hidden="1" customWidth="1"/>
    <col min="2054" max="2054" width="18.375" style="167" bestFit="1" customWidth="1"/>
    <col min="2055" max="2056" width="0" style="167" hidden="1" customWidth="1"/>
    <col min="2057" max="2300" width="9" style="167"/>
    <col min="2301" max="2301" width="6.625" style="167" customWidth="1"/>
    <col min="2302" max="2303" width="21.625" style="167" customWidth="1"/>
    <col min="2304" max="2304" width="16.125" style="167" bestFit="1" customWidth="1"/>
    <col min="2305" max="2305" width="13.875" style="167" bestFit="1" customWidth="1"/>
    <col min="2306" max="2306" width="17.25" style="167" bestFit="1" customWidth="1"/>
    <col min="2307" max="2308" width="20.5" style="167" bestFit="1" customWidth="1"/>
    <col min="2309" max="2309" width="0" style="167" hidden="1" customWidth="1"/>
    <col min="2310" max="2310" width="18.375" style="167" bestFit="1" customWidth="1"/>
    <col min="2311" max="2312" width="0" style="167" hidden="1" customWidth="1"/>
    <col min="2313" max="2556" width="9" style="167"/>
    <col min="2557" max="2557" width="6.625" style="167" customWidth="1"/>
    <col min="2558" max="2559" width="21.625" style="167" customWidth="1"/>
    <col min="2560" max="2560" width="16.125" style="167" bestFit="1" customWidth="1"/>
    <col min="2561" max="2561" width="13.875" style="167" bestFit="1" customWidth="1"/>
    <col min="2562" max="2562" width="17.25" style="167" bestFit="1" customWidth="1"/>
    <col min="2563" max="2564" width="20.5" style="167" bestFit="1" customWidth="1"/>
    <col min="2565" max="2565" width="0" style="167" hidden="1" customWidth="1"/>
    <col min="2566" max="2566" width="18.375" style="167" bestFit="1" customWidth="1"/>
    <col min="2567" max="2568" width="0" style="167" hidden="1" customWidth="1"/>
    <col min="2569" max="2812" width="9" style="167"/>
    <col min="2813" max="2813" width="6.625" style="167" customWidth="1"/>
    <col min="2814" max="2815" width="21.625" style="167" customWidth="1"/>
    <col min="2816" max="2816" width="16.125" style="167" bestFit="1" customWidth="1"/>
    <col min="2817" max="2817" width="13.875" style="167" bestFit="1" customWidth="1"/>
    <col min="2818" max="2818" width="17.25" style="167" bestFit="1" customWidth="1"/>
    <col min="2819" max="2820" width="20.5" style="167" bestFit="1" customWidth="1"/>
    <col min="2821" max="2821" width="0" style="167" hidden="1" customWidth="1"/>
    <col min="2822" max="2822" width="18.375" style="167" bestFit="1" customWidth="1"/>
    <col min="2823" max="2824" width="0" style="167" hidden="1" customWidth="1"/>
    <col min="2825" max="3068" width="9" style="167"/>
    <col min="3069" max="3069" width="6.625" style="167" customWidth="1"/>
    <col min="3070" max="3071" width="21.625" style="167" customWidth="1"/>
    <col min="3072" max="3072" width="16.125" style="167" bestFit="1" customWidth="1"/>
    <col min="3073" max="3073" width="13.875" style="167" bestFit="1" customWidth="1"/>
    <col min="3074" max="3074" width="17.25" style="167" bestFit="1" customWidth="1"/>
    <col min="3075" max="3076" width="20.5" style="167" bestFit="1" customWidth="1"/>
    <col min="3077" max="3077" width="0" style="167" hidden="1" customWidth="1"/>
    <col min="3078" max="3078" width="18.375" style="167" bestFit="1" customWidth="1"/>
    <col min="3079" max="3080" width="0" style="167" hidden="1" customWidth="1"/>
    <col min="3081" max="3324" width="9" style="167"/>
    <col min="3325" max="3325" width="6.625" style="167" customWidth="1"/>
    <col min="3326" max="3327" width="21.625" style="167" customWidth="1"/>
    <col min="3328" max="3328" width="16.125" style="167" bestFit="1" customWidth="1"/>
    <col min="3329" max="3329" width="13.875" style="167" bestFit="1" customWidth="1"/>
    <col min="3330" max="3330" width="17.25" style="167" bestFit="1" customWidth="1"/>
    <col min="3331" max="3332" width="20.5" style="167" bestFit="1" customWidth="1"/>
    <col min="3333" max="3333" width="0" style="167" hidden="1" customWidth="1"/>
    <col min="3334" max="3334" width="18.375" style="167" bestFit="1" customWidth="1"/>
    <col min="3335" max="3336" width="0" style="167" hidden="1" customWidth="1"/>
    <col min="3337" max="3580" width="9" style="167"/>
    <col min="3581" max="3581" width="6.625" style="167" customWidth="1"/>
    <col min="3582" max="3583" width="21.625" style="167" customWidth="1"/>
    <col min="3584" max="3584" width="16.125" style="167" bestFit="1" customWidth="1"/>
    <col min="3585" max="3585" width="13.875" style="167" bestFit="1" customWidth="1"/>
    <col min="3586" max="3586" width="17.25" style="167" bestFit="1" customWidth="1"/>
    <col min="3587" max="3588" width="20.5" style="167" bestFit="1" customWidth="1"/>
    <col min="3589" max="3589" width="0" style="167" hidden="1" customWidth="1"/>
    <col min="3590" max="3590" width="18.375" style="167" bestFit="1" customWidth="1"/>
    <col min="3591" max="3592" width="0" style="167" hidden="1" customWidth="1"/>
    <col min="3593" max="3836" width="9" style="167"/>
    <col min="3837" max="3837" width="6.625" style="167" customWidth="1"/>
    <col min="3838" max="3839" width="21.625" style="167" customWidth="1"/>
    <col min="3840" max="3840" width="16.125" style="167" bestFit="1" customWidth="1"/>
    <col min="3841" max="3841" width="13.875" style="167" bestFit="1" customWidth="1"/>
    <col min="3842" max="3842" width="17.25" style="167" bestFit="1" customWidth="1"/>
    <col min="3843" max="3844" width="20.5" style="167" bestFit="1" customWidth="1"/>
    <col min="3845" max="3845" width="0" style="167" hidden="1" customWidth="1"/>
    <col min="3846" max="3846" width="18.375" style="167" bestFit="1" customWidth="1"/>
    <col min="3847" max="3848" width="0" style="167" hidden="1" customWidth="1"/>
    <col min="3849" max="4092" width="9" style="167"/>
    <col min="4093" max="4093" width="6.625" style="167" customWidth="1"/>
    <col min="4094" max="4095" width="21.625" style="167" customWidth="1"/>
    <col min="4096" max="4096" width="16.125" style="167" bestFit="1" customWidth="1"/>
    <col min="4097" max="4097" width="13.875" style="167" bestFit="1" customWidth="1"/>
    <col min="4098" max="4098" width="17.25" style="167" bestFit="1" customWidth="1"/>
    <col min="4099" max="4100" width="20.5" style="167" bestFit="1" customWidth="1"/>
    <col min="4101" max="4101" width="0" style="167" hidden="1" customWidth="1"/>
    <col min="4102" max="4102" width="18.375" style="167" bestFit="1" customWidth="1"/>
    <col min="4103" max="4104" width="0" style="167" hidden="1" customWidth="1"/>
    <col min="4105" max="4348" width="9" style="167"/>
    <col min="4349" max="4349" width="6.625" style="167" customWidth="1"/>
    <col min="4350" max="4351" width="21.625" style="167" customWidth="1"/>
    <col min="4352" max="4352" width="16.125" style="167" bestFit="1" customWidth="1"/>
    <col min="4353" max="4353" width="13.875" style="167" bestFit="1" customWidth="1"/>
    <col min="4354" max="4354" width="17.25" style="167" bestFit="1" customWidth="1"/>
    <col min="4355" max="4356" width="20.5" style="167" bestFit="1" customWidth="1"/>
    <col min="4357" max="4357" width="0" style="167" hidden="1" customWidth="1"/>
    <col min="4358" max="4358" width="18.375" style="167" bestFit="1" customWidth="1"/>
    <col min="4359" max="4360" width="0" style="167" hidden="1" customWidth="1"/>
    <col min="4361" max="4604" width="9" style="167"/>
    <col min="4605" max="4605" width="6.625" style="167" customWidth="1"/>
    <col min="4606" max="4607" width="21.625" style="167" customWidth="1"/>
    <col min="4608" max="4608" width="16.125" style="167" bestFit="1" customWidth="1"/>
    <col min="4609" max="4609" width="13.875" style="167" bestFit="1" customWidth="1"/>
    <col min="4610" max="4610" width="17.25" style="167" bestFit="1" customWidth="1"/>
    <col min="4611" max="4612" width="20.5" style="167" bestFit="1" customWidth="1"/>
    <col min="4613" max="4613" width="0" style="167" hidden="1" customWidth="1"/>
    <col min="4614" max="4614" width="18.375" style="167" bestFit="1" customWidth="1"/>
    <col min="4615" max="4616" width="0" style="167" hidden="1" customWidth="1"/>
    <col min="4617" max="4860" width="9" style="167"/>
    <col min="4861" max="4861" width="6.625" style="167" customWidth="1"/>
    <col min="4862" max="4863" width="21.625" style="167" customWidth="1"/>
    <col min="4864" max="4864" width="16.125" style="167" bestFit="1" customWidth="1"/>
    <col min="4865" max="4865" width="13.875" style="167" bestFit="1" customWidth="1"/>
    <col min="4866" max="4866" width="17.25" style="167" bestFit="1" customWidth="1"/>
    <col min="4867" max="4868" width="20.5" style="167" bestFit="1" customWidth="1"/>
    <col min="4869" max="4869" width="0" style="167" hidden="1" customWidth="1"/>
    <col min="4870" max="4870" width="18.375" style="167" bestFit="1" customWidth="1"/>
    <col min="4871" max="4872" width="0" style="167" hidden="1" customWidth="1"/>
    <col min="4873" max="5116" width="9" style="167"/>
    <col min="5117" max="5117" width="6.625" style="167" customWidth="1"/>
    <col min="5118" max="5119" width="21.625" style="167" customWidth="1"/>
    <col min="5120" max="5120" width="16.125" style="167" bestFit="1" customWidth="1"/>
    <col min="5121" max="5121" width="13.875" style="167" bestFit="1" customWidth="1"/>
    <col min="5122" max="5122" width="17.25" style="167" bestFit="1" customWidth="1"/>
    <col min="5123" max="5124" width="20.5" style="167" bestFit="1" customWidth="1"/>
    <col min="5125" max="5125" width="0" style="167" hidden="1" customWidth="1"/>
    <col min="5126" max="5126" width="18.375" style="167" bestFit="1" customWidth="1"/>
    <col min="5127" max="5128" width="0" style="167" hidden="1" customWidth="1"/>
    <col min="5129" max="5372" width="9" style="167"/>
    <col min="5373" max="5373" width="6.625" style="167" customWidth="1"/>
    <col min="5374" max="5375" width="21.625" style="167" customWidth="1"/>
    <col min="5376" max="5376" width="16.125" style="167" bestFit="1" customWidth="1"/>
    <col min="5377" max="5377" width="13.875" style="167" bestFit="1" customWidth="1"/>
    <col min="5378" max="5378" width="17.25" style="167" bestFit="1" customWidth="1"/>
    <col min="5379" max="5380" width="20.5" style="167" bestFit="1" customWidth="1"/>
    <col min="5381" max="5381" width="0" style="167" hidden="1" customWidth="1"/>
    <col min="5382" max="5382" width="18.375" style="167" bestFit="1" customWidth="1"/>
    <col min="5383" max="5384" width="0" style="167" hidden="1" customWidth="1"/>
    <col min="5385" max="5628" width="9" style="167"/>
    <col min="5629" max="5629" width="6.625" style="167" customWidth="1"/>
    <col min="5630" max="5631" width="21.625" style="167" customWidth="1"/>
    <col min="5632" max="5632" width="16.125" style="167" bestFit="1" customWidth="1"/>
    <col min="5633" max="5633" width="13.875" style="167" bestFit="1" customWidth="1"/>
    <col min="5634" max="5634" width="17.25" style="167" bestFit="1" customWidth="1"/>
    <col min="5635" max="5636" width="20.5" style="167" bestFit="1" customWidth="1"/>
    <col min="5637" max="5637" width="0" style="167" hidden="1" customWidth="1"/>
    <col min="5638" max="5638" width="18.375" style="167" bestFit="1" customWidth="1"/>
    <col min="5639" max="5640" width="0" style="167" hidden="1" customWidth="1"/>
    <col min="5641" max="5884" width="9" style="167"/>
    <col min="5885" max="5885" width="6.625" style="167" customWidth="1"/>
    <col min="5886" max="5887" width="21.625" style="167" customWidth="1"/>
    <col min="5888" max="5888" width="16.125" style="167" bestFit="1" customWidth="1"/>
    <col min="5889" max="5889" width="13.875" style="167" bestFit="1" customWidth="1"/>
    <col min="5890" max="5890" width="17.25" style="167" bestFit="1" customWidth="1"/>
    <col min="5891" max="5892" width="20.5" style="167" bestFit="1" customWidth="1"/>
    <col min="5893" max="5893" width="0" style="167" hidden="1" customWidth="1"/>
    <col min="5894" max="5894" width="18.375" style="167" bestFit="1" customWidth="1"/>
    <col min="5895" max="5896" width="0" style="167" hidden="1" customWidth="1"/>
    <col min="5897" max="6140" width="9" style="167"/>
    <col min="6141" max="6141" width="6.625" style="167" customWidth="1"/>
    <col min="6142" max="6143" width="21.625" style="167" customWidth="1"/>
    <col min="6144" max="6144" width="16.125" style="167" bestFit="1" customWidth="1"/>
    <col min="6145" max="6145" width="13.875" style="167" bestFit="1" customWidth="1"/>
    <col min="6146" max="6146" width="17.25" style="167" bestFit="1" customWidth="1"/>
    <col min="6147" max="6148" width="20.5" style="167" bestFit="1" customWidth="1"/>
    <col min="6149" max="6149" width="0" style="167" hidden="1" customWidth="1"/>
    <col min="6150" max="6150" width="18.375" style="167" bestFit="1" customWidth="1"/>
    <col min="6151" max="6152" width="0" style="167" hidden="1" customWidth="1"/>
    <col min="6153" max="6396" width="9" style="167"/>
    <col min="6397" max="6397" width="6.625" style="167" customWidth="1"/>
    <col min="6398" max="6399" width="21.625" style="167" customWidth="1"/>
    <col min="6400" max="6400" width="16.125" style="167" bestFit="1" customWidth="1"/>
    <col min="6401" max="6401" width="13.875" style="167" bestFit="1" customWidth="1"/>
    <col min="6402" max="6402" width="17.25" style="167" bestFit="1" customWidth="1"/>
    <col min="6403" max="6404" width="20.5" style="167" bestFit="1" customWidth="1"/>
    <col min="6405" max="6405" width="0" style="167" hidden="1" customWidth="1"/>
    <col min="6406" max="6406" width="18.375" style="167" bestFit="1" customWidth="1"/>
    <col min="6407" max="6408" width="0" style="167" hidden="1" customWidth="1"/>
    <col min="6409" max="6652" width="9" style="167"/>
    <col min="6653" max="6653" width="6.625" style="167" customWidth="1"/>
    <col min="6654" max="6655" width="21.625" style="167" customWidth="1"/>
    <col min="6656" max="6656" width="16.125" style="167" bestFit="1" customWidth="1"/>
    <col min="6657" max="6657" width="13.875" style="167" bestFit="1" customWidth="1"/>
    <col min="6658" max="6658" width="17.25" style="167" bestFit="1" customWidth="1"/>
    <col min="6659" max="6660" width="20.5" style="167" bestFit="1" customWidth="1"/>
    <col min="6661" max="6661" width="0" style="167" hidden="1" customWidth="1"/>
    <col min="6662" max="6662" width="18.375" style="167" bestFit="1" customWidth="1"/>
    <col min="6663" max="6664" width="0" style="167" hidden="1" customWidth="1"/>
    <col min="6665" max="6908" width="9" style="167"/>
    <col min="6909" max="6909" width="6.625" style="167" customWidth="1"/>
    <col min="6910" max="6911" width="21.625" style="167" customWidth="1"/>
    <col min="6912" max="6912" width="16.125" style="167" bestFit="1" customWidth="1"/>
    <col min="6913" max="6913" width="13.875" style="167" bestFit="1" customWidth="1"/>
    <col min="6914" max="6914" width="17.25" style="167" bestFit="1" customWidth="1"/>
    <col min="6915" max="6916" width="20.5" style="167" bestFit="1" customWidth="1"/>
    <col min="6917" max="6917" width="0" style="167" hidden="1" customWidth="1"/>
    <col min="6918" max="6918" width="18.375" style="167" bestFit="1" customWidth="1"/>
    <col min="6919" max="6920" width="0" style="167" hidden="1" customWidth="1"/>
    <col min="6921" max="7164" width="9" style="167"/>
    <col min="7165" max="7165" width="6.625" style="167" customWidth="1"/>
    <col min="7166" max="7167" width="21.625" style="167" customWidth="1"/>
    <col min="7168" max="7168" width="16.125" style="167" bestFit="1" customWidth="1"/>
    <col min="7169" max="7169" width="13.875" style="167" bestFit="1" customWidth="1"/>
    <col min="7170" max="7170" width="17.25" style="167" bestFit="1" customWidth="1"/>
    <col min="7171" max="7172" width="20.5" style="167" bestFit="1" customWidth="1"/>
    <col min="7173" max="7173" width="0" style="167" hidden="1" customWidth="1"/>
    <col min="7174" max="7174" width="18.375" style="167" bestFit="1" customWidth="1"/>
    <col min="7175" max="7176" width="0" style="167" hidden="1" customWidth="1"/>
    <col min="7177" max="7420" width="9" style="167"/>
    <col min="7421" max="7421" width="6.625" style="167" customWidth="1"/>
    <col min="7422" max="7423" width="21.625" style="167" customWidth="1"/>
    <col min="7424" max="7424" width="16.125" style="167" bestFit="1" customWidth="1"/>
    <col min="7425" max="7425" width="13.875" style="167" bestFit="1" customWidth="1"/>
    <col min="7426" max="7426" width="17.25" style="167" bestFit="1" customWidth="1"/>
    <col min="7427" max="7428" width="20.5" style="167" bestFit="1" customWidth="1"/>
    <col min="7429" max="7429" width="0" style="167" hidden="1" customWidth="1"/>
    <col min="7430" max="7430" width="18.375" style="167" bestFit="1" customWidth="1"/>
    <col min="7431" max="7432" width="0" style="167" hidden="1" customWidth="1"/>
    <col min="7433" max="7676" width="9" style="167"/>
    <col min="7677" max="7677" width="6.625" style="167" customWidth="1"/>
    <col min="7678" max="7679" width="21.625" style="167" customWidth="1"/>
    <col min="7680" max="7680" width="16.125" style="167" bestFit="1" customWidth="1"/>
    <col min="7681" max="7681" width="13.875" style="167" bestFit="1" customWidth="1"/>
    <col min="7682" max="7682" width="17.25" style="167" bestFit="1" customWidth="1"/>
    <col min="7683" max="7684" width="20.5" style="167" bestFit="1" customWidth="1"/>
    <col min="7685" max="7685" width="0" style="167" hidden="1" customWidth="1"/>
    <col min="7686" max="7686" width="18.375" style="167" bestFit="1" customWidth="1"/>
    <col min="7687" max="7688" width="0" style="167" hidden="1" customWidth="1"/>
    <col min="7689" max="7932" width="9" style="167"/>
    <col min="7933" max="7933" width="6.625" style="167" customWidth="1"/>
    <col min="7934" max="7935" width="21.625" style="167" customWidth="1"/>
    <col min="7936" max="7936" width="16.125" style="167" bestFit="1" customWidth="1"/>
    <col min="7937" max="7937" width="13.875" style="167" bestFit="1" customWidth="1"/>
    <col min="7938" max="7938" width="17.25" style="167" bestFit="1" customWidth="1"/>
    <col min="7939" max="7940" width="20.5" style="167" bestFit="1" customWidth="1"/>
    <col min="7941" max="7941" width="0" style="167" hidden="1" customWidth="1"/>
    <col min="7942" max="7942" width="18.375" style="167" bestFit="1" customWidth="1"/>
    <col min="7943" max="7944" width="0" style="167" hidden="1" customWidth="1"/>
    <col min="7945" max="8188" width="9" style="167"/>
    <col min="8189" max="8189" width="6.625" style="167" customWidth="1"/>
    <col min="8190" max="8191" width="21.625" style="167" customWidth="1"/>
    <col min="8192" max="8192" width="16.125" style="167" bestFit="1" customWidth="1"/>
    <col min="8193" max="8193" width="13.875" style="167" bestFit="1" customWidth="1"/>
    <col min="8194" max="8194" width="17.25" style="167" bestFit="1" customWidth="1"/>
    <col min="8195" max="8196" width="20.5" style="167" bestFit="1" customWidth="1"/>
    <col min="8197" max="8197" width="0" style="167" hidden="1" customWidth="1"/>
    <col min="8198" max="8198" width="18.375" style="167" bestFit="1" customWidth="1"/>
    <col min="8199" max="8200" width="0" style="167" hidden="1" customWidth="1"/>
    <col min="8201" max="8444" width="9" style="167"/>
    <col min="8445" max="8445" width="6.625" style="167" customWidth="1"/>
    <col min="8446" max="8447" width="21.625" style="167" customWidth="1"/>
    <col min="8448" max="8448" width="16.125" style="167" bestFit="1" customWidth="1"/>
    <col min="8449" max="8449" width="13.875" style="167" bestFit="1" customWidth="1"/>
    <col min="8450" max="8450" width="17.25" style="167" bestFit="1" customWidth="1"/>
    <col min="8451" max="8452" width="20.5" style="167" bestFit="1" customWidth="1"/>
    <col min="8453" max="8453" width="0" style="167" hidden="1" customWidth="1"/>
    <col min="8454" max="8454" width="18.375" style="167" bestFit="1" customWidth="1"/>
    <col min="8455" max="8456" width="0" style="167" hidden="1" customWidth="1"/>
    <col min="8457" max="8700" width="9" style="167"/>
    <col min="8701" max="8701" width="6.625" style="167" customWidth="1"/>
    <col min="8702" max="8703" width="21.625" style="167" customWidth="1"/>
    <col min="8704" max="8704" width="16.125" style="167" bestFit="1" customWidth="1"/>
    <col min="8705" max="8705" width="13.875" style="167" bestFit="1" customWidth="1"/>
    <col min="8706" max="8706" width="17.25" style="167" bestFit="1" customWidth="1"/>
    <col min="8707" max="8708" width="20.5" style="167" bestFit="1" customWidth="1"/>
    <col min="8709" max="8709" width="0" style="167" hidden="1" customWidth="1"/>
    <col min="8710" max="8710" width="18.375" style="167" bestFit="1" customWidth="1"/>
    <col min="8711" max="8712" width="0" style="167" hidden="1" customWidth="1"/>
    <col min="8713" max="8956" width="9" style="167"/>
    <col min="8957" max="8957" width="6.625" style="167" customWidth="1"/>
    <col min="8958" max="8959" width="21.625" style="167" customWidth="1"/>
    <col min="8960" max="8960" width="16.125" style="167" bestFit="1" customWidth="1"/>
    <col min="8961" max="8961" width="13.875" style="167" bestFit="1" customWidth="1"/>
    <col min="8962" max="8962" width="17.25" style="167" bestFit="1" customWidth="1"/>
    <col min="8963" max="8964" width="20.5" style="167" bestFit="1" customWidth="1"/>
    <col min="8965" max="8965" width="0" style="167" hidden="1" customWidth="1"/>
    <col min="8966" max="8966" width="18.375" style="167" bestFit="1" customWidth="1"/>
    <col min="8967" max="8968" width="0" style="167" hidden="1" customWidth="1"/>
    <col min="8969" max="9212" width="9" style="167"/>
    <col min="9213" max="9213" width="6.625" style="167" customWidth="1"/>
    <col min="9214" max="9215" width="21.625" style="167" customWidth="1"/>
    <col min="9216" max="9216" width="16.125" style="167" bestFit="1" customWidth="1"/>
    <col min="9217" max="9217" width="13.875" style="167" bestFit="1" customWidth="1"/>
    <col min="9218" max="9218" width="17.25" style="167" bestFit="1" customWidth="1"/>
    <col min="9219" max="9220" width="20.5" style="167" bestFit="1" customWidth="1"/>
    <col min="9221" max="9221" width="0" style="167" hidden="1" customWidth="1"/>
    <col min="9222" max="9222" width="18.375" style="167" bestFit="1" customWidth="1"/>
    <col min="9223" max="9224" width="0" style="167" hidden="1" customWidth="1"/>
    <col min="9225" max="9468" width="9" style="167"/>
    <col min="9469" max="9469" width="6.625" style="167" customWidth="1"/>
    <col min="9470" max="9471" width="21.625" style="167" customWidth="1"/>
    <col min="9472" max="9472" width="16.125" style="167" bestFit="1" customWidth="1"/>
    <col min="9473" max="9473" width="13.875" style="167" bestFit="1" customWidth="1"/>
    <col min="9474" max="9474" width="17.25" style="167" bestFit="1" customWidth="1"/>
    <col min="9475" max="9476" width="20.5" style="167" bestFit="1" customWidth="1"/>
    <col min="9477" max="9477" width="0" style="167" hidden="1" customWidth="1"/>
    <col min="9478" max="9478" width="18.375" style="167" bestFit="1" customWidth="1"/>
    <col min="9479" max="9480" width="0" style="167" hidden="1" customWidth="1"/>
    <col min="9481" max="9724" width="9" style="167"/>
    <col min="9725" max="9725" width="6.625" style="167" customWidth="1"/>
    <col min="9726" max="9727" width="21.625" style="167" customWidth="1"/>
    <col min="9728" max="9728" width="16.125" style="167" bestFit="1" customWidth="1"/>
    <col min="9729" max="9729" width="13.875" style="167" bestFit="1" customWidth="1"/>
    <col min="9730" max="9730" width="17.25" style="167" bestFit="1" customWidth="1"/>
    <col min="9731" max="9732" width="20.5" style="167" bestFit="1" customWidth="1"/>
    <col min="9733" max="9733" width="0" style="167" hidden="1" customWidth="1"/>
    <col min="9734" max="9734" width="18.375" style="167" bestFit="1" customWidth="1"/>
    <col min="9735" max="9736" width="0" style="167" hidden="1" customWidth="1"/>
    <col min="9737" max="9980" width="9" style="167"/>
    <col min="9981" max="9981" width="6.625" style="167" customWidth="1"/>
    <col min="9982" max="9983" width="21.625" style="167" customWidth="1"/>
    <col min="9984" max="9984" width="16.125" style="167" bestFit="1" customWidth="1"/>
    <col min="9985" max="9985" width="13.875" style="167" bestFit="1" customWidth="1"/>
    <col min="9986" max="9986" width="17.25" style="167" bestFit="1" customWidth="1"/>
    <col min="9987" max="9988" width="20.5" style="167" bestFit="1" customWidth="1"/>
    <col min="9989" max="9989" width="0" style="167" hidden="1" customWidth="1"/>
    <col min="9990" max="9990" width="18.375" style="167" bestFit="1" customWidth="1"/>
    <col min="9991" max="9992" width="0" style="167" hidden="1" customWidth="1"/>
    <col min="9993" max="10236" width="9" style="167"/>
    <col min="10237" max="10237" width="6.625" style="167" customWidth="1"/>
    <col min="10238" max="10239" width="21.625" style="167" customWidth="1"/>
    <col min="10240" max="10240" width="16.125" style="167" bestFit="1" customWidth="1"/>
    <col min="10241" max="10241" width="13.875" style="167" bestFit="1" customWidth="1"/>
    <col min="10242" max="10242" width="17.25" style="167" bestFit="1" customWidth="1"/>
    <col min="10243" max="10244" width="20.5" style="167" bestFit="1" customWidth="1"/>
    <col min="10245" max="10245" width="0" style="167" hidden="1" customWidth="1"/>
    <col min="10246" max="10246" width="18.375" style="167" bestFit="1" customWidth="1"/>
    <col min="10247" max="10248" width="0" style="167" hidden="1" customWidth="1"/>
    <col min="10249" max="10492" width="9" style="167"/>
    <col min="10493" max="10493" width="6.625" style="167" customWidth="1"/>
    <col min="10494" max="10495" width="21.625" style="167" customWidth="1"/>
    <col min="10496" max="10496" width="16.125" style="167" bestFit="1" customWidth="1"/>
    <col min="10497" max="10497" width="13.875" style="167" bestFit="1" customWidth="1"/>
    <col min="10498" max="10498" width="17.25" style="167" bestFit="1" customWidth="1"/>
    <col min="10499" max="10500" width="20.5" style="167" bestFit="1" customWidth="1"/>
    <col min="10501" max="10501" width="0" style="167" hidden="1" customWidth="1"/>
    <col min="10502" max="10502" width="18.375" style="167" bestFit="1" customWidth="1"/>
    <col min="10503" max="10504" width="0" style="167" hidden="1" customWidth="1"/>
    <col min="10505" max="10748" width="9" style="167"/>
    <col min="10749" max="10749" width="6.625" style="167" customWidth="1"/>
    <col min="10750" max="10751" width="21.625" style="167" customWidth="1"/>
    <col min="10752" max="10752" width="16.125" style="167" bestFit="1" customWidth="1"/>
    <col min="10753" max="10753" width="13.875" style="167" bestFit="1" customWidth="1"/>
    <col min="10754" max="10754" width="17.25" style="167" bestFit="1" customWidth="1"/>
    <col min="10755" max="10756" width="20.5" style="167" bestFit="1" customWidth="1"/>
    <col min="10757" max="10757" width="0" style="167" hidden="1" customWidth="1"/>
    <col min="10758" max="10758" width="18.375" style="167" bestFit="1" customWidth="1"/>
    <col min="10759" max="10760" width="0" style="167" hidden="1" customWidth="1"/>
    <col min="10761" max="11004" width="9" style="167"/>
    <col min="11005" max="11005" width="6.625" style="167" customWidth="1"/>
    <col min="11006" max="11007" width="21.625" style="167" customWidth="1"/>
    <col min="11008" max="11008" width="16.125" style="167" bestFit="1" customWidth="1"/>
    <col min="11009" max="11009" width="13.875" style="167" bestFit="1" customWidth="1"/>
    <col min="11010" max="11010" width="17.25" style="167" bestFit="1" customWidth="1"/>
    <col min="11011" max="11012" width="20.5" style="167" bestFit="1" customWidth="1"/>
    <col min="11013" max="11013" width="0" style="167" hidden="1" customWidth="1"/>
    <col min="11014" max="11014" width="18.375" style="167" bestFit="1" customWidth="1"/>
    <col min="11015" max="11016" width="0" style="167" hidden="1" customWidth="1"/>
    <col min="11017" max="11260" width="9" style="167"/>
    <col min="11261" max="11261" width="6.625" style="167" customWidth="1"/>
    <col min="11262" max="11263" width="21.625" style="167" customWidth="1"/>
    <col min="11264" max="11264" width="16.125" style="167" bestFit="1" customWidth="1"/>
    <col min="11265" max="11265" width="13.875" style="167" bestFit="1" customWidth="1"/>
    <col min="11266" max="11266" width="17.25" style="167" bestFit="1" customWidth="1"/>
    <col min="11267" max="11268" width="20.5" style="167" bestFit="1" customWidth="1"/>
    <col min="11269" max="11269" width="0" style="167" hidden="1" customWidth="1"/>
    <col min="11270" max="11270" width="18.375" style="167" bestFit="1" customWidth="1"/>
    <col min="11271" max="11272" width="0" style="167" hidden="1" customWidth="1"/>
    <col min="11273" max="11516" width="9" style="167"/>
    <col min="11517" max="11517" width="6.625" style="167" customWidth="1"/>
    <col min="11518" max="11519" width="21.625" style="167" customWidth="1"/>
    <col min="11520" max="11520" width="16.125" style="167" bestFit="1" customWidth="1"/>
    <col min="11521" max="11521" width="13.875" style="167" bestFit="1" customWidth="1"/>
    <col min="11522" max="11522" width="17.25" style="167" bestFit="1" customWidth="1"/>
    <col min="11523" max="11524" width="20.5" style="167" bestFit="1" customWidth="1"/>
    <col min="11525" max="11525" width="0" style="167" hidden="1" customWidth="1"/>
    <col min="11526" max="11526" width="18.375" style="167" bestFit="1" customWidth="1"/>
    <col min="11527" max="11528" width="0" style="167" hidden="1" customWidth="1"/>
    <col min="11529" max="11772" width="9" style="167"/>
    <col min="11773" max="11773" width="6.625" style="167" customWidth="1"/>
    <col min="11774" max="11775" width="21.625" style="167" customWidth="1"/>
    <col min="11776" max="11776" width="16.125" style="167" bestFit="1" customWidth="1"/>
    <col min="11777" max="11777" width="13.875" style="167" bestFit="1" customWidth="1"/>
    <col min="11778" max="11778" width="17.25" style="167" bestFit="1" customWidth="1"/>
    <col min="11779" max="11780" width="20.5" style="167" bestFit="1" customWidth="1"/>
    <col min="11781" max="11781" width="0" style="167" hidden="1" customWidth="1"/>
    <col min="11782" max="11782" width="18.375" style="167" bestFit="1" customWidth="1"/>
    <col min="11783" max="11784" width="0" style="167" hidden="1" customWidth="1"/>
    <col min="11785" max="12028" width="9" style="167"/>
    <col min="12029" max="12029" width="6.625" style="167" customWidth="1"/>
    <col min="12030" max="12031" width="21.625" style="167" customWidth="1"/>
    <col min="12032" max="12032" width="16.125" style="167" bestFit="1" customWidth="1"/>
    <col min="12033" max="12033" width="13.875" style="167" bestFit="1" customWidth="1"/>
    <col min="12034" max="12034" width="17.25" style="167" bestFit="1" customWidth="1"/>
    <col min="12035" max="12036" width="20.5" style="167" bestFit="1" customWidth="1"/>
    <col min="12037" max="12037" width="0" style="167" hidden="1" customWidth="1"/>
    <col min="12038" max="12038" width="18.375" style="167" bestFit="1" customWidth="1"/>
    <col min="12039" max="12040" width="0" style="167" hidden="1" customWidth="1"/>
    <col min="12041" max="12284" width="9" style="167"/>
    <col min="12285" max="12285" width="6.625" style="167" customWidth="1"/>
    <col min="12286" max="12287" width="21.625" style="167" customWidth="1"/>
    <col min="12288" max="12288" width="16.125" style="167" bestFit="1" customWidth="1"/>
    <col min="12289" max="12289" width="13.875" style="167" bestFit="1" customWidth="1"/>
    <col min="12290" max="12290" width="17.25" style="167" bestFit="1" customWidth="1"/>
    <col min="12291" max="12292" width="20.5" style="167" bestFit="1" customWidth="1"/>
    <col min="12293" max="12293" width="0" style="167" hidden="1" customWidth="1"/>
    <col min="12294" max="12294" width="18.375" style="167" bestFit="1" customWidth="1"/>
    <col min="12295" max="12296" width="0" style="167" hidden="1" customWidth="1"/>
    <col min="12297" max="12540" width="9" style="167"/>
    <col min="12541" max="12541" width="6.625" style="167" customWidth="1"/>
    <col min="12542" max="12543" width="21.625" style="167" customWidth="1"/>
    <col min="12544" max="12544" width="16.125" style="167" bestFit="1" customWidth="1"/>
    <col min="12545" max="12545" width="13.875" style="167" bestFit="1" customWidth="1"/>
    <col min="12546" max="12546" width="17.25" style="167" bestFit="1" customWidth="1"/>
    <col min="12547" max="12548" width="20.5" style="167" bestFit="1" customWidth="1"/>
    <col min="12549" max="12549" width="0" style="167" hidden="1" customWidth="1"/>
    <col min="12550" max="12550" width="18.375" style="167" bestFit="1" customWidth="1"/>
    <col min="12551" max="12552" width="0" style="167" hidden="1" customWidth="1"/>
    <col min="12553" max="12796" width="9" style="167"/>
    <col min="12797" max="12797" width="6.625" style="167" customWidth="1"/>
    <col min="12798" max="12799" width="21.625" style="167" customWidth="1"/>
    <col min="12800" max="12800" width="16.125" style="167" bestFit="1" customWidth="1"/>
    <col min="12801" max="12801" width="13.875" style="167" bestFit="1" customWidth="1"/>
    <col min="12802" max="12802" width="17.25" style="167" bestFit="1" customWidth="1"/>
    <col min="12803" max="12804" width="20.5" style="167" bestFit="1" customWidth="1"/>
    <col min="12805" max="12805" width="0" style="167" hidden="1" customWidth="1"/>
    <col min="12806" max="12806" width="18.375" style="167" bestFit="1" customWidth="1"/>
    <col min="12807" max="12808" width="0" style="167" hidden="1" customWidth="1"/>
    <col min="12809" max="13052" width="9" style="167"/>
    <col min="13053" max="13053" width="6.625" style="167" customWidth="1"/>
    <col min="13054" max="13055" width="21.625" style="167" customWidth="1"/>
    <col min="13056" max="13056" width="16.125" style="167" bestFit="1" customWidth="1"/>
    <col min="13057" max="13057" width="13.875" style="167" bestFit="1" customWidth="1"/>
    <col min="13058" max="13058" width="17.25" style="167" bestFit="1" customWidth="1"/>
    <col min="13059" max="13060" width="20.5" style="167" bestFit="1" customWidth="1"/>
    <col min="13061" max="13061" width="0" style="167" hidden="1" customWidth="1"/>
    <col min="13062" max="13062" width="18.375" style="167" bestFit="1" customWidth="1"/>
    <col min="13063" max="13064" width="0" style="167" hidden="1" customWidth="1"/>
    <col min="13065" max="13308" width="9" style="167"/>
    <col min="13309" max="13309" width="6.625" style="167" customWidth="1"/>
    <col min="13310" max="13311" width="21.625" style="167" customWidth="1"/>
    <col min="13312" max="13312" width="16.125" style="167" bestFit="1" customWidth="1"/>
    <col min="13313" max="13313" width="13.875" style="167" bestFit="1" customWidth="1"/>
    <col min="13314" max="13314" width="17.25" style="167" bestFit="1" customWidth="1"/>
    <col min="13315" max="13316" width="20.5" style="167" bestFit="1" customWidth="1"/>
    <col min="13317" max="13317" width="0" style="167" hidden="1" customWidth="1"/>
    <col min="13318" max="13318" width="18.375" style="167" bestFit="1" customWidth="1"/>
    <col min="13319" max="13320" width="0" style="167" hidden="1" customWidth="1"/>
    <col min="13321" max="13564" width="9" style="167"/>
    <col min="13565" max="13565" width="6.625" style="167" customWidth="1"/>
    <col min="13566" max="13567" width="21.625" style="167" customWidth="1"/>
    <col min="13568" max="13568" width="16.125" style="167" bestFit="1" customWidth="1"/>
    <col min="13569" max="13569" width="13.875" style="167" bestFit="1" customWidth="1"/>
    <col min="13570" max="13570" width="17.25" style="167" bestFit="1" customWidth="1"/>
    <col min="13571" max="13572" width="20.5" style="167" bestFit="1" customWidth="1"/>
    <col min="13573" max="13573" width="0" style="167" hidden="1" customWidth="1"/>
    <col min="13574" max="13574" width="18.375" style="167" bestFit="1" customWidth="1"/>
    <col min="13575" max="13576" width="0" style="167" hidden="1" customWidth="1"/>
    <col min="13577" max="13820" width="9" style="167"/>
    <col min="13821" max="13821" width="6.625" style="167" customWidth="1"/>
    <col min="13822" max="13823" width="21.625" style="167" customWidth="1"/>
    <col min="13824" max="13824" width="16.125" style="167" bestFit="1" customWidth="1"/>
    <col min="13825" max="13825" width="13.875" style="167" bestFit="1" customWidth="1"/>
    <col min="13826" max="13826" width="17.25" style="167" bestFit="1" customWidth="1"/>
    <col min="13827" max="13828" width="20.5" style="167" bestFit="1" customWidth="1"/>
    <col min="13829" max="13829" width="0" style="167" hidden="1" customWidth="1"/>
    <col min="13830" max="13830" width="18.375" style="167" bestFit="1" customWidth="1"/>
    <col min="13831" max="13832" width="0" style="167" hidden="1" customWidth="1"/>
    <col min="13833" max="14076" width="9" style="167"/>
    <col min="14077" max="14077" width="6.625" style="167" customWidth="1"/>
    <col min="14078" max="14079" width="21.625" style="167" customWidth="1"/>
    <col min="14080" max="14080" width="16.125" style="167" bestFit="1" customWidth="1"/>
    <col min="14081" max="14081" width="13.875" style="167" bestFit="1" customWidth="1"/>
    <col min="14082" max="14082" width="17.25" style="167" bestFit="1" customWidth="1"/>
    <col min="14083" max="14084" width="20.5" style="167" bestFit="1" customWidth="1"/>
    <col min="14085" max="14085" width="0" style="167" hidden="1" customWidth="1"/>
    <col min="14086" max="14086" width="18.375" style="167" bestFit="1" customWidth="1"/>
    <col min="14087" max="14088" width="0" style="167" hidden="1" customWidth="1"/>
    <col min="14089" max="14332" width="9" style="167"/>
    <col min="14333" max="14333" width="6.625" style="167" customWidth="1"/>
    <col min="14334" max="14335" width="21.625" style="167" customWidth="1"/>
    <col min="14336" max="14336" width="16.125" style="167" bestFit="1" customWidth="1"/>
    <col min="14337" max="14337" width="13.875" style="167" bestFit="1" customWidth="1"/>
    <col min="14338" max="14338" width="17.25" style="167" bestFit="1" customWidth="1"/>
    <col min="14339" max="14340" width="20.5" style="167" bestFit="1" customWidth="1"/>
    <col min="14341" max="14341" width="0" style="167" hidden="1" customWidth="1"/>
    <col min="14342" max="14342" width="18.375" style="167" bestFit="1" customWidth="1"/>
    <col min="14343" max="14344" width="0" style="167" hidden="1" customWidth="1"/>
    <col min="14345" max="14588" width="9" style="167"/>
    <col min="14589" max="14589" width="6.625" style="167" customWidth="1"/>
    <col min="14590" max="14591" width="21.625" style="167" customWidth="1"/>
    <col min="14592" max="14592" width="16.125" style="167" bestFit="1" customWidth="1"/>
    <col min="14593" max="14593" width="13.875" style="167" bestFit="1" customWidth="1"/>
    <col min="14594" max="14594" width="17.25" style="167" bestFit="1" customWidth="1"/>
    <col min="14595" max="14596" width="20.5" style="167" bestFit="1" customWidth="1"/>
    <col min="14597" max="14597" width="0" style="167" hidden="1" customWidth="1"/>
    <col min="14598" max="14598" width="18.375" style="167" bestFit="1" customWidth="1"/>
    <col min="14599" max="14600" width="0" style="167" hidden="1" customWidth="1"/>
    <col min="14601" max="14844" width="9" style="167"/>
    <col min="14845" max="14845" width="6.625" style="167" customWidth="1"/>
    <col min="14846" max="14847" width="21.625" style="167" customWidth="1"/>
    <col min="14848" max="14848" width="16.125" style="167" bestFit="1" customWidth="1"/>
    <col min="14849" max="14849" width="13.875" style="167" bestFit="1" customWidth="1"/>
    <col min="14850" max="14850" width="17.25" style="167" bestFit="1" customWidth="1"/>
    <col min="14851" max="14852" width="20.5" style="167" bestFit="1" customWidth="1"/>
    <col min="14853" max="14853" width="0" style="167" hidden="1" customWidth="1"/>
    <col min="14854" max="14854" width="18.375" style="167" bestFit="1" customWidth="1"/>
    <col min="14855" max="14856" width="0" style="167" hidden="1" customWidth="1"/>
    <col min="14857" max="15100" width="9" style="167"/>
    <col min="15101" max="15101" width="6.625" style="167" customWidth="1"/>
    <col min="15102" max="15103" width="21.625" style="167" customWidth="1"/>
    <col min="15104" max="15104" width="16.125" style="167" bestFit="1" customWidth="1"/>
    <col min="15105" max="15105" width="13.875" style="167" bestFit="1" customWidth="1"/>
    <col min="15106" max="15106" width="17.25" style="167" bestFit="1" customWidth="1"/>
    <col min="15107" max="15108" width="20.5" style="167" bestFit="1" customWidth="1"/>
    <col min="15109" max="15109" width="0" style="167" hidden="1" customWidth="1"/>
    <col min="15110" max="15110" width="18.375" style="167" bestFit="1" customWidth="1"/>
    <col min="15111" max="15112" width="0" style="167" hidden="1" customWidth="1"/>
    <col min="15113" max="15356" width="9" style="167"/>
    <col min="15357" max="15357" width="6.625" style="167" customWidth="1"/>
    <col min="15358" max="15359" width="21.625" style="167" customWidth="1"/>
    <col min="15360" max="15360" width="16.125" style="167" bestFit="1" customWidth="1"/>
    <col min="15361" max="15361" width="13.875" style="167" bestFit="1" customWidth="1"/>
    <col min="15362" max="15362" width="17.25" style="167" bestFit="1" customWidth="1"/>
    <col min="15363" max="15364" width="20.5" style="167" bestFit="1" customWidth="1"/>
    <col min="15365" max="15365" width="0" style="167" hidden="1" customWidth="1"/>
    <col min="15366" max="15366" width="18.375" style="167" bestFit="1" customWidth="1"/>
    <col min="15367" max="15368" width="0" style="167" hidden="1" customWidth="1"/>
    <col min="15369" max="15612" width="9" style="167"/>
    <col min="15613" max="15613" width="6.625" style="167" customWidth="1"/>
    <col min="15614" max="15615" width="21.625" style="167" customWidth="1"/>
    <col min="15616" max="15616" width="16.125" style="167" bestFit="1" customWidth="1"/>
    <col min="15617" max="15617" width="13.875" style="167" bestFit="1" customWidth="1"/>
    <col min="15618" max="15618" width="17.25" style="167" bestFit="1" customWidth="1"/>
    <col min="15619" max="15620" width="20.5" style="167" bestFit="1" customWidth="1"/>
    <col min="15621" max="15621" width="0" style="167" hidden="1" customWidth="1"/>
    <col min="15622" max="15622" width="18.375" style="167" bestFit="1" customWidth="1"/>
    <col min="15623" max="15624" width="0" style="167" hidden="1" customWidth="1"/>
    <col min="15625" max="15868" width="9" style="167"/>
    <col min="15869" max="15869" width="6.625" style="167" customWidth="1"/>
    <col min="15870" max="15871" width="21.625" style="167" customWidth="1"/>
    <col min="15872" max="15872" width="16.125" style="167" bestFit="1" customWidth="1"/>
    <col min="15873" max="15873" width="13.875" style="167" bestFit="1" customWidth="1"/>
    <col min="15874" max="15874" width="17.25" style="167" bestFit="1" customWidth="1"/>
    <col min="15875" max="15876" width="20.5" style="167" bestFit="1" customWidth="1"/>
    <col min="15877" max="15877" width="0" style="167" hidden="1" customWidth="1"/>
    <col min="15878" max="15878" width="18.375" style="167" bestFit="1" customWidth="1"/>
    <col min="15879" max="15880" width="0" style="167" hidden="1" customWidth="1"/>
    <col min="15881" max="16124" width="9" style="167"/>
    <col min="16125" max="16125" width="6.625" style="167" customWidth="1"/>
    <col min="16126" max="16127" width="21.625" style="167" customWidth="1"/>
    <col min="16128" max="16128" width="16.125" style="167" bestFit="1" customWidth="1"/>
    <col min="16129" max="16129" width="13.875" style="167" bestFit="1" customWidth="1"/>
    <col min="16130" max="16130" width="17.25" style="167" bestFit="1" customWidth="1"/>
    <col min="16131" max="16132" width="20.5" style="167" bestFit="1" customWidth="1"/>
    <col min="16133" max="16133" width="0" style="167" hidden="1" customWidth="1"/>
    <col min="16134" max="16134" width="18.375" style="167" bestFit="1" customWidth="1"/>
    <col min="16135" max="16136" width="0" style="167" hidden="1" customWidth="1"/>
    <col min="16137" max="16384" width="9" style="167"/>
  </cols>
  <sheetData>
    <row r="1" spans="1:3" ht="30" customHeight="1">
      <c r="A1" s="176" t="s">
        <v>141</v>
      </c>
      <c r="B1" s="177"/>
      <c r="C1" s="177"/>
    </row>
    <row r="2" spans="1:3" s="169" customFormat="1" ht="35.1" customHeight="1">
      <c r="A2" s="178" t="s">
        <v>154</v>
      </c>
      <c r="B2" s="179"/>
      <c r="C2" s="168" t="s">
        <v>38</v>
      </c>
    </row>
    <row r="3" spans="1:3" ht="30" customHeight="1">
      <c r="A3" s="170" t="s">
        <v>142</v>
      </c>
      <c r="B3" s="170" t="s">
        <v>143</v>
      </c>
      <c r="C3" s="171" t="s">
        <v>144</v>
      </c>
    </row>
    <row r="4" spans="1:3" ht="30" customHeight="1">
      <c r="A4" s="170">
        <v>1</v>
      </c>
      <c r="B4" s="170" t="s">
        <v>145</v>
      </c>
      <c r="C4" s="172">
        <f>残疾人就业保障金!E7</f>
        <v>387644.38</v>
      </c>
    </row>
    <row r="5" spans="1:3" ht="30" customHeight="1">
      <c r="A5" s="170">
        <v>2</v>
      </c>
      <c r="B5" s="170" t="s">
        <v>146</v>
      </c>
      <c r="C5" s="172">
        <f>补充公用经费!AQ6</f>
        <v>3817789.5</v>
      </c>
    </row>
    <row r="6" spans="1:3" ht="30" customHeight="1">
      <c r="A6" s="170">
        <v>3</v>
      </c>
      <c r="B6" s="170" t="s">
        <v>147</v>
      </c>
      <c r="C6" s="172">
        <f>幼儿教育教学!I6</f>
        <v>150000</v>
      </c>
    </row>
    <row r="7" spans="1:3" ht="30" customHeight="1">
      <c r="A7" s="170">
        <v>4</v>
      </c>
      <c r="B7" s="170" t="s">
        <v>155</v>
      </c>
      <c r="C7" s="172">
        <f>科艺体德专项!J6</f>
        <v>59660</v>
      </c>
    </row>
    <row r="8" spans="1:3" ht="30" customHeight="1">
      <c r="A8" s="170">
        <v>5</v>
      </c>
      <c r="B8" s="170" t="s">
        <v>148</v>
      </c>
      <c r="C8" s="172">
        <f>中小学教育教学!J5</f>
        <v>260000</v>
      </c>
    </row>
    <row r="9" spans="1:3" ht="30" customHeight="1">
      <c r="A9" s="170">
        <v>6</v>
      </c>
      <c r="B9" s="170" t="s">
        <v>149</v>
      </c>
      <c r="C9" s="172">
        <f>党建经费!C6</f>
        <v>10800</v>
      </c>
    </row>
    <row r="10" spans="1:3" ht="30" customHeight="1">
      <c r="A10" s="170">
        <v>7</v>
      </c>
      <c r="B10" s="173" t="s">
        <v>156</v>
      </c>
      <c r="C10" s="172">
        <f>公办义务教育减免书薄费!G5</f>
        <v>293148.65999999997</v>
      </c>
    </row>
    <row r="11" spans="1:3" ht="30" customHeight="1">
      <c r="A11" s="170">
        <v>8</v>
      </c>
      <c r="B11" s="173" t="s">
        <v>150</v>
      </c>
      <c r="C11" s="172">
        <f>公办义务教育营养午餐!H5</f>
        <v>388709</v>
      </c>
    </row>
    <row r="12" spans="1:3" ht="30" customHeight="1">
      <c r="A12" s="170">
        <v>9</v>
      </c>
      <c r="B12" s="173" t="s">
        <v>151</v>
      </c>
      <c r="C12" s="172">
        <f>公办义务教育资助!S6</f>
        <v>58396</v>
      </c>
    </row>
    <row r="13" spans="1:3" ht="30" customHeight="1">
      <c r="A13" s="170">
        <v>10</v>
      </c>
      <c r="B13" s="170" t="s">
        <v>152</v>
      </c>
      <c r="C13" s="172">
        <f>公办学前教育资助!X8</f>
        <v>14030</v>
      </c>
    </row>
    <row r="14" spans="1:3" ht="30" customHeight="1">
      <c r="A14" s="170"/>
      <c r="B14" s="170" t="s">
        <v>153</v>
      </c>
      <c r="C14" s="174">
        <f>SUM(C4:C13)</f>
        <v>5440177.54</v>
      </c>
    </row>
    <row r="15" spans="1:3" ht="30" customHeight="1">
      <c r="B15" s="167"/>
    </row>
    <row r="16" spans="1:3" ht="30" customHeight="1">
      <c r="B16" s="167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7"/>
  <sheetViews>
    <sheetView workbookViewId="0">
      <selection activeCell="A7" sqref="A7:XFD69"/>
    </sheetView>
  </sheetViews>
  <sheetFormatPr defaultRowHeight="13.5"/>
  <cols>
    <col min="1" max="1" width="4.625" style="28" customWidth="1"/>
    <col min="2" max="2" width="27.25" style="29" customWidth="1"/>
    <col min="3" max="3" width="11.25" style="29" customWidth="1"/>
    <col min="4" max="16" width="10.625" style="27" customWidth="1"/>
    <col min="17" max="17" width="20.125" style="18" customWidth="1"/>
    <col min="18" max="18" width="9" style="18"/>
    <col min="19" max="16384" width="9" style="3"/>
  </cols>
  <sheetData>
    <row r="1" spans="1:19" s="136" customFormat="1" ht="30" customHeight="1">
      <c r="A1" s="208" t="s">
        <v>130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3"/>
      <c r="R1" s="203"/>
      <c r="S1" s="203"/>
    </row>
    <row r="2" spans="1:19" s="136" customFormat="1" ht="30" customHeight="1">
      <c r="A2" s="213" t="s">
        <v>129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>
      <c r="A3" s="209" t="s">
        <v>3</v>
      </c>
      <c r="B3" s="209" t="s">
        <v>11</v>
      </c>
      <c r="C3" s="209" t="s">
        <v>35</v>
      </c>
      <c r="D3" s="210" t="s">
        <v>76</v>
      </c>
      <c r="E3" s="210"/>
      <c r="F3" s="210"/>
      <c r="G3" s="210"/>
      <c r="H3" s="210"/>
      <c r="I3" s="210"/>
      <c r="J3" s="210" t="s">
        <v>77</v>
      </c>
      <c r="K3" s="210"/>
      <c r="L3" s="210"/>
      <c r="M3" s="210"/>
      <c r="N3" s="210"/>
      <c r="O3" s="210"/>
      <c r="P3" s="211" t="s">
        <v>78</v>
      </c>
      <c r="Q3" s="205" t="s">
        <v>81</v>
      </c>
      <c r="R3" s="205" t="s">
        <v>82</v>
      </c>
      <c r="S3" s="205" t="s">
        <v>83</v>
      </c>
    </row>
    <row r="4" spans="1:19" ht="38.25">
      <c r="A4" s="209"/>
      <c r="B4" s="209"/>
      <c r="C4" s="209"/>
      <c r="D4" s="30" t="s">
        <v>16</v>
      </c>
      <c r="E4" s="30" t="s">
        <v>20</v>
      </c>
      <c r="F4" s="30" t="s">
        <v>31</v>
      </c>
      <c r="G4" s="30" t="s">
        <v>24</v>
      </c>
      <c r="H4" s="30" t="s">
        <v>32</v>
      </c>
      <c r="I4" s="19" t="s">
        <v>2</v>
      </c>
      <c r="J4" s="30" t="s">
        <v>16</v>
      </c>
      <c r="K4" s="30" t="s">
        <v>79</v>
      </c>
      <c r="L4" s="30" t="s">
        <v>31</v>
      </c>
      <c r="M4" s="30" t="s">
        <v>24</v>
      </c>
      <c r="N4" s="30" t="s">
        <v>80</v>
      </c>
      <c r="O4" s="19" t="s">
        <v>2</v>
      </c>
      <c r="P4" s="212"/>
      <c r="Q4" s="206"/>
      <c r="R4" s="206"/>
      <c r="S4" s="207"/>
    </row>
    <row r="5" spans="1:19">
      <c r="A5" s="20">
        <v>1</v>
      </c>
      <c r="B5" s="21" t="s">
        <v>33</v>
      </c>
      <c r="C5" s="21" t="s">
        <v>5</v>
      </c>
      <c r="D5" s="162">
        <v>21528</v>
      </c>
      <c r="E5" s="162">
        <v>0</v>
      </c>
      <c r="F5" s="162">
        <v>2340</v>
      </c>
      <c r="G5" s="162">
        <v>0</v>
      </c>
      <c r="H5" s="162">
        <v>0</v>
      </c>
      <c r="I5" s="163">
        <f t="shared" ref="I5" si="0">SUM(D5:H5)</f>
        <v>23868</v>
      </c>
      <c r="J5" s="164">
        <v>27405</v>
      </c>
      <c r="K5" s="164">
        <v>2610</v>
      </c>
      <c r="L5" s="164">
        <v>2700</v>
      </c>
      <c r="M5" s="164"/>
      <c r="N5" s="164">
        <v>0</v>
      </c>
      <c r="O5" s="165">
        <v>32715</v>
      </c>
      <c r="P5" s="163">
        <v>56583</v>
      </c>
      <c r="Q5" s="166">
        <v>58396</v>
      </c>
      <c r="R5" s="166"/>
      <c r="S5" s="166">
        <v>58396</v>
      </c>
    </row>
    <row r="6" spans="1:19">
      <c r="A6" s="23"/>
      <c r="B6" s="24" t="s">
        <v>13</v>
      </c>
      <c r="C6" s="25"/>
      <c r="D6" s="159">
        <f t="shared" ref="D6:I6" si="1">SUM(D5:D5)</f>
        <v>21528</v>
      </c>
      <c r="E6" s="159">
        <f t="shared" si="1"/>
        <v>0</v>
      </c>
      <c r="F6" s="159">
        <f t="shared" si="1"/>
        <v>2340</v>
      </c>
      <c r="G6" s="159">
        <f t="shared" si="1"/>
        <v>0</v>
      </c>
      <c r="H6" s="159">
        <f t="shared" si="1"/>
        <v>0</v>
      </c>
      <c r="I6" s="159">
        <f t="shared" si="1"/>
        <v>23868</v>
      </c>
      <c r="J6" s="159">
        <f>SUM(J5)</f>
        <v>27405</v>
      </c>
      <c r="K6" s="159">
        <f t="shared" ref="K6:R6" si="2">SUM(K5)</f>
        <v>2610</v>
      </c>
      <c r="L6" s="159">
        <f t="shared" si="2"/>
        <v>2700</v>
      </c>
      <c r="M6" s="159">
        <f t="shared" si="2"/>
        <v>0</v>
      </c>
      <c r="N6" s="159">
        <f t="shared" si="2"/>
        <v>0</v>
      </c>
      <c r="O6" s="159">
        <f t="shared" si="2"/>
        <v>32715</v>
      </c>
      <c r="P6" s="159">
        <f t="shared" si="2"/>
        <v>56583</v>
      </c>
      <c r="Q6" s="159">
        <f t="shared" si="2"/>
        <v>58396</v>
      </c>
      <c r="R6" s="159">
        <f t="shared" si="2"/>
        <v>0</v>
      </c>
      <c r="S6" s="159">
        <f>SUM(S5)</f>
        <v>58396</v>
      </c>
    </row>
    <row r="7" spans="1:19">
      <c r="A7" s="26"/>
      <c r="B7" s="26"/>
      <c r="C7" s="26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C8"/>
  <sheetViews>
    <sheetView workbookViewId="0">
      <selection activeCell="A9" sqref="A9:XFD61"/>
    </sheetView>
  </sheetViews>
  <sheetFormatPr defaultColWidth="7" defaultRowHeight="13.5"/>
  <cols>
    <col min="1" max="1" width="27.25" style="52" bestFit="1" customWidth="1"/>
    <col min="2" max="2" width="13.125" style="52" customWidth="1"/>
    <col min="3" max="3" width="6" style="52" customWidth="1"/>
    <col min="4" max="13" width="7.625" style="52" customWidth="1"/>
    <col min="14" max="14" width="11.625" style="31" customWidth="1"/>
    <col min="15" max="15" width="9.375" style="52" customWidth="1"/>
    <col min="16" max="21" width="7.625" style="52" customWidth="1"/>
    <col min="22" max="22" width="7.625" style="53" customWidth="1"/>
    <col min="23" max="23" width="7.625" style="54" customWidth="1"/>
    <col min="24" max="24" width="11.25" style="55" bestFit="1" customWidth="1"/>
    <col min="25" max="25" width="11.375" style="31" bestFit="1" customWidth="1"/>
    <col min="26" max="29" width="7" style="31"/>
    <col min="30" max="16384" width="7" style="52"/>
  </cols>
  <sheetData>
    <row r="1" spans="1:29" s="108" customFormat="1" ht="30" customHeight="1">
      <c r="A1" s="208" t="s">
        <v>84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137"/>
      <c r="Z1" s="137"/>
      <c r="AA1" s="137"/>
      <c r="AB1" s="137"/>
      <c r="AC1" s="137"/>
    </row>
    <row r="2" spans="1:29" s="108" customFormat="1" ht="30" customHeight="1">
      <c r="A2" s="217" t="s">
        <v>127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137"/>
      <c r="Z2" s="137"/>
      <c r="AA2" s="137"/>
      <c r="AB2" s="137"/>
      <c r="AC2" s="137"/>
    </row>
    <row r="3" spans="1:29" s="32" customFormat="1" ht="23.25" customHeight="1">
      <c r="A3" s="209" t="s">
        <v>3</v>
      </c>
      <c r="B3" s="209" t="s">
        <v>11</v>
      </c>
      <c r="C3" s="209" t="s">
        <v>15</v>
      </c>
      <c r="D3" s="210" t="s">
        <v>85</v>
      </c>
      <c r="E3" s="210"/>
      <c r="F3" s="210"/>
      <c r="G3" s="210"/>
      <c r="H3" s="210"/>
      <c r="I3" s="210"/>
      <c r="J3" s="210"/>
      <c r="K3" s="210"/>
      <c r="L3" s="210"/>
      <c r="M3" s="210"/>
      <c r="N3" s="210" t="s">
        <v>86</v>
      </c>
      <c r="O3" s="210"/>
      <c r="P3" s="210"/>
      <c r="Q3" s="210"/>
      <c r="R3" s="210"/>
      <c r="S3" s="210"/>
      <c r="T3" s="210"/>
      <c r="U3" s="210"/>
      <c r="V3" s="210"/>
      <c r="W3" s="210"/>
      <c r="X3" s="216" t="s">
        <v>87</v>
      </c>
      <c r="Y3" s="31"/>
      <c r="Z3" s="31"/>
      <c r="AA3" s="31"/>
      <c r="AB3" s="31"/>
      <c r="AC3" s="31"/>
    </row>
    <row r="4" spans="1:29" s="32" customFormat="1" ht="38.25">
      <c r="A4" s="209"/>
      <c r="B4" s="209"/>
      <c r="C4" s="209"/>
      <c r="D4" s="138" t="s">
        <v>16</v>
      </c>
      <c r="E4" s="138" t="s">
        <v>17</v>
      </c>
      <c r="F4" s="138" t="s">
        <v>18</v>
      </c>
      <c r="G4" s="138" t="s">
        <v>19</v>
      </c>
      <c r="H4" s="138" t="s">
        <v>20</v>
      </c>
      <c r="I4" s="138" t="s">
        <v>21</v>
      </c>
      <c r="J4" s="138" t="s">
        <v>22</v>
      </c>
      <c r="K4" s="138" t="s">
        <v>23</v>
      </c>
      <c r="L4" s="138" t="s">
        <v>24</v>
      </c>
      <c r="M4" s="19" t="s">
        <v>8</v>
      </c>
      <c r="N4" s="139" t="s">
        <v>88</v>
      </c>
      <c r="O4" s="138" t="s">
        <v>89</v>
      </c>
      <c r="P4" s="138" t="s">
        <v>18</v>
      </c>
      <c r="Q4" s="138" t="s">
        <v>19</v>
      </c>
      <c r="R4" s="138" t="s">
        <v>20</v>
      </c>
      <c r="S4" s="138" t="s">
        <v>21</v>
      </c>
      <c r="T4" s="138" t="s">
        <v>22</v>
      </c>
      <c r="U4" s="138" t="s">
        <v>23</v>
      </c>
      <c r="V4" s="138" t="s">
        <v>24</v>
      </c>
      <c r="W4" s="33" t="s">
        <v>8</v>
      </c>
      <c r="X4" s="216"/>
      <c r="Y4" s="31"/>
      <c r="Z4" s="31"/>
      <c r="AA4" s="31"/>
      <c r="AB4" s="31"/>
      <c r="AC4" s="31"/>
    </row>
    <row r="5" spans="1:29" s="37" customFormat="1" ht="20.100000000000001" customHeight="1">
      <c r="A5" s="215"/>
      <c r="B5" s="215"/>
      <c r="C5" s="215"/>
      <c r="D5" s="110" t="s">
        <v>14</v>
      </c>
      <c r="E5" s="110" t="s">
        <v>14</v>
      </c>
      <c r="F5" s="110" t="s">
        <v>14</v>
      </c>
      <c r="G5" s="110" t="s">
        <v>14</v>
      </c>
      <c r="H5" s="110" t="s">
        <v>14</v>
      </c>
      <c r="I5" s="110" t="s">
        <v>14</v>
      </c>
      <c r="J5" s="110" t="s">
        <v>14</v>
      </c>
      <c r="K5" s="110" t="s">
        <v>14</v>
      </c>
      <c r="L5" s="110" t="s">
        <v>14</v>
      </c>
      <c r="M5" s="110" t="s">
        <v>14</v>
      </c>
      <c r="N5" s="34" t="s">
        <v>14</v>
      </c>
      <c r="O5" s="110" t="s">
        <v>14</v>
      </c>
      <c r="P5" s="110" t="s">
        <v>14</v>
      </c>
      <c r="Q5" s="110" t="s">
        <v>14</v>
      </c>
      <c r="R5" s="110" t="s">
        <v>14</v>
      </c>
      <c r="S5" s="110" t="s">
        <v>14</v>
      </c>
      <c r="T5" s="110" t="s">
        <v>14</v>
      </c>
      <c r="U5" s="110" t="s">
        <v>14</v>
      </c>
      <c r="V5" s="110" t="s">
        <v>14</v>
      </c>
      <c r="W5" s="35" t="s">
        <v>14</v>
      </c>
      <c r="X5" s="216" t="s">
        <v>14</v>
      </c>
      <c r="Y5" s="36"/>
      <c r="Z5" s="36"/>
      <c r="AA5" s="36"/>
      <c r="AB5" s="36"/>
      <c r="AC5" s="36"/>
    </row>
    <row r="6" spans="1:29" s="44" customFormat="1" ht="20.100000000000001" customHeight="1">
      <c r="A6" s="51" t="s">
        <v>34</v>
      </c>
      <c r="B6" s="38" t="s">
        <v>6</v>
      </c>
      <c r="C6" s="38" t="s">
        <v>90</v>
      </c>
      <c r="D6" s="22">
        <v>2024</v>
      </c>
      <c r="E6" s="22">
        <v>920</v>
      </c>
      <c r="F6" s="22">
        <v>70</v>
      </c>
      <c r="G6" s="22">
        <v>40</v>
      </c>
      <c r="H6" s="22">
        <v>0</v>
      </c>
      <c r="I6" s="22">
        <v>0</v>
      </c>
      <c r="J6" s="22">
        <v>200</v>
      </c>
      <c r="K6" s="22">
        <v>300</v>
      </c>
      <c r="L6" s="22">
        <v>355</v>
      </c>
      <c r="M6" s="39">
        <f>SUM(D6:L6)</f>
        <v>3909</v>
      </c>
      <c r="N6" s="40">
        <v>4410</v>
      </c>
      <c r="O6" s="22">
        <v>2310</v>
      </c>
      <c r="P6" s="22">
        <v>140</v>
      </c>
      <c r="Q6" s="22"/>
      <c r="R6" s="22"/>
      <c r="S6" s="22"/>
      <c r="T6" s="22">
        <v>400</v>
      </c>
      <c r="U6" s="22">
        <v>600</v>
      </c>
      <c r="V6" s="22"/>
      <c r="W6" s="41">
        <f>SUM(N6:V6)</f>
        <v>7860</v>
      </c>
      <c r="X6" s="42">
        <f t="shared" ref="X6" si="0">ROUND(W6*1.7*1.05,0)</f>
        <v>14030</v>
      </c>
      <c r="Y6" s="43"/>
      <c r="Z6" s="43"/>
      <c r="AA6" s="43"/>
      <c r="AB6" s="43"/>
      <c r="AC6" s="43"/>
    </row>
    <row r="7" spans="1:29" s="44" customFormat="1" ht="20.100000000000001" customHeight="1">
      <c r="A7" s="51" t="s">
        <v>91</v>
      </c>
      <c r="B7" s="38" t="s">
        <v>6</v>
      </c>
      <c r="C7" s="38" t="s">
        <v>90</v>
      </c>
      <c r="D7" s="22">
        <v>5060</v>
      </c>
      <c r="E7" s="22">
        <v>1840</v>
      </c>
      <c r="F7" s="22">
        <v>175</v>
      </c>
      <c r="G7" s="22">
        <v>100</v>
      </c>
      <c r="H7" s="22">
        <v>0</v>
      </c>
      <c r="I7" s="22">
        <v>0</v>
      </c>
      <c r="J7" s="22">
        <v>500</v>
      </c>
      <c r="K7" s="22">
        <v>500</v>
      </c>
      <c r="L7" s="22">
        <v>710</v>
      </c>
      <c r="M7" s="39">
        <f>SUM(D7:L7)</f>
        <v>8885</v>
      </c>
      <c r="N7" s="40">
        <v>5775</v>
      </c>
      <c r="O7" s="22">
        <v>2100</v>
      </c>
      <c r="P7" s="22">
        <v>175</v>
      </c>
      <c r="Q7" s="22"/>
      <c r="R7" s="22"/>
      <c r="S7" s="22"/>
      <c r="T7" s="22">
        <v>500</v>
      </c>
      <c r="U7" s="22">
        <v>500</v>
      </c>
      <c r="V7" s="22"/>
      <c r="W7" s="41">
        <f>SUM(N7:V7)</f>
        <v>9050</v>
      </c>
      <c r="X7" s="42">
        <v>0</v>
      </c>
      <c r="Y7" s="43"/>
      <c r="Z7" s="43"/>
      <c r="AA7" s="43"/>
      <c r="AB7" s="43"/>
      <c r="AC7" s="43"/>
    </row>
    <row r="8" spans="1:29" s="37" customFormat="1" ht="20.100000000000001" customHeight="1">
      <c r="A8" s="45" t="s">
        <v>92</v>
      </c>
      <c r="B8" s="46"/>
      <c r="C8" s="46"/>
      <c r="D8" s="47">
        <f t="shared" ref="D8:X8" si="1">SUM(D6:D7)</f>
        <v>7084</v>
      </c>
      <c r="E8" s="47">
        <f t="shared" si="1"/>
        <v>2760</v>
      </c>
      <c r="F8" s="47">
        <f t="shared" si="1"/>
        <v>245</v>
      </c>
      <c r="G8" s="47">
        <f t="shared" si="1"/>
        <v>140</v>
      </c>
      <c r="H8" s="47">
        <f t="shared" si="1"/>
        <v>0</v>
      </c>
      <c r="I8" s="47">
        <f t="shared" si="1"/>
        <v>0</v>
      </c>
      <c r="J8" s="47">
        <f t="shared" si="1"/>
        <v>700</v>
      </c>
      <c r="K8" s="47">
        <f t="shared" si="1"/>
        <v>800</v>
      </c>
      <c r="L8" s="47">
        <f t="shared" si="1"/>
        <v>1065</v>
      </c>
      <c r="M8" s="47">
        <f t="shared" si="1"/>
        <v>12794</v>
      </c>
      <c r="N8" s="48">
        <f t="shared" si="1"/>
        <v>10185</v>
      </c>
      <c r="O8" s="47">
        <f t="shared" si="1"/>
        <v>4410</v>
      </c>
      <c r="P8" s="47">
        <f t="shared" si="1"/>
        <v>315</v>
      </c>
      <c r="Q8" s="47">
        <f t="shared" si="1"/>
        <v>0</v>
      </c>
      <c r="R8" s="47">
        <f t="shared" si="1"/>
        <v>0</v>
      </c>
      <c r="S8" s="47">
        <f t="shared" si="1"/>
        <v>0</v>
      </c>
      <c r="T8" s="47">
        <f t="shared" si="1"/>
        <v>900</v>
      </c>
      <c r="U8" s="47">
        <f t="shared" si="1"/>
        <v>1100</v>
      </c>
      <c r="V8" s="47">
        <f t="shared" si="1"/>
        <v>0</v>
      </c>
      <c r="W8" s="49">
        <f t="shared" si="1"/>
        <v>16910</v>
      </c>
      <c r="X8" s="50">
        <f t="shared" si="1"/>
        <v>14030</v>
      </c>
      <c r="Y8" s="36"/>
      <c r="Z8" s="36"/>
      <c r="AA8" s="36"/>
      <c r="AB8" s="36"/>
      <c r="AC8" s="36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A8" sqref="A8:XFD105"/>
    </sheetView>
  </sheetViews>
  <sheetFormatPr defaultColWidth="9" defaultRowHeight="13.5"/>
  <cols>
    <col min="1" max="1" width="20.875" style="9" customWidth="1"/>
    <col min="2" max="2" width="38.375" style="9" customWidth="1"/>
    <col min="3" max="3" width="17.375" style="9" customWidth="1"/>
    <col min="4" max="4" width="21.875" style="9" customWidth="1"/>
    <col min="5" max="5" width="20.875" style="9" customWidth="1"/>
    <col min="6" max="16384" width="9" style="9"/>
  </cols>
  <sheetData>
    <row r="1" spans="1:5" s="4" customFormat="1" ht="30" customHeight="1">
      <c r="A1" s="180" t="s">
        <v>140</v>
      </c>
      <c r="B1" s="181"/>
      <c r="C1" s="181"/>
      <c r="D1" s="182"/>
      <c r="E1" s="182"/>
    </row>
    <row r="2" spans="1:5" s="5" customFormat="1" ht="20.100000000000001" customHeight="1">
      <c r="A2" s="183" t="s">
        <v>39</v>
      </c>
      <c r="B2" s="184"/>
      <c r="C2" s="184"/>
      <c r="D2" s="184"/>
      <c r="E2" s="184"/>
    </row>
    <row r="3" spans="1:5" s="2" customFormat="1" ht="18.95" customHeight="1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</row>
    <row r="4" spans="1:5" s="2" customFormat="1" ht="18.95" customHeight="1">
      <c r="A4" s="1" t="s">
        <v>46</v>
      </c>
      <c r="B4" s="8" t="s">
        <v>33</v>
      </c>
      <c r="C4" s="8" t="s">
        <v>47</v>
      </c>
      <c r="D4" s="1">
        <v>208304.27</v>
      </c>
      <c r="E4" s="7">
        <f t="shared" ref="E4:E6" si="0">ROUND(D4*1.1,2)</f>
        <v>229134.7</v>
      </c>
    </row>
    <row r="5" spans="1:5" s="2" customFormat="1" ht="18.95" customHeight="1">
      <c r="A5" s="1" t="s">
        <v>1</v>
      </c>
      <c r="B5" s="51" t="s">
        <v>91</v>
      </c>
      <c r="C5" s="8" t="s">
        <v>45</v>
      </c>
      <c r="D5" s="1">
        <v>147012.75</v>
      </c>
      <c r="E5" s="7">
        <v>0</v>
      </c>
    </row>
    <row r="6" spans="1:5" s="2" customFormat="1" ht="18.95" customHeight="1">
      <c r="A6" s="1" t="s">
        <v>46</v>
      </c>
      <c r="B6" s="6" t="s">
        <v>48</v>
      </c>
      <c r="C6" s="8" t="s">
        <v>45</v>
      </c>
      <c r="D6" s="1">
        <f>100267.45+43832.26</f>
        <v>144099.71</v>
      </c>
      <c r="E6" s="7">
        <f t="shared" si="0"/>
        <v>158509.68</v>
      </c>
    </row>
    <row r="7" spans="1:5" s="2" customFormat="1" ht="18.95" customHeight="1">
      <c r="A7" s="1" t="s">
        <v>49</v>
      </c>
      <c r="B7" s="8"/>
      <c r="C7" s="8"/>
      <c r="D7" s="1">
        <f>SUM(D4:D6)</f>
        <v>499416.73</v>
      </c>
      <c r="E7" s="7">
        <f>SUM(E4:E6)</f>
        <v>387644.38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S6"/>
  <sheetViews>
    <sheetView topLeftCell="C1" workbookViewId="0">
      <selection activeCell="B7" sqref="A7:XFD28"/>
    </sheetView>
  </sheetViews>
  <sheetFormatPr defaultColWidth="9" defaultRowHeight="11.25"/>
  <cols>
    <col min="1" max="1" width="8.125" style="11" hidden="1" customWidth="1"/>
    <col min="2" max="2" width="30.875" style="11" bestFit="1" customWidth="1"/>
    <col min="3" max="3" width="5.875" style="11" customWidth="1"/>
    <col min="4" max="4" width="9.875" style="11" hidden="1" customWidth="1"/>
    <col min="5" max="18" width="9" style="11" hidden="1" customWidth="1"/>
    <col min="19" max="19" width="9" style="15" hidden="1" customWidth="1"/>
    <col min="20" max="23" width="9" style="11" hidden="1" customWidth="1"/>
    <col min="24" max="24" width="9" style="15" hidden="1" customWidth="1"/>
    <col min="25" max="25" width="8.375" style="11" customWidth="1"/>
    <col min="26" max="26" width="9.625" style="11" customWidth="1"/>
    <col min="27" max="27" width="9.375" style="11" customWidth="1"/>
    <col min="28" max="28" width="12.5" style="11" customWidth="1"/>
    <col min="29" max="29" width="9.875" style="11" customWidth="1"/>
    <col min="30" max="30" width="11.625" style="11" customWidth="1"/>
    <col min="31" max="31" width="11.125" style="11" bestFit="1" customWidth="1"/>
    <col min="32" max="32" width="10.875" style="11" customWidth="1"/>
    <col min="33" max="33" width="11.375" style="11" customWidth="1"/>
    <col min="34" max="34" width="11.625" style="11" customWidth="1"/>
    <col min="35" max="35" width="11.375" style="11" customWidth="1"/>
    <col min="36" max="36" width="9.5" style="11" bestFit="1" customWidth="1"/>
    <col min="37" max="37" width="11.125" style="11" bestFit="1" customWidth="1"/>
    <col min="38" max="38" width="11" style="11" customWidth="1"/>
    <col min="39" max="39" width="12.125" style="11" customWidth="1"/>
    <col min="40" max="40" width="12.5" style="14" customWidth="1"/>
    <col min="41" max="41" width="10.5" style="16" customWidth="1"/>
    <col min="42" max="42" width="13" style="17" bestFit="1" customWidth="1"/>
    <col min="43" max="43" width="13" style="17" customWidth="1"/>
    <col min="44" max="44" width="10.75" style="11" customWidth="1"/>
    <col min="45" max="16384" width="9" style="11"/>
  </cols>
  <sheetData>
    <row r="1" spans="1:45" ht="18.75">
      <c r="A1" s="186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8"/>
      <c r="AP1" s="188"/>
      <c r="AQ1" s="189"/>
    </row>
    <row r="2" spans="1:45">
      <c r="A2" s="193" t="s">
        <v>7</v>
      </c>
      <c r="B2" s="190" t="s">
        <v>25</v>
      </c>
      <c r="C2" s="190" t="s">
        <v>35</v>
      </c>
      <c r="D2" s="190" t="s">
        <v>51</v>
      </c>
      <c r="E2" s="190" t="s">
        <v>52</v>
      </c>
      <c r="F2" s="190"/>
      <c r="G2" s="190"/>
      <c r="H2" s="190"/>
      <c r="I2" s="190"/>
      <c r="J2" s="190" t="s">
        <v>53</v>
      </c>
      <c r="K2" s="190"/>
      <c r="L2" s="190"/>
      <c r="M2" s="190"/>
      <c r="N2" s="190"/>
      <c r="O2" s="194" t="s">
        <v>54</v>
      </c>
      <c r="P2" s="194"/>
      <c r="Q2" s="194"/>
      <c r="R2" s="194"/>
      <c r="S2" s="194"/>
      <c r="T2" s="194" t="s">
        <v>55</v>
      </c>
      <c r="U2" s="194"/>
      <c r="V2" s="194"/>
      <c r="W2" s="194"/>
      <c r="X2" s="194"/>
      <c r="Y2" s="194" t="s">
        <v>56</v>
      </c>
      <c r="Z2" s="194"/>
      <c r="AA2" s="194"/>
      <c r="AB2" s="194"/>
      <c r="AC2" s="194"/>
      <c r="AD2" s="190" t="s">
        <v>106</v>
      </c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1" t="s">
        <v>57</v>
      </c>
      <c r="AP2" s="191" t="s">
        <v>2</v>
      </c>
      <c r="AQ2" s="185" t="s">
        <v>139</v>
      </c>
    </row>
    <row r="3" spans="1:45" ht="33.75">
      <c r="A3" s="193"/>
      <c r="B3" s="190"/>
      <c r="C3" s="190"/>
      <c r="D3" s="190"/>
      <c r="E3" s="156" t="s">
        <v>58</v>
      </c>
      <c r="F3" s="156" t="s">
        <v>59</v>
      </c>
      <c r="G3" s="156" t="s">
        <v>60</v>
      </c>
      <c r="H3" s="156" t="s">
        <v>61</v>
      </c>
      <c r="I3" s="157" t="s">
        <v>8</v>
      </c>
      <c r="J3" s="156" t="s">
        <v>58</v>
      </c>
      <c r="K3" s="156" t="s">
        <v>59</v>
      </c>
      <c r="L3" s="156" t="s">
        <v>60</v>
      </c>
      <c r="M3" s="156" t="s">
        <v>61</v>
      </c>
      <c r="N3" s="157" t="s">
        <v>8</v>
      </c>
      <c r="O3" s="156" t="s">
        <v>58</v>
      </c>
      <c r="P3" s="156" t="s">
        <v>59</v>
      </c>
      <c r="Q3" s="156" t="s">
        <v>60</v>
      </c>
      <c r="R3" s="156" t="s">
        <v>61</v>
      </c>
      <c r="S3" s="158" t="s">
        <v>8</v>
      </c>
      <c r="T3" s="156" t="s">
        <v>58</v>
      </c>
      <c r="U3" s="156" t="s">
        <v>59</v>
      </c>
      <c r="V3" s="156" t="s">
        <v>60</v>
      </c>
      <c r="W3" s="156" t="s">
        <v>61</v>
      </c>
      <c r="X3" s="158" t="s">
        <v>8</v>
      </c>
      <c r="Y3" s="156" t="s">
        <v>58</v>
      </c>
      <c r="Z3" s="156" t="s">
        <v>59</v>
      </c>
      <c r="AA3" s="156" t="s">
        <v>60</v>
      </c>
      <c r="AB3" s="156" t="s">
        <v>61</v>
      </c>
      <c r="AC3" s="157" t="s">
        <v>8</v>
      </c>
      <c r="AD3" s="156" t="s">
        <v>62</v>
      </c>
      <c r="AE3" s="156" t="s">
        <v>63</v>
      </c>
      <c r="AF3" s="156" t="s">
        <v>64</v>
      </c>
      <c r="AG3" s="156" t="s">
        <v>65</v>
      </c>
      <c r="AH3" s="156" t="s">
        <v>66</v>
      </c>
      <c r="AI3" s="156" t="s">
        <v>67</v>
      </c>
      <c r="AJ3" s="156" t="s">
        <v>68</v>
      </c>
      <c r="AK3" s="156" t="s">
        <v>69</v>
      </c>
      <c r="AL3" s="156" t="s">
        <v>70</v>
      </c>
      <c r="AM3" s="156" t="s">
        <v>71</v>
      </c>
      <c r="AN3" s="159" t="s">
        <v>72</v>
      </c>
      <c r="AO3" s="192"/>
      <c r="AP3" s="192"/>
      <c r="AQ3" s="185"/>
    </row>
    <row r="4" spans="1:45" s="12" customFormat="1" ht="18" customHeight="1">
      <c r="A4" s="69" t="s">
        <v>9</v>
      </c>
      <c r="B4" s="71" t="s">
        <v>74</v>
      </c>
      <c r="C4" s="71" t="s">
        <v>73</v>
      </c>
      <c r="D4" s="72">
        <v>2</v>
      </c>
      <c r="E4" s="70">
        <v>3</v>
      </c>
      <c r="F4" s="70">
        <v>4</v>
      </c>
      <c r="G4" s="70">
        <v>27</v>
      </c>
      <c r="H4" s="70">
        <v>4</v>
      </c>
      <c r="I4" s="70">
        <f t="shared" ref="I4:I5" si="0">SUM(E4:H4)</f>
        <v>38</v>
      </c>
      <c r="J4" s="72"/>
      <c r="K4" s="72"/>
      <c r="L4" s="72">
        <v>3</v>
      </c>
      <c r="M4" s="72">
        <v>1</v>
      </c>
      <c r="N4" s="70">
        <f t="shared" ref="N4:N5" si="1">SUM(J4:M4)</f>
        <v>4</v>
      </c>
      <c r="O4" s="70">
        <f t="shared" ref="O4:R5" si="2">E4+J4</f>
        <v>3</v>
      </c>
      <c r="P4" s="70">
        <f t="shared" si="2"/>
        <v>4</v>
      </c>
      <c r="Q4" s="70">
        <f t="shared" si="2"/>
        <v>30</v>
      </c>
      <c r="R4" s="70">
        <f t="shared" si="2"/>
        <v>5</v>
      </c>
      <c r="S4" s="73">
        <f t="shared" ref="S4:S5" si="3">SUM(O4:R4)</f>
        <v>42</v>
      </c>
      <c r="T4" s="72">
        <v>0</v>
      </c>
      <c r="U4" s="72">
        <v>4</v>
      </c>
      <c r="V4" s="72">
        <v>31</v>
      </c>
      <c r="W4" s="72">
        <v>3</v>
      </c>
      <c r="X4" s="73">
        <f t="shared" ref="X4:X5" si="4">SUM(T4:W4)</f>
        <v>38</v>
      </c>
      <c r="Y4" s="72">
        <v>0</v>
      </c>
      <c r="Z4" s="72">
        <v>4</v>
      </c>
      <c r="AA4" s="72">
        <v>31</v>
      </c>
      <c r="AB4" s="72">
        <v>3</v>
      </c>
      <c r="AC4" s="70">
        <f t="shared" ref="AC4:AC5" si="5">SUM(Y4:AB4)</f>
        <v>38</v>
      </c>
      <c r="AD4" s="70">
        <f>(Y4*6800+Z4*5950+AA4*5395+AB4*4500)*12/2</f>
        <v>1227270</v>
      </c>
      <c r="AE4" s="70">
        <f>AC4*4320/2</f>
        <v>82080</v>
      </c>
      <c r="AF4" s="70">
        <f>AC4*6000/2</f>
        <v>114000</v>
      </c>
      <c r="AG4" s="70">
        <f>AC4*2400/2</f>
        <v>45600</v>
      </c>
      <c r="AH4" s="70">
        <f>AC4*10000/2</f>
        <v>190000</v>
      </c>
      <c r="AI4" s="70">
        <f>AC4*800/2</f>
        <v>15200</v>
      </c>
      <c r="AJ4" s="70">
        <f>D4*50*200/2</f>
        <v>10000</v>
      </c>
      <c r="AK4" s="70">
        <f>(Y4*1200+Z4*1200+AA4*600+AB4*600)/2</f>
        <v>12600</v>
      </c>
      <c r="AL4" s="70">
        <f>AC4*960/2</f>
        <v>18240</v>
      </c>
      <c r="AM4" s="70">
        <f>ROUND((7460*0.342*AC4*12)/2,2)</f>
        <v>581700.96</v>
      </c>
      <c r="AN4" s="70">
        <f>ROUND(SUM(AD4:AM4),2)</f>
        <v>2296690.96</v>
      </c>
      <c r="AO4" s="76"/>
      <c r="AP4" s="75">
        <f>AN4+AO4</f>
        <v>2296690.96</v>
      </c>
      <c r="AQ4" s="75">
        <f t="shared" ref="AQ4:AQ5" si="6">ROUND((AN4*0.98173)+AO4,2)</f>
        <v>2254730.42</v>
      </c>
      <c r="AR4" s="13"/>
      <c r="AS4" s="11"/>
    </row>
    <row r="5" spans="1:45" ht="18" customHeight="1">
      <c r="A5" s="69" t="s">
        <v>9</v>
      </c>
      <c r="B5" s="71" t="s">
        <v>75</v>
      </c>
      <c r="C5" s="72" t="s">
        <v>10</v>
      </c>
      <c r="D5" s="72"/>
      <c r="E5" s="70">
        <v>6</v>
      </c>
      <c r="F5" s="70">
        <v>9</v>
      </c>
      <c r="G5" s="70">
        <v>0</v>
      </c>
      <c r="H5" s="70">
        <v>6</v>
      </c>
      <c r="I5" s="70">
        <f t="shared" si="0"/>
        <v>21</v>
      </c>
      <c r="J5" s="72">
        <v>12</v>
      </c>
      <c r="K5" s="72">
        <v>1</v>
      </c>
      <c r="L5" s="72"/>
      <c r="M5" s="72">
        <v>1</v>
      </c>
      <c r="N5" s="70">
        <f t="shared" si="1"/>
        <v>14</v>
      </c>
      <c r="O5" s="70">
        <f t="shared" si="2"/>
        <v>18</v>
      </c>
      <c r="P5" s="70">
        <f t="shared" si="2"/>
        <v>10</v>
      </c>
      <c r="Q5" s="70">
        <f t="shared" si="2"/>
        <v>0</v>
      </c>
      <c r="R5" s="70">
        <f t="shared" si="2"/>
        <v>7</v>
      </c>
      <c r="S5" s="73">
        <f t="shared" si="3"/>
        <v>35</v>
      </c>
      <c r="T5" s="72">
        <v>14</v>
      </c>
      <c r="U5" s="72">
        <v>3</v>
      </c>
      <c r="V5" s="72">
        <v>0</v>
      </c>
      <c r="W5" s="72">
        <v>7</v>
      </c>
      <c r="X5" s="73">
        <f t="shared" si="4"/>
        <v>24</v>
      </c>
      <c r="Y5" s="72">
        <v>14</v>
      </c>
      <c r="Z5" s="72">
        <v>3</v>
      </c>
      <c r="AA5" s="72">
        <v>0</v>
      </c>
      <c r="AB5" s="72">
        <v>7</v>
      </c>
      <c r="AC5" s="70">
        <f t="shared" si="5"/>
        <v>24</v>
      </c>
      <c r="AD5" s="70">
        <f>(Y5*6800+Z5*5950+AA5*5395+AB5*4500)*12/2</f>
        <v>867300</v>
      </c>
      <c r="AE5" s="70">
        <f>AC5*4320/2</f>
        <v>51840</v>
      </c>
      <c r="AF5" s="70">
        <f>AC5*6000/2</f>
        <v>72000</v>
      </c>
      <c r="AG5" s="70">
        <f>AC5*2400/2</f>
        <v>28800</v>
      </c>
      <c r="AH5" s="70">
        <f>AC5*10000/2</f>
        <v>120000</v>
      </c>
      <c r="AI5" s="70">
        <f>AC5*800/2</f>
        <v>9600</v>
      </c>
      <c r="AJ5" s="70">
        <f>D5*50*200/2</f>
        <v>0</v>
      </c>
      <c r="AK5" s="70">
        <f>(Y5*1200+Z5*1200+AA5*600+AB5*600)/2</f>
        <v>12300</v>
      </c>
      <c r="AL5" s="70">
        <f>AC5*960/2</f>
        <v>11520</v>
      </c>
      <c r="AM5" s="70">
        <f>ROUND((7460*0.342*AC5*12)/2,2)</f>
        <v>367390.08</v>
      </c>
      <c r="AN5" s="70">
        <f>ROUND(SUM(AD5:AM5),2)</f>
        <v>1540750.08</v>
      </c>
      <c r="AO5" s="74">
        <f>100917/2</f>
        <v>50458.5</v>
      </c>
      <c r="AP5" s="75">
        <f t="shared" ref="AP5" si="7">AN5+AO5</f>
        <v>1591208.58</v>
      </c>
      <c r="AQ5" s="75">
        <f t="shared" si="6"/>
        <v>1563059.08</v>
      </c>
      <c r="AR5" s="13"/>
    </row>
    <row r="6" spans="1:45" ht="18" customHeight="1">
      <c r="A6" s="71"/>
      <c r="B6" s="160" t="s">
        <v>13</v>
      </c>
      <c r="C6" s="160"/>
      <c r="D6" s="159">
        <f t="shared" ref="D6:AO6" si="8">SUM(D4:D5)</f>
        <v>2</v>
      </c>
      <c r="E6" s="159">
        <f t="shared" si="8"/>
        <v>9</v>
      </c>
      <c r="F6" s="159">
        <f t="shared" si="8"/>
        <v>13</v>
      </c>
      <c r="G6" s="159">
        <f t="shared" si="8"/>
        <v>27</v>
      </c>
      <c r="H6" s="159">
        <f t="shared" si="8"/>
        <v>10</v>
      </c>
      <c r="I6" s="159">
        <f t="shared" si="8"/>
        <v>59</v>
      </c>
      <c r="J6" s="159">
        <f t="shared" si="8"/>
        <v>12</v>
      </c>
      <c r="K6" s="159">
        <f t="shared" si="8"/>
        <v>1</v>
      </c>
      <c r="L6" s="159">
        <f t="shared" si="8"/>
        <v>3</v>
      </c>
      <c r="M6" s="159">
        <f t="shared" si="8"/>
        <v>2</v>
      </c>
      <c r="N6" s="159">
        <f t="shared" si="8"/>
        <v>18</v>
      </c>
      <c r="O6" s="159">
        <f t="shared" si="8"/>
        <v>21</v>
      </c>
      <c r="P6" s="159">
        <f t="shared" si="8"/>
        <v>14</v>
      </c>
      <c r="Q6" s="159">
        <f t="shared" si="8"/>
        <v>30</v>
      </c>
      <c r="R6" s="159">
        <f t="shared" si="8"/>
        <v>12</v>
      </c>
      <c r="S6" s="159">
        <f t="shared" si="8"/>
        <v>77</v>
      </c>
      <c r="T6" s="159">
        <f t="shared" si="8"/>
        <v>14</v>
      </c>
      <c r="U6" s="159">
        <f t="shared" si="8"/>
        <v>7</v>
      </c>
      <c r="V6" s="159">
        <f t="shared" si="8"/>
        <v>31</v>
      </c>
      <c r="W6" s="159">
        <f t="shared" si="8"/>
        <v>10</v>
      </c>
      <c r="X6" s="159">
        <f t="shared" si="8"/>
        <v>62</v>
      </c>
      <c r="Y6" s="159">
        <f t="shared" si="8"/>
        <v>14</v>
      </c>
      <c r="Z6" s="159">
        <f t="shared" si="8"/>
        <v>7</v>
      </c>
      <c r="AA6" s="159">
        <f t="shared" si="8"/>
        <v>31</v>
      </c>
      <c r="AB6" s="159">
        <f t="shared" si="8"/>
        <v>10</v>
      </c>
      <c r="AC6" s="159">
        <f t="shared" si="8"/>
        <v>62</v>
      </c>
      <c r="AD6" s="159">
        <f t="shared" si="8"/>
        <v>2094570</v>
      </c>
      <c r="AE6" s="159">
        <f t="shared" si="8"/>
        <v>133920</v>
      </c>
      <c r="AF6" s="159">
        <f t="shared" si="8"/>
        <v>186000</v>
      </c>
      <c r="AG6" s="159">
        <f t="shared" si="8"/>
        <v>74400</v>
      </c>
      <c r="AH6" s="159">
        <f t="shared" si="8"/>
        <v>310000</v>
      </c>
      <c r="AI6" s="159">
        <f t="shared" si="8"/>
        <v>24800</v>
      </c>
      <c r="AJ6" s="159">
        <f t="shared" si="8"/>
        <v>10000</v>
      </c>
      <c r="AK6" s="159">
        <f t="shared" si="8"/>
        <v>24900</v>
      </c>
      <c r="AL6" s="159">
        <f t="shared" si="8"/>
        <v>29760</v>
      </c>
      <c r="AM6" s="159">
        <f t="shared" si="8"/>
        <v>949091.04</v>
      </c>
      <c r="AN6" s="159">
        <f t="shared" si="8"/>
        <v>3837441.04</v>
      </c>
      <c r="AO6" s="159">
        <f t="shared" si="8"/>
        <v>50458.5</v>
      </c>
      <c r="AP6" s="159">
        <f t="shared" ref="AP6:AQ6" si="9">SUM(AP4:AP5)</f>
        <v>3887899.54</v>
      </c>
      <c r="AQ6" s="159">
        <f t="shared" si="9"/>
        <v>3817789.5</v>
      </c>
      <c r="AR6" s="155"/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A7" sqref="A7:XFD12"/>
    </sheetView>
  </sheetViews>
  <sheetFormatPr defaultColWidth="9" defaultRowHeight="13.5" outlineLevelRow="2"/>
  <cols>
    <col min="1" max="1" width="27.25" style="105" customWidth="1"/>
    <col min="2" max="2" width="9" style="105" customWidth="1"/>
    <col min="3" max="3" width="7.875" style="105" customWidth="1"/>
    <col min="4" max="4" width="25.875" style="106" customWidth="1"/>
    <col min="5" max="5" width="35.625" style="106" customWidth="1"/>
    <col min="6" max="6" width="27.25" style="106" customWidth="1"/>
    <col min="7" max="7" width="6.375" style="106" customWidth="1"/>
    <col min="8" max="8" width="11.375" style="106" customWidth="1"/>
    <col min="9" max="9" width="11.25" style="106" customWidth="1"/>
    <col min="10" max="10" width="12.75" style="107" bestFit="1" customWidth="1"/>
    <col min="11" max="16384" width="9" style="104"/>
  </cols>
  <sheetData>
    <row r="1" spans="1:10" s="129" customFormat="1" ht="30" customHeight="1">
      <c r="A1" s="195" t="s">
        <v>119</v>
      </c>
      <c r="B1" s="196"/>
      <c r="C1" s="196"/>
      <c r="D1" s="195"/>
      <c r="E1" s="195"/>
      <c r="F1" s="195"/>
      <c r="G1" s="195"/>
      <c r="H1" s="195"/>
      <c r="I1" s="195"/>
    </row>
    <row r="2" spans="1:10" s="128" customFormat="1" ht="20.100000000000001" customHeight="1">
      <c r="A2" s="130"/>
      <c r="B2" s="109"/>
      <c r="C2" s="109"/>
      <c r="D2" s="109"/>
      <c r="E2" s="109"/>
      <c r="F2" s="109"/>
      <c r="G2" s="109"/>
      <c r="H2" s="109"/>
      <c r="I2" s="130" t="s">
        <v>38</v>
      </c>
    </row>
    <row r="3" spans="1:10" s="116" customFormat="1" ht="30" customHeight="1">
      <c r="A3" s="114" t="s">
        <v>25</v>
      </c>
      <c r="B3" s="114" t="s">
        <v>7</v>
      </c>
      <c r="C3" s="114" t="s">
        <v>124</v>
      </c>
      <c r="D3" s="115" t="s">
        <v>26</v>
      </c>
      <c r="E3" s="115" t="s">
        <v>27</v>
      </c>
      <c r="F3" s="115" t="s">
        <v>28</v>
      </c>
      <c r="G3" s="114" t="s">
        <v>29</v>
      </c>
      <c r="H3" s="114" t="s">
        <v>30</v>
      </c>
      <c r="I3" s="114" t="s">
        <v>14</v>
      </c>
    </row>
    <row r="4" spans="1:10" s="119" customFormat="1" ht="27.95" customHeight="1" outlineLevel="2">
      <c r="A4" s="113" t="s">
        <v>123</v>
      </c>
      <c r="B4" s="117" t="s">
        <v>46</v>
      </c>
      <c r="C4" s="117" t="s">
        <v>125</v>
      </c>
      <c r="D4" s="111" t="s">
        <v>120</v>
      </c>
      <c r="E4" s="112" t="s">
        <v>121</v>
      </c>
      <c r="F4" s="112" t="s">
        <v>121</v>
      </c>
      <c r="G4" s="117">
        <v>1</v>
      </c>
      <c r="H4" s="117">
        <v>100000</v>
      </c>
      <c r="I4" s="118">
        <f>G4*H4</f>
        <v>100000</v>
      </c>
    </row>
    <row r="5" spans="1:10" s="122" customFormat="1" ht="27.95" customHeight="1" outlineLevel="2">
      <c r="A5" s="120" t="s">
        <v>122</v>
      </c>
      <c r="B5" s="117" t="s">
        <v>46</v>
      </c>
      <c r="C5" s="117" t="s">
        <v>125</v>
      </c>
      <c r="D5" s="111" t="s">
        <v>116</v>
      </c>
      <c r="E5" s="112" t="s">
        <v>117</v>
      </c>
      <c r="F5" s="112" t="s">
        <v>118</v>
      </c>
      <c r="G5" s="121">
        <v>1</v>
      </c>
      <c r="H5" s="117">
        <v>50000</v>
      </c>
      <c r="I5" s="118">
        <f>G5*H5</f>
        <v>50000</v>
      </c>
      <c r="J5" s="119"/>
    </row>
    <row r="6" spans="1:10" s="122" customFormat="1" ht="27.95" customHeight="1" outlineLevel="1">
      <c r="A6" s="120"/>
      <c r="B6" s="123" t="s">
        <v>104</v>
      </c>
      <c r="C6" s="117"/>
      <c r="D6" s="111"/>
      <c r="E6" s="112"/>
      <c r="F6" s="112"/>
      <c r="G6" s="121"/>
      <c r="H6" s="117"/>
      <c r="I6" s="118">
        <f>SUBTOTAL(9,I4:I5)</f>
        <v>150000</v>
      </c>
      <c r="J6" s="119"/>
    </row>
  </sheetData>
  <autoFilter ref="A3:J6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7" sqref="A7:XFD73"/>
    </sheetView>
  </sheetViews>
  <sheetFormatPr defaultRowHeight="15" outlineLevelRow="2"/>
  <cols>
    <col min="1" max="1" width="28.375" style="96" customWidth="1"/>
    <col min="2" max="2" width="11.25" style="96" customWidth="1"/>
    <col min="3" max="3" width="8.625" style="96" customWidth="1"/>
    <col min="4" max="4" width="8.5" style="96" customWidth="1"/>
    <col min="5" max="5" width="21.75" style="96" customWidth="1"/>
    <col min="6" max="6" width="20.5" style="96" customWidth="1"/>
    <col min="7" max="7" width="28.5" style="146" customWidth="1"/>
    <col min="8" max="8" width="5.625" style="96" customWidth="1"/>
    <col min="9" max="9" width="11.625" style="97" customWidth="1"/>
    <col min="10" max="10" width="12.5" style="97" customWidth="1"/>
    <col min="11" max="12" width="9" style="93"/>
    <col min="13" max="16384" width="9" style="94"/>
  </cols>
  <sheetData>
    <row r="1" spans="1:12" s="134" customFormat="1" ht="30" customHeight="1">
      <c r="A1" s="197" t="s">
        <v>137</v>
      </c>
      <c r="B1" s="197"/>
      <c r="C1" s="197"/>
      <c r="D1" s="197"/>
      <c r="E1" s="197"/>
      <c r="F1" s="197"/>
      <c r="G1" s="197"/>
      <c r="H1" s="197"/>
      <c r="I1" s="197"/>
      <c r="J1" s="197"/>
      <c r="K1" s="133"/>
      <c r="L1" s="133"/>
    </row>
    <row r="2" spans="1:12" s="132" customFormat="1" ht="20.100000000000001" customHeight="1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31"/>
      <c r="L2" s="131"/>
    </row>
    <row r="3" spans="1:12" s="99" customFormat="1" ht="30" customHeight="1">
      <c r="A3" s="101" t="s">
        <v>25</v>
      </c>
      <c r="B3" s="101" t="s">
        <v>107</v>
      </c>
      <c r="C3" s="101" t="s">
        <v>42</v>
      </c>
      <c r="D3" s="101" t="s">
        <v>36</v>
      </c>
      <c r="E3" s="101" t="s">
        <v>26</v>
      </c>
      <c r="F3" s="101" t="s">
        <v>27</v>
      </c>
      <c r="G3" s="145" t="s">
        <v>28</v>
      </c>
      <c r="H3" s="101" t="s">
        <v>29</v>
      </c>
      <c r="I3" s="101" t="s">
        <v>30</v>
      </c>
      <c r="J3" s="101" t="s">
        <v>110</v>
      </c>
      <c r="K3" s="98"/>
      <c r="L3" s="98"/>
    </row>
    <row r="4" spans="1:12" s="99" customFormat="1" ht="30" customHeight="1" outlineLevel="2">
      <c r="A4" s="141" t="s">
        <v>33</v>
      </c>
      <c r="B4" s="142" t="s">
        <v>1</v>
      </c>
      <c r="C4" s="142" t="s">
        <v>10</v>
      </c>
      <c r="D4" s="142" t="s">
        <v>37</v>
      </c>
      <c r="E4" s="144" t="s">
        <v>131</v>
      </c>
      <c r="F4" s="144" t="s">
        <v>132</v>
      </c>
      <c r="G4" s="144" t="s">
        <v>133</v>
      </c>
      <c r="H4" s="142">
        <v>1</v>
      </c>
      <c r="I4" s="143">
        <v>50000</v>
      </c>
      <c r="J4" s="143">
        <f>I4*H4</f>
        <v>50000</v>
      </c>
      <c r="K4" s="98"/>
      <c r="L4" s="98"/>
    </row>
    <row r="5" spans="1:12" s="99" customFormat="1" ht="30" customHeight="1" outlineLevel="2">
      <c r="A5" s="141" t="s">
        <v>33</v>
      </c>
      <c r="B5" s="142" t="s">
        <v>1</v>
      </c>
      <c r="C5" s="142" t="s">
        <v>10</v>
      </c>
      <c r="D5" s="142" t="s">
        <v>37</v>
      </c>
      <c r="E5" s="144" t="s">
        <v>134</v>
      </c>
      <c r="F5" s="144" t="s">
        <v>135</v>
      </c>
      <c r="G5" s="144" t="s">
        <v>136</v>
      </c>
      <c r="H5" s="142">
        <v>210</v>
      </c>
      <c r="I5" s="143">
        <v>46</v>
      </c>
      <c r="J5" s="143">
        <f>I5*H5</f>
        <v>9660</v>
      </c>
      <c r="K5" s="98"/>
      <c r="L5" s="98"/>
    </row>
    <row r="6" spans="1:12" s="99" customFormat="1" ht="30" customHeight="1" outlineLevel="1">
      <c r="A6" s="141"/>
      <c r="B6" s="147" t="s">
        <v>104</v>
      </c>
      <c r="C6" s="142"/>
      <c r="D6" s="142"/>
      <c r="E6" s="144"/>
      <c r="F6" s="144"/>
      <c r="G6" s="144"/>
      <c r="H6" s="142"/>
      <c r="I6" s="143"/>
      <c r="J6" s="143">
        <f>SUBTOTAL(9,J4:J5)</f>
        <v>59660</v>
      </c>
      <c r="K6" s="98"/>
      <c r="L6" s="98"/>
    </row>
  </sheetData>
  <autoFilter ref="A3:L6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6" sqref="A6:XFD11"/>
    </sheetView>
  </sheetViews>
  <sheetFormatPr defaultRowHeight="15" outlineLevelRow="2"/>
  <cols>
    <col min="1" max="1" width="28.375" style="96" customWidth="1"/>
    <col min="2" max="2" width="11.25" style="96" customWidth="1"/>
    <col min="3" max="3" width="8.625" style="96" customWidth="1"/>
    <col min="4" max="4" width="8.5" style="96" customWidth="1"/>
    <col min="5" max="5" width="21.75" style="96" customWidth="1"/>
    <col min="6" max="6" width="20.5" style="96" customWidth="1"/>
    <col min="7" max="7" width="26.625" style="96" customWidth="1"/>
    <col min="8" max="8" width="5.625" style="96" customWidth="1"/>
    <col min="9" max="9" width="11.625" style="97" customWidth="1"/>
    <col min="10" max="10" width="12.5" style="97" customWidth="1"/>
    <col min="11" max="12" width="9" style="93"/>
    <col min="13" max="16384" width="9" style="94"/>
  </cols>
  <sheetData>
    <row r="1" spans="1:12" s="134" customFormat="1" ht="30" customHeight="1">
      <c r="A1" s="197" t="s">
        <v>126</v>
      </c>
      <c r="B1" s="197"/>
      <c r="C1" s="197"/>
      <c r="D1" s="197"/>
      <c r="E1" s="197"/>
      <c r="F1" s="197"/>
      <c r="G1" s="197"/>
      <c r="H1" s="197"/>
      <c r="I1" s="197"/>
      <c r="J1" s="197"/>
      <c r="K1" s="133"/>
      <c r="L1" s="133"/>
    </row>
    <row r="2" spans="1:12" s="132" customFormat="1" ht="20.100000000000001" customHeight="1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31"/>
      <c r="L2" s="131"/>
    </row>
    <row r="3" spans="1:12" s="99" customFormat="1" ht="23.1" customHeight="1">
      <c r="A3" s="101" t="s">
        <v>25</v>
      </c>
      <c r="B3" s="101" t="s">
        <v>107</v>
      </c>
      <c r="C3" s="101" t="s">
        <v>108</v>
      </c>
      <c r="D3" s="101" t="s">
        <v>109</v>
      </c>
      <c r="E3" s="101" t="s">
        <v>26</v>
      </c>
      <c r="F3" s="101" t="s">
        <v>27</v>
      </c>
      <c r="G3" s="101" t="s">
        <v>28</v>
      </c>
      <c r="H3" s="101" t="s">
        <v>29</v>
      </c>
      <c r="I3" s="101" t="s">
        <v>30</v>
      </c>
      <c r="J3" s="101" t="s">
        <v>110</v>
      </c>
      <c r="K3" s="98"/>
      <c r="L3" s="98"/>
    </row>
    <row r="4" spans="1:12" s="99" customFormat="1" ht="23.1" customHeight="1" outlineLevel="2">
      <c r="A4" s="127" t="s">
        <v>114</v>
      </c>
      <c r="B4" s="95" t="s">
        <v>115</v>
      </c>
      <c r="C4" s="95" t="s">
        <v>111</v>
      </c>
      <c r="D4" s="95" t="s">
        <v>112</v>
      </c>
      <c r="E4" s="125" t="s">
        <v>113</v>
      </c>
      <c r="F4" s="125" t="s">
        <v>113</v>
      </c>
      <c r="G4" s="125" t="s">
        <v>113</v>
      </c>
      <c r="H4" s="95">
        <v>1</v>
      </c>
      <c r="I4" s="100">
        <v>260000</v>
      </c>
      <c r="J4" s="100">
        <f>I4*H4</f>
        <v>260000</v>
      </c>
      <c r="K4" s="98"/>
      <c r="L4" s="98"/>
    </row>
    <row r="5" spans="1:12" s="99" customFormat="1" ht="23.1" customHeight="1" outlineLevel="1">
      <c r="A5" s="126"/>
      <c r="B5" s="124" t="s">
        <v>104</v>
      </c>
      <c r="C5" s="95"/>
      <c r="D5" s="95"/>
      <c r="E5" s="125"/>
      <c r="F5" s="125"/>
      <c r="G5" s="125"/>
      <c r="H5" s="95"/>
      <c r="I5" s="100"/>
      <c r="J5" s="100">
        <f>SUBTOTAL(9,J4:J4)</f>
        <v>260000</v>
      </c>
      <c r="K5" s="98"/>
      <c r="L5" s="98"/>
    </row>
    <row r="6" spans="1:12" s="99" customFormat="1" ht="12">
      <c r="A6" s="102"/>
      <c r="B6" s="102"/>
      <c r="C6" s="102"/>
      <c r="D6" s="102"/>
      <c r="E6" s="102"/>
      <c r="F6" s="102"/>
      <c r="G6" s="102"/>
      <c r="H6" s="102"/>
      <c r="I6" s="103"/>
      <c r="J6" s="103"/>
      <c r="K6" s="98"/>
      <c r="L6" s="98"/>
    </row>
  </sheetData>
  <autoFilter ref="A3:K5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A7" sqref="A7:XFD21"/>
    </sheetView>
  </sheetViews>
  <sheetFormatPr defaultRowHeight="13.5" outlineLevelRow="2"/>
  <cols>
    <col min="1" max="1" width="34.375" style="150" customWidth="1"/>
    <col min="2" max="2" width="18.375" customWidth="1"/>
    <col min="3" max="3" width="28.375" customWidth="1"/>
  </cols>
  <sheetData>
    <row r="1" spans="1:12" s="134" customFormat="1" ht="30" customHeight="1">
      <c r="A1" s="197" t="s">
        <v>126</v>
      </c>
      <c r="B1" s="197"/>
      <c r="C1" s="197"/>
      <c r="D1" s="140"/>
      <c r="E1" s="140"/>
      <c r="F1" s="140"/>
      <c r="G1" s="140"/>
      <c r="H1" s="140"/>
      <c r="I1" s="140"/>
      <c r="J1" s="140"/>
      <c r="K1" s="133"/>
      <c r="L1" s="133"/>
    </row>
    <row r="2" spans="1:12" s="132" customFormat="1" ht="20.100000000000001" customHeight="1">
      <c r="A2" s="198" t="s">
        <v>38</v>
      </c>
      <c r="B2" s="198"/>
      <c r="C2" s="198"/>
      <c r="D2" s="151"/>
      <c r="E2" s="151"/>
      <c r="F2" s="151"/>
      <c r="G2" s="151"/>
      <c r="H2" s="151"/>
      <c r="I2" s="151"/>
      <c r="J2" s="151"/>
      <c r="K2" s="131"/>
      <c r="L2" s="131"/>
    </row>
    <row r="3" spans="1:12" s="149" customFormat="1" ht="18" customHeight="1">
      <c r="A3" s="148" t="s">
        <v>4</v>
      </c>
      <c r="B3" s="148" t="s">
        <v>0</v>
      </c>
      <c r="C3" s="148" t="s">
        <v>138</v>
      </c>
      <c r="D3" s="152"/>
      <c r="E3" s="153"/>
      <c r="F3" s="153"/>
      <c r="G3" s="153"/>
      <c r="H3" s="153"/>
      <c r="I3" s="153"/>
      <c r="J3" s="153"/>
    </row>
    <row r="4" spans="1:12" outlineLevel="2">
      <c r="A4" s="141" t="s">
        <v>33</v>
      </c>
      <c r="B4" s="10" t="s">
        <v>1</v>
      </c>
      <c r="C4" s="10">
        <v>9000</v>
      </c>
    </row>
    <row r="5" spans="1:12" outlineLevel="2">
      <c r="A5" s="141" t="s">
        <v>122</v>
      </c>
      <c r="B5" s="10" t="s">
        <v>1</v>
      </c>
      <c r="C5" s="10">
        <v>1800</v>
      </c>
    </row>
    <row r="6" spans="1:12" outlineLevel="1">
      <c r="A6" s="141"/>
      <c r="B6" s="154" t="s">
        <v>104</v>
      </c>
      <c r="C6" s="10">
        <f>SUBTOTAL(9,C4:C5)</f>
        <v>10800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"/>
  <sheetViews>
    <sheetView topLeftCell="B1" workbookViewId="0">
      <selection activeCell="B6" sqref="A6:XFD63"/>
    </sheetView>
  </sheetViews>
  <sheetFormatPr defaultColWidth="9" defaultRowHeight="13.5" outlineLevelRow="2"/>
  <cols>
    <col min="1" max="1" width="5.25" style="83" hidden="1" customWidth="1"/>
    <col min="2" max="2" width="14.875" style="83" customWidth="1"/>
    <col min="3" max="3" width="15.125" style="83" customWidth="1"/>
    <col min="4" max="4" width="32" style="83" customWidth="1"/>
    <col min="5" max="5" width="17.25" style="91" customWidth="1"/>
    <col min="6" max="6" width="17.25" style="92" customWidth="1"/>
    <col min="7" max="7" width="12.875" style="92" customWidth="1"/>
    <col min="8" max="16384" width="9" style="83"/>
  </cols>
  <sheetData>
    <row r="1" spans="1:7" s="77" customFormat="1" ht="30" customHeight="1">
      <c r="A1" s="199" t="s">
        <v>105</v>
      </c>
      <c r="B1" s="199"/>
      <c r="C1" s="199"/>
      <c r="D1" s="199"/>
      <c r="E1" s="200"/>
      <c r="F1" s="200"/>
      <c r="G1" s="200"/>
    </row>
    <row r="2" spans="1:7" s="80" customFormat="1" ht="20.100000000000001" customHeight="1">
      <c r="A2" s="78"/>
      <c r="B2" s="78"/>
      <c r="C2" s="78"/>
      <c r="D2" s="78"/>
      <c r="E2" s="79"/>
      <c r="F2" s="79"/>
      <c r="G2" s="79" t="s">
        <v>127</v>
      </c>
    </row>
    <row r="3" spans="1:7" ht="33.75" customHeight="1">
      <c r="A3" s="81" t="s">
        <v>98</v>
      </c>
      <c r="B3" s="82" t="s">
        <v>7</v>
      </c>
      <c r="C3" s="82" t="s">
        <v>99</v>
      </c>
      <c r="D3" s="82" t="s">
        <v>4</v>
      </c>
      <c r="E3" s="82" t="s">
        <v>100</v>
      </c>
      <c r="F3" s="82" t="s">
        <v>101</v>
      </c>
      <c r="G3" s="82" t="s">
        <v>2</v>
      </c>
    </row>
    <row r="4" spans="1:7" ht="15" customHeight="1" outlineLevel="2">
      <c r="A4" s="84" t="s">
        <v>102</v>
      </c>
      <c r="B4" s="85" t="s">
        <v>9</v>
      </c>
      <c r="C4" s="85" t="s">
        <v>5</v>
      </c>
      <c r="D4" s="85" t="s">
        <v>103</v>
      </c>
      <c r="E4" s="86">
        <v>108805.45</v>
      </c>
      <c r="F4" s="87">
        <v>135485.1</v>
      </c>
      <c r="G4" s="87">
        <f t="shared" ref="G4" si="0">ROUND((E4+F4)*1.2,2)</f>
        <v>293148.65999999997</v>
      </c>
    </row>
    <row r="5" spans="1:7" ht="15" customHeight="1" outlineLevel="1">
      <c r="A5" s="84"/>
      <c r="B5" s="88" t="s">
        <v>104</v>
      </c>
      <c r="C5" s="89"/>
      <c r="D5" s="89"/>
      <c r="E5" s="90">
        <f t="shared" ref="E5:G5" si="1">SUBTOTAL(9,E4:E4)</f>
        <v>108805.45</v>
      </c>
      <c r="F5" s="90">
        <f t="shared" si="1"/>
        <v>135485.1</v>
      </c>
      <c r="G5" s="90">
        <f t="shared" si="1"/>
        <v>293148.65999999997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6" sqref="A6:XFD60"/>
    </sheetView>
  </sheetViews>
  <sheetFormatPr defaultRowHeight="13.5"/>
  <cols>
    <col min="1" max="1" width="5.25" style="56" customWidth="1"/>
    <col min="2" max="2" width="29.375" style="56" bestFit="1" customWidth="1"/>
    <col min="3" max="3" width="7.25" style="56" customWidth="1"/>
    <col min="4" max="4" width="15.625" style="56" customWidth="1"/>
    <col min="5" max="5" width="18.875" style="56" bestFit="1" customWidth="1"/>
    <col min="6" max="6" width="15.625" style="56" customWidth="1"/>
    <col min="7" max="7" width="18.875" style="56" bestFit="1" customWidth="1"/>
    <col min="8" max="8" width="13.125" style="56" bestFit="1" customWidth="1"/>
    <col min="9" max="16384" width="9" style="56"/>
  </cols>
  <sheetData>
    <row r="1" spans="1:8" s="135" customFormat="1" ht="30" customHeight="1">
      <c r="A1" s="201" t="s">
        <v>128</v>
      </c>
      <c r="B1" s="201"/>
      <c r="C1" s="201"/>
      <c r="D1" s="201"/>
      <c r="E1" s="201"/>
      <c r="F1" s="202"/>
      <c r="G1" s="203"/>
      <c r="H1" s="203"/>
    </row>
    <row r="2" spans="1:8" s="135" customFormat="1" ht="20.100000000000001" customHeight="1">
      <c r="A2" s="204" t="s">
        <v>127</v>
      </c>
      <c r="B2" s="184"/>
      <c r="C2" s="184"/>
      <c r="D2" s="184"/>
      <c r="E2" s="184"/>
      <c r="F2" s="184"/>
      <c r="G2" s="184"/>
      <c r="H2" s="184"/>
    </row>
    <row r="3" spans="1:8">
      <c r="A3" s="63" t="s">
        <v>3</v>
      </c>
      <c r="B3" s="63" t="s">
        <v>11</v>
      </c>
      <c r="C3" s="63" t="s">
        <v>12</v>
      </c>
      <c r="D3" s="57" t="s">
        <v>93</v>
      </c>
      <c r="E3" s="57" t="s">
        <v>94</v>
      </c>
      <c r="F3" s="63" t="s">
        <v>95</v>
      </c>
      <c r="G3" s="57" t="s">
        <v>96</v>
      </c>
      <c r="H3" s="161" t="s">
        <v>97</v>
      </c>
    </row>
    <row r="4" spans="1:8" s="59" customFormat="1">
      <c r="A4" s="64">
        <v>1</v>
      </c>
      <c r="B4" s="60" t="s">
        <v>33</v>
      </c>
      <c r="C4" s="65" t="s">
        <v>5</v>
      </c>
      <c r="D4" s="58">
        <v>200340</v>
      </c>
      <c r="E4" s="22">
        <v>125892</v>
      </c>
      <c r="F4" s="61">
        <v>326232</v>
      </c>
      <c r="G4" s="22">
        <v>91872</v>
      </c>
      <c r="H4" s="62">
        <v>388709</v>
      </c>
    </row>
    <row r="5" spans="1:8">
      <c r="A5" s="66"/>
      <c r="B5" s="67" t="s">
        <v>13</v>
      </c>
      <c r="C5" s="68"/>
      <c r="D5" s="57">
        <f>SUM(D4)</f>
        <v>200340</v>
      </c>
      <c r="E5" s="57">
        <f t="shared" ref="E5:H5" si="0">SUM(E4)</f>
        <v>125892</v>
      </c>
      <c r="F5" s="57">
        <f t="shared" si="0"/>
        <v>326232</v>
      </c>
      <c r="G5" s="57">
        <f t="shared" si="0"/>
        <v>91872</v>
      </c>
      <c r="H5" s="57">
        <f t="shared" si="0"/>
        <v>388709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吴泾镇</vt:lpstr>
      <vt:lpstr>残疾人就业保障金</vt:lpstr>
      <vt:lpstr>补充公用经费</vt:lpstr>
      <vt:lpstr>幼儿教育教学</vt:lpstr>
      <vt:lpstr>科艺体德专项</vt:lpstr>
      <vt:lpstr>中小学教育教学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2026-02-24T07:34:42Z</cp:lastPrinted>
  <dcterms:created xsi:type="dcterms:W3CDTF">2022-11-11T08:39:54Z</dcterms:created>
  <dcterms:modified xsi:type="dcterms:W3CDTF">2026-02-27T07:08:53Z</dcterms:modified>
</cp:coreProperties>
</file>