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1980" windowHeight="11655"/>
  </bookViews>
  <sheets>
    <sheet name="梅陇镇" sheetId="56" r:id="rId1"/>
    <sheet name="残疾人就业保障金" sheetId="47" state="hidden" r:id="rId2"/>
    <sheet name="补充公用经费" sheetId="48" state="hidden" r:id="rId3"/>
    <sheet name="信息化项目" sheetId="43" state="hidden" r:id="rId4"/>
    <sheet name="设备购置与更新" sheetId="46" state="hidden" r:id="rId5"/>
    <sheet name="幼儿教育教学" sheetId="52" state="hidden" r:id="rId6"/>
    <sheet name="科艺体德专项" sheetId="53" state="hidden" r:id="rId7"/>
    <sheet name="中小学教育教学" sheetId="51" state="hidden" r:id="rId8"/>
    <sheet name="党建经费" sheetId="55" state="hidden" r:id="rId9"/>
    <sheet name="公办义务教育减免书薄费" sheetId="50" state="hidden" r:id="rId10"/>
    <sheet name="公办义务教育营养午餐" sheetId="34" state="hidden" r:id="rId11"/>
    <sheet name="公办义务教育资助" sheetId="49" state="hidden" r:id="rId12"/>
    <sheet name="公办学前教育资助" sheetId="31" state="hidden" r:id="rId13"/>
  </sheets>
  <definedNames>
    <definedName name="_xlnm._FilterDatabase" localSheetId="6" hidden="1">科艺体德专项!$A$3:$L$17</definedName>
    <definedName name="_xlnm._FilterDatabase" localSheetId="5" hidden="1">幼儿教育教学!$A$3:$J$7</definedName>
    <definedName name="_xlnm._FilterDatabase" localSheetId="7" hidden="1">中小学教育教学!$A$3:$K$9</definedName>
    <definedName name="_xlnm.Print_Area" localSheetId="1">残疾人就业保障金!$A$1:$E$16</definedName>
    <definedName name="_xlnm.Print_Area" localSheetId="12">公办学前教育资助!#REF!</definedName>
    <definedName name="_xlnm.Print_Area" localSheetId="10">公办义务教育营养午餐!#REF!</definedName>
    <definedName name="_xlnm.Print_Area" localSheetId="3">信息化项目!$A$1:$AD$5</definedName>
    <definedName name="_xlnm.Print_Area" localSheetId="5">幼儿教育教学!$A$1:$I$7</definedName>
    <definedName name="_xlnm.Print_Area" localSheetId="7">中小学教育教学!$A$1:$J$9</definedName>
    <definedName name="_xlnm.Print_Titles" localSheetId="1">残疾人就业保障金!$1:$3</definedName>
    <definedName name="_xlnm.Print_Titles" localSheetId="12">公办学前教育资助!#REF!</definedName>
    <definedName name="_xlnm.Print_Titles" localSheetId="10">公办义务教育营养午餐!#REF!</definedName>
    <definedName name="_xlnm.Print_Titles" localSheetId="5">幼儿教育教学!$1:$3</definedName>
    <definedName name="_xlnm.Print_Titles" localSheetId="7">中小学教育教学!$1:$3</definedName>
  </definedNames>
  <calcPr calcId="124519"/>
</workbook>
</file>

<file path=xl/calcChain.xml><?xml version="1.0" encoding="utf-8"?>
<calcChain xmlns="http://schemas.openxmlformats.org/spreadsheetml/2006/main">
  <c r="C15" i="56"/>
  <c r="C14"/>
  <c r="C13"/>
  <c r="C12"/>
  <c r="C11"/>
  <c r="C10"/>
  <c r="C9"/>
  <c r="C8"/>
  <c r="C7"/>
  <c r="C6"/>
  <c r="C5"/>
  <c r="C4"/>
  <c r="C16" l="1"/>
  <c r="C18" i="55" l="1"/>
  <c r="J10" i="53" l="1"/>
  <c r="J11"/>
  <c r="J12"/>
  <c r="J13"/>
  <c r="J14"/>
  <c r="J15"/>
  <c r="J16"/>
  <c r="J8"/>
  <c r="J9"/>
  <c r="J7" l="1"/>
  <c r="J6"/>
  <c r="J5"/>
  <c r="J4"/>
  <c r="J17" l="1"/>
  <c r="G4" i="50"/>
  <c r="G5"/>
  <c r="G6"/>
  <c r="G7"/>
  <c r="G8"/>
  <c r="G9"/>
  <c r="G10"/>
  <c r="G11" l="1"/>
  <c r="I5" i="52" l="1"/>
  <c r="I6"/>
  <c r="I4"/>
  <c r="I7" l="1"/>
  <c r="J8" i="51" l="1"/>
  <c r="J7"/>
  <c r="J6"/>
  <c r="J5"/>
  <c r="J4"/>
  <c r="J9" l="1"/>
  <c r="Z19" i="48"/>
  <c r="AA19"/>
  <c r="AB19"/>
  <c r="AO19"/>
  <c r="F11" i="50"/>
  <c r="E11" l="1"/>
  <c r="E11" i="34" l="1"/>
  <c r="F11"/>
  <c r="G11"/>
  <c r="H11"/>
  <c r="D11"/>
  <c r="V13" i="31" l="1"/>
  <c r="U13"/>
  <c r="T13"/>
  <c r="S13"/>
  <c r="R13"/>
  <c r="Q13"/>
  <c r="P13"/>
  <c r="O13"/>
  <c r="N13"/>
  <c r="L13"/>
  <c r="K13"/>
  <c r="J13"/>
  <c r="I13"/>
  <c r="H13"/>
  <c r="G13"/>
  <c r="F13"/>
  <c r="E13"/>
  <c r="D13"/>
  <c r="W12"/>
  <c r="X12" s="1"/>
  <c r="M12"/>
  <c r="W11"/>
  <c r="X11" s="1"/>
  <c r="M11"/>
  <c r="W10"/>
  <c r="X10" s="1"/>
  <c r="M10"/>
  <c r="W9"/>
  <c r="X9" s="1"/>
  <c r="M9"/>
  <c r="W8"/>
  <c r="X8" s="1"/>
  <c r="M8"/>
  <c r="W7"/>
  <c r="X7" s="1"/>
  <c r="M7"/>
  <c r="W6"/>
  <c r="X6" s="1"/>
  <c r="M6"/>
  <c r="K13" i="49"/>
  <c r="L13"/>
  <c r="M13"/>
  <c r="N13"/>
  <c r="O13"/>
  <c r="P13"/>
  <c r="Q13"/>
  <c r="R13"/>
  <c r="S13"/>
  <c r="J13"/>
  <c r="H13"/>
  <c r="G13"/>
  <c r="F13"/>
  <c r="E13"/>
  <c r="D13"/>
  <c r="I12"/>
  <c r="I11"/>
  <c r="I10"/>
  <c r="I8"/>
  <c r="I7"/>
  <c r="I6"/>
  <c r="I5"/>
  <c r="I13" l="1"/>
  <c r="M13" i="31"/>
  <c r="X13"/>
  <c r="W13"/>
  <c r="Y19" i="48"/>
  <c r="W19"/>
  <c r="V19"/>
  <c r="U19"/>
  <c r="T19"/>
  <c r="M19"/>
  <c r="L19"/>
  <c r="K19"/>
  <c r="J19"/>
  <c r="H19"/>
  <c r="G19"/>
  <c r="F19"/>
  <c r="E19"/>
  <c r="D19"/>
  <c r="AK18"/>
  <c r="AJ18"/>
  <c r="AD18"/>
  <c r="AC18"/>
  <c r="AG18" s="1"/>
  <c r="X18"/>
  <c r="R18"/>
  <c r="Q18"/>
  <c r="P18"/>
  <c r="O18"/>
  <c r="N18"/>
  <c r="I18"/>
  <c r="AK17"/>
  <c r="AJ17"/>
  <c r="AD17"/>
  <c r="AC17"/>
  <c r="AG17" s="1"/>
  <c r="X17"/>
  <c r="R17"/>
  <c r="Q17"/>
  <c r="P17"/>
  <c r="O17"/>
  <c r="N17"/>
  <c r="I17"/>
  <c r="AK16"/>
  <c r="AJ16"/>
  <c r="AD16"/>
  <c r="AC16"/>
  <c r="AM16" s="1"/>
  <c r="X16"/>
  <c r="R16"/>
  <c r="Q16"/>
  <c r="P16"/>
  <c r="O16"/>
  <c r="N16"/>
  <c r="I16"/>
  <c r="AK15"/>
  <c r="AJ15"/>
  <c r="AH15"/>
  <c r="AD15"/>
  <c r="AC15"/>
  <c r="AF15" s="1"/>
  <c r="X15"/>
  <c r="R15"/>
  <c r="Q15"/>
  <c r="P15"/>
  <c r="O15"/>
  <c r="N15"/>
  <c r="I15"/>
  <c r="AK14"/>
  <c r="AJ14"/>
  <c r="AH14"/>
  <c r="AD14"/>
  <c r="AC14"/>
  <c r="AG14" s="1"/>
  <c r="X14"/>
  <c r="R14"/>
  <c r="Q14"/>
  <c r="P14"/>
  <c r="O14"/>
  <c r="N14"/>
  <c r="I14"/>
  <c r="AK13"/>
  <c r="AJ13"/>
  <c r="AH13"/>
  <c r="AD13"/>
  <c r="AC13"/>
  <c r="AG13" s="1"/>
  <c r="X13"/>
  <c r="R13"/>
  <c r="Q13"/>
  <c r="P13"/>
  <c r="O13"/>
  <c r="N13"/>
  <c r="I13"/>
  <c r="AK12"/>
  <c r="AJ12"/>
  <c r="AH12"/>
  <c r="AD12"/>
  <c r="AC12"/>
  <c r="AM12" s="1"/>
  <c r="X12"/>
  <c r="R12"/>
  <c r="Q12"/>
  <c r="P12"/>
  <c r="O12"/>
  <c r="N12"/>
  <c r="I12"/>
  <c r="AK11"/>
  <c r="AJ11"/>
  <c r="AD11"/>
  <c r="AC11"/>
  <c r="AF11" s="1"/>
  <c r="X11"/>
  <c r="R11"/>
  <c r="Q11"/>
  <c r="P11"/>
  <c r="O11"/>
  <c r="N11"/>
  <c r="I11"/>
  <c r="AK10"/>
  <c r="AJ10"/>
  <c r="AD10"/>
  <c r="AC10"/>
  <c r="AG10" s="1"/>
  <c r="X10"/>
  <c r="R10"/>
  <c r="Q10"/>
  <c r="P10"/>
  <c r="O10"/>
  <c r="N10"/>
  <c r="I10"/>
  <c r="AK9"/>
  <c r="AJ9"/>
  <c r="AD9"/>
  <c r="AC9"/>
  <c r="AG9" s="1"/>
  <c r="X9"/>
  <c r="R9"/>
  <c r="Q9"/>
  <c r="P9"/>
  <c r="O9"/>
  <c r="N9"/>
  <c r="I9"/>
  <c r="AK8"/>
  <c r="AJ8"/>
  <c r="AD8"/>
  <c r="AC8"/>
  <c r="AM8" s="1"/>
  <c r="X8"/>
  <c r="R8"/>
  <c r="Q8"/>
  <c r="P8"/>
  <c r="O8"/>
  <c r="N8"/>
  <c r="I8"/>
  <c r="AK7"/>
  <c r="AJ7"/>
  <c r="AD7"/>
  <c r="AC7"/>
  <c r="AF7" s="1"/>
  <c r="X7"/>
  <c r="R7"/>
  <c r="Q7"/>
  <c r="P7"/>
  <c r="O7"/>
  <c r="N7"/>
  <c r="I7"/>
  <c r="AK6"/>
  <c r="AJ6"/>
  <c r="AD6"/>
  <c r="AC6"/>
  <c r="AG6" s="1"/>
  <c r="X6"/>
  <c r="R6"/>
  <c r="Q6"/>
  <c r="P6"/>
  <c r="O6"/>
  <c r="N6"/>
  <c r="I6"/>
  <c r="AK5"/>
  <c r="AJ5"/>
  <c r="AD5"/>
  <c r="AC5"/>
  <c r="AG5" s="1"/>
  <c r="X5"/>
  <c r="R5"/>
  <c r="Q5"/>
  <c r="P5"/>
  <c r="O5"/>
  <c r="N5"/>
  <c r="I5"/>
  <c r="AK4"/>
  <c r="AJ4"/>
  <c r="AD4"/>
  <c r="AC4"/>
  <c r="AF4" s="1"/>
  <c r="X4"/>
  <c r="R4"/>
  <c r="Q4"/>
  <c r="P4"/>
  <c r="O4"/>
  <c r="N4"/>
  <c r="I4"/>
  <c r="I19" s="1"/>
  <c r="AI9" l="1"/>
  <c r="AH6"/>
  <c r="AF8"/>
  <c r="AE9"/>
  <c r="AM9"/>
  <c r="AL6"/>
  <c r="AI5"/>
  <c r="N19"/>
  <c r="R19"/>
  <c r="AE5"/>
  <c r="AE14"/>
  <c r="AL14"/>
  <c r="AH18"/>
  <c r="AL10"/>
  <c r="O19"/>
  <c r="X19"/>
  <c r="AJ19"/>
  <c r="S5"/>
  <c r="AF5"/>
  <c r="AM5"/>
  <c r="S14"/>
  <c r="S18"/>
  <c r="S11"/>
  <c r="S13"/>
  <c r="AF13"/>
  <c r="S15"/>
  <c r="S16"/>
  <c r="S17"/>
  <c r="AF17"/>
  <c r="Q19"/>
  <c r="AD19"/>
  <c r="S7"/>
  <c r="AH9"/>
  <c r="AL9"/>
  <c r="S10"/>
  <c r="S12"/>
  <c r="AE13"/>
  <c r="AF16"/>
  <c r="AE17"/>
  <c r="AL18"/>
  <c r="AM4"/>
  <c r="AC19"/>
  <c r="P19"/>
  <c r="AK19"/>
  <c r="AH5"/>
  <c r="AL5"/>
  <c r="S6"/>
  <c r="S8"/>
  <c r="S9"/>
  <c r="AF9"/>
  <c r="AH10"/>
  <c r="AF12"/>
  <c r="AI13"/>
  <c r="AM13"/>
  <c r="AI14"/>
  <c r="AI17"/>
  <c r="AM17"/>
  <c r="AL13"/>
  <c r="AH17"/>
  <c r="AL17"/>
  <c r="AN5"/>
  <c r="AQ5" s="1"/>
  <c r="AH4"/>
  <c r="AL4"/>
  <c r="AF6"/>
  <c r="AE7"/>
  <c r="AI7"/>
  <c r="AM7"/>
  <c r="AH8"/>
  <c r="AL8"/>
  <c r="AF10"/>
  <c r="AE11"/>
  <c r="AI11"/>
  <c r="AM11"/>
  <c r="AL12"/>
  <c r="AF14"/>
  <c r="AE15"/>
  <c r="AI15"/>
  <c r="AM15"/>
  <c r="AH16"/>
  <c r="AL16"/>
  <c r="AF18"/>
  <c r="AG4"/>
  <c r="AE6"/>
  <c r="AI6"/>
  <c r="AM6"/>
  <c r="AH7"/>
  <c r="AL7"/>
  <c r="AG8"/>
  <c r="AE10"/>
  <c r="AI10"/>
  <c r="AM10"/>
  <c r="AH11"/>
  <c r="AL11"/>
  <c r="AG12"/>
  <c r="AM14"/>
  <c r="AL15"/>
  <c r="AG16"/>
  <c r="AE18"/>
  <c r="AI18"/>
  <c r="AM18"/>
  <c r="AG7"/>
  <c r="AG11"/>
  <c r="AG15"/>
  <c r="S4"/>
  <c r="AE4"/>
  <c r="AI4"/>
  <c r="AE8"/>
  <c r="AI8"/>
  <c r="AE12"/>
  <c r="AI12"/>
  <c r="AE16"/>
  <c r="AI16"/>
  <c r="AN7" l="1"/>
  <c r="AQ7" s="1"/>
  <c r="S19"/>
  <c r="AF19"/>
  <c r="AN14"/>
  <c r="AQ14" s="1"/>
  <c r="AN17"/>
  <c r="AQ17" s="1"/>
  <c r="AN13"/>
  <c r="AQ13" s="1"/>
  <c r="AN9"/>
  <c r="AQ9" s="1"/>
  <c r="AN18"/>
  <c r="AQ18" s="1"/>
  <c r="AP17"/>
  <c r="AP9"/>
  <c r="AI19"/>
  <c r="AG19"/>
  <c r="AP7"/>
  <c r="AN11"/>
  <c r="AQ11" s="1"/>
  <c r="AN6"/>
  <c r="AQ6" s="1"/>
  <c r="AH19"/>
  <c r="AP5"/>
  <c r="AL19"/>
  <c r="AN12"/>
  <c r="AQ12" s="1"/>
  <c r="AE19"/>
  <c r="AN10"/>
  <c r="AQ10" s="1"/>
  <c r="AN15"/>
  <c r="AQ15" s="1"/>
  <c r="AM19"/>
  <c r="AN16"/>
  <c r="AQ16" s="1"/>
  <c r="AN8"/>
  <c r="AQ8" s="1"/>
  <c r="AN4"/>
  <c r="AQ4" s="1"/>
  <c r="AP14" l="1"/>
  <c r="AP13"/>
  <c r="AQ19"/>
  <c r="AP18"/>
  <c r="AP15"/>
  <c r="AP10"/>
  <c r="AP8"/>
  <c r="AP12"/>
  <c r="AP6"/>
  <c r="AN19"/>
  <c r="AP16"/>
  <c r="AP11"/>
  <c r="AP4"/>
  <c r="AP19" l="1"/>
  <c r="J7" i="46"/>
  <c r="E15" i="47" l="1"/>
  <c r="E14"/>
  <c r="E13"/>
  <c r="E12"/>
  <c r="E11"/>
  <c r="D10"/>
  <c r="D16" s="1"/>
  <c r="E9"/>
  <c r="E8"/>
  <c r="E7"/>
  <c r="E6"/>
  <c r="E5"/>
  <c r="E4"/>
  <c r="E10" l="1"/>
  <c r="E16" s="1"/>
  <c r="J4" i="43" l="1"/>
  <c r="J5" s="1"/>
</calcChain>
</file>

<file path=xl/sharedStrings.xml><?xml version="1.0" encoding="utf-8"?>
<sst xmlns="http://schemas.openxmlformats.org/spreadsheetml/2006/main" count="641" uniqueCount="275">
  <si>
    <t>镇属</t>
    <phoneticPr fontId="1" type="noConversion"/>
  </si>
  <si>
    <t>梅陇</t>
    <phoneticPr fontId="1" type="noConversion"/>
  </si>
  <si>
    <t>合计</t>
    <phoneticPr fontId="1" type="noConversion"/>
  </si>
  <si>
    <t>序号</t>
  </si>
  <si>
    <t>学校名称</t>
  </si>
  <si>
    <t>小学</t>
  </si>
  <si>
    <t>梅陇镇</t>
  </si>
  <si>
    <t>镇属</t>
  </si>
  <si>
    <t>初中</t>
  </si>
  <si>
    <t>合计</t>
  </si>
  <si>
    <t>梅陇</t>
  </si>
  <si>
    <t>梅陇 汇总</t>
  </si>
  <si>
    <t>小学</t>
    <phoneticPr fontId="1" type="noConversion"/>
  </si>
  <si>
    <t xml:space="preserve"> 单位名称</t>
  </si>
  <si>
    <t>单位类别</t>
  </si>
  <si>
    <t>梅陇合计</t>
  </si>
  <si>
    <t>金额</t>
  </si>
  <si>
    <t>学段</t>
  </si>
  <si>
    <t>餐费</t>
  </si>
  <si>
    <t>点心费</t>
  </si>
  <si>
    <t>生活用品</t>
  </si>
  <si>
    <t>体检费</t>
  </si>
  <si>
    <t>校车费</t>
  </si>
  <si>
    <t>延时服务费</t>
  </si>
  <si>
    <t>课程配套标准材料费</t>
  </si>
  <si>
    <t>课外教育活动费</t>
  </si>
  <si>
    <t>城镇居民基本医疗保险费</t>
  </si>
  <si>
    <t>学校</t>
  </si>
  <si>
    <t>项目名称</t>
  </si>
  <si>
    <t>项目内容</t>
  </si>
  <si>
    <t>项目明细</t>
  </si>
  <si>
    <t>数量</t>
  </si>
  <si>
    <t>单价</t>
  </si>
  <si>
    <t>一贯制</t>
    <phoneticPr fontId="1" type="noConversion"/>
  </si>
  <si>
    <t>初中</t>
    <phoneticPr fontId="1" type="noConversion"/>
  </si>
  <si>
    <t>课外活动费</t>
  </si>
  <si>
    <t>校服费</t>
  </si>
  <si>
    <t>闵行区罗阳小学</t>
  </si>
  <si>
    <t>上海市闵行区第三实验小学</t>
  </si>
  <si>
    <t>华东理工大学附属闵行梅陇实验学校</t>
  </si>
  <si>
    <t>上海市罗阳中学</t>
  </si>
  <si>
    <t>上海市七宝中学附属闵行金都实验中学</t>
  </si>
  <si>
    <t>上海中医药大学附属闵行晶城中学</t>
  </si>
  <si>
    <t>上海市闵行区春申景城幼儿园</t>
  </si>
  <si>
    <t>闵行区梅陇镇中心幼儿园</t>
  </si>
  <si>
    <t>闵行区曹行中心幼儿园</t>
  </si>
  <si>
    <t>上海市闵行区罗阳河畔幼儿园</t>
  </si>
  <si>
    <t>上海市闵行区梅陇金都幼儿园</t>
  </si>
  <si>
    <t>幼儿园</t>
    <phoneticPr fontId="1" type="noConversion"/>
  </si>
  <si>
    <t>上海中医药大学附属闵行蔷薇小学</t>
  </si>
  <si>
    <t>2025年闵行教育信息化项目预算表（镇管单位）</t>
    <phoneticPr fontId="3" type="noConversion"/>
  </si>
  <si>
    <t>单位</t>
    <phoneticPr fontId="3" type="noConversion"/>
  </si>
  <si>
    <t>镇属</t>
    <phoneticPr fontId="3" type="noConversion"/>
  </si>
  <si>
    <t>二上金额</t>
    <phoneticPr fontId="3" type="noConversion"/>
  </si>
  <si>
    <t>二上核准金额</t>
    <phoneticPr fontId="3" type="noConversion"/>
  </si>
  <si>
    <t>项目说明</t>
    <phoneticPr fontId="3" type="noConversion"/>
  </si>
  <si>
    <t>项目类别</t>
    <phoneticPr fontId="3" type="noConversion"/>
  </si>
  <si>
    <t>审核单位</t>
    <phoneticPr fontId="3" type="noConversion"/>
  </si>
  <si>
    <t>项目批次</t>
    <phoneticPr fontId="3" type="noConversion"/>
  </si>
  <si>
    <t>项目类型</t>
    <phoneticPr fontId="3" type="noConversion"/>
  </si>
  <si>
    <t>项目一级分类</t>
    <phoneticPr fontId="3" type="noConversion"/>
  </si>
  <si>
    <t>项目二级分类</t>
    <phoneticPr fontId="3" type="noConversion"/>
  </si>
  <si>
    <t>办别</t>
    <phoneticPr fontId="3" type="noConversion"/>
  </si>
  <si>
    <t>学段</t>
    <phoneticPr fontId="3" type="noConversion"/>
  </si>
  <si>
    <t>资金来源</t>
    <phoneticPr fontId="3" type="noConversion"/>
  </si>
  <si>
    <t>初审意见</t>
    <phoneticPr fontId="3" type="noConversion"/>
  </si>
  <si>
    <t>审核情况</t>
    <phoneticPr fontId="3" type="noConversion"/>
  </si>
  <si>
    <t>项目级别</t>
    <phoneticPr fontId="3" type="noConversion"/>
  </si>
  <si>
    <t>项目定位</t>
    <phoneticPr fontId="3" type="noConversion"/>
  </si>
  <si>
    <t>项目职能</t>
    <phoneticPr fontId="3" type="noConversion"/>
  </si>
  <si>
    <t>备注</t>
    <phoneticPr fontId="3" type="noConversion"/>
  </si>
  <si>
    <t>一上结果</t>
    <phoneticPr fontId="3" type="noConversion"/>
  </si>
  <si>
    <t>核准金额</t>
    <phoneticPr fontId="3" type="noConversion"/>
  </si>
  <si>
    <t>二上申报金额</t>
    <phoneticPr fontId="3" type="noConversion"/>
  </si>
  <si>
    <t>二上结果</t>
    <phoneticPr fontId="3" type="noConversion"/>
  </si>
  <si>
    <t>后续操作</t>
    <phoneticPr fontId="3" type="noConversion"/>
  </si>
  <si>
    <t>教育支出代码</t>
  </si>
  <si>
    <t>教育支出</t>
  </si>
  <si>
    <t>审批机构代码</t>
  </si>
  <si>
    <t>审批机构</t>
    <phoneticPr fontId="3" type="noConversion"/>
  </si>
  <si>
    <t>维修地址</t>
  </si>
  <si>
    <t>类别代码</t>
  </si>
  <si>
    <t>类别</t>
  </si>
  <si>
    <t>主键</t>
  </si>
  <si>
    <t>任务编码</t>
  </si>
  <si>
    <t>满足国家、省市对四大考试的管理要求</t>
    <phoneticPr fontId="3" type="noConversion"/>
  </si>
  <si>
    <t>项目到校，自行建设</t>
    <phoneticPr fontId="3" type="noConversion"/>
  </si>
  <si>
    <t>学段</t>
    <phoneticPr fontId="1" type="noConversion"/>
  </si>
  <si>
    <t>公/民办</t>
    <phoneticPr fontId="1" type="noConversion"/>
  </si>
  <si>
    <t>梅陇</t>
    <phoneticPr fontId="1" type="noConversion"/>
  </si>
  <si>
    <t>梅陇</t>
    <phoneticPr fontId="1" type="noConversion"/>
  </si>
  <si>
    <t>小学</t>
    <phoneticPr fontId="1" type="noConversion"/>
  </si>
  <si>
    <t>公办</t>
    <phoneticPr fontId="1" type="noConversion"/>
  </si>
  <si>
    <t>上海中医药大学附属闵行蔷薇小学智慧校园系统建设项目</t>
  </si>
  <si>
    <t>公务车更新</t>
    <phoneticPr fontId="1" type="noConversion"/>
  </si>
  <si>
    <t>辆</t>
    <phoneticPr fontId="11" type="noConversion"/>
  </si>
  <si>
    <t>中型普客</t>
    <phoneticPr fontId="1" type="noConversion"/>
  </si>
  <si>
    <t>其中1000上牌杂费、12500购置税</t>
    <phoneticPr fontId="11" type="noConversion"/>
  </si>
  <si>
    <t>小型普客</t>
    <phoneticPr fontId="1" type="noConversion"/>
  </si>
  <si>
    <t>其中1000上牌杂费、9000购置税</t>
    <phoneticPr fontId="1" type="noConversion"/>
  </si>
  <si>
    <t>办学类型</t>
  </si>
  <si>
    <t>规格型号或数量单位</t>
  </si>
  <si>
    <t>备注</t>
  </si>
  <si>
    <t>单位：元</t>
    <phoneticPr fontId="1" type="noConversion"/>
  </si>
  <si>
    <t xml:space="preserve">                                                                                                          单位：元</t>
    <phoneticPr fontId="1" type="noConversion"/>
  </si>
  <si>
    <t>镇属</t>
    <phoneticPr fontId="1" type="noConversion"/>
  </si>
  <si>
    <t>单位</t>
    <phoneticPr fontId="1" type="noConversion"/>
  </si>
  <si>
    <t>学段</t>
    <phoneticPr fontId="1" type="noConversion"/>
  </si>
  <si>
    <t>2025年实际需求</t>
    <phoneticPr fontId="1" type="noConversion"/>
  </si>
  <si>
    <t>2026年年初预算</t>
    <phoneticPr fontId="1" type="noConversion"/>
  </si>
  <si>
    <t>幼儿园</t>
    <phoneticPr fontId="1" type="noConversion"/>
  </si>
  <si>
    <t>小学</t>
    <phoneticPr fontId="1" type="noConversion"/>
  </si>
  <si>
    <t>初中</t>
    <phoneticPr fontId="1" type="noConversion"/>
  </si>
  <si>
    <t>上海市罗阳中学</t>
    <phoneticPr fontId="3" type="noConversion"/>
  </si>
  <si>
    <t>上海市七宝中学附属闵行金都实验中学</t>
    <phoneticPr fontId="3" type="noConversion"/>
  </si>
  <si>
    <t>上海中医药大学附属闵行晶城中学</t>
    <phoneticPr fontId="3" type="noConversion"/>
  </si>
  <si>
    <t>闵行区罗阳小学</t>
    <phoneticPr fontId="3" type="noConversion"/>
  </si>
  <si>
    <t>上海中医药大学附属闵行蔷薇小学</t>
    <phoneticPr fontId="3" type="noConversion"/>
  </si>
  <si>
    <t>闵行区梅陇镇中心幼儿园</t>
    <phoneticPr fontId="3" type="noConversion"/>
  </si>
  <si>
    <t>上海市闵行区春申景城幼儿园</t>
    <phoneticPr fontId="3" type="noConversion"/>
  </si>
  <si>
    <t>上海市闵行区罗阳河畔幼儿园</t>
    <phoneticPr fontId="3" type="noConversion"/>
  </si>
  <si>
    <t>上海市闵行区晶华坊幼儿园</t>
    <phoneticPr fontId="3" type="noConversion"/>
  </si>
  <si>
    <t>上海市闵行区梅陇金都幼儿园</t>
    <phoneticPr fontId="3" type="noConversion"/>
  </si>
  <si>
    <t>上海市闵行区梅陇梅锦幼儿园</t>
    <phoneticPr fontId="3" type="noConversion"/>
  </si>
  <si>
    <t>上海市闵行区梅陇永联幼儿园</t>
    <phoneticPr fontId="3" type="noConversion"/>
  </si>
  <si>
    <t>梅陇合计</t>
    <phoneticPr fontId="1" type="noConversion"/>
  </si>
  <si>
    <t>梅陇小计</t>
    <phoneticPr fontId="1" type="noConversion"/>
  </si>
  <si>
    <t>2026年镇级设备更新与购置预算表（公务用车）</t>
    <phoneticPr fontId="1" type="noConversion"/>
  </si>
  <si>
    <t>单位：元</t>
    <phoneticPr fontId="1" type="noConversion"/>
  </si>
  <si>
    <t>2026年镇管单位补充公用经费预算表(年初预算）</t>
    <phoneticPr fontId="1" type="noConversion"/>
  </si>
  <si>
    <t>园部</t>
    <phoneticPr fontId="1" type="noConversion"/>
  </si>
  <si>
    <t>教育教辅后勤应配用工人数(2025人保提供）</t>
    <phoneticPr fontId="1" type="noConversion"/>
  </si>
  <si>
    <t>因故额外增加临时额度（2025人保提供）</t>
    <phoneticPr fontId="1" type="noConversion"/>
  </si>
  <si>
    <t>教育教辅后勤应配用工人数(正常额度+临时额度）</t>
  </si>
  <si>
    <t>现有辅助用工人数（2025年人保科提供）</t>
    <phoneticPr fontId="1" type="noConversion"/>
  </si>
  <si>
    <t>财政资金应配备人数</t>
  </si>
  <si>
    <t>课后延时</t>
    <phoneticPr fontId="1" type="noConversion"/>
  </si>
  <si>
    <t>专技岗位
应配人数</t>
  </si>
  <si>
    <t>管理岗位
应配人数</t>
  </si>
  <si>
    <t>技术岗位
应配人数</t>
  </si>
  <si>
    <t>勤杂岗位
应配人数</t>
  </si>
  <si>
    <t>工资
（1-12月）</t>
  </si>
  <si>
    <t>福利费
（1月-12月）</t>
  </si>
  <si>
    <t>伙食费
（1-12月）</t>
  </si>
  <si>
    <t>工会经费
（1-12月）</t>
  </si>
  <si>
    <t>考核/节日费
（1-12月）</t>
    <phoneticPr fontId="1" type="noConversion"/>
  </si>
  <si>
    <t>奖金</t>
    <phoneticPr fontId="1" type="noConversion"/>
  </si>
  <si>
    <t>掌勺津贴</t>
    <phoneticPr fontId="1" type="noConversion"/>
  </si>
  <si>
    <t>补发2025年7至12月调薪差额</t>
    <phoneticPr fontId="1" type="noConversion"/>
  </si>
  <si>
    <t>管理费
（2026年全年）</t>
    <phoneticPr fontId="1" type="noConversion"/>
  </si>
  <si>
    <t>社保公积金</t>
    <phoneticPr fontId="1" type="noConversion"/>
  </si>
  <si>
    <t>小计</t>
    <phoneticPr fontId="1" type="noConversion"/>
  </si>
  <si>
    <t>学前</t>
    <phoneticPr fontId="1" type="noConversion"/>
  </si>
  <si>
    <t>闵行区晶华坊幼儿园</t>
  </si>
  <si>
    <t>闵行区罗阳河畔幼儿园</t>
  </si>
  <si>
    <t>闵行区春申景城幼儿园</t>
  </si>
  <si>
    <t>闵行区蔷薇小学</t>
  </si>
  <si>
    <t>闵行区梅陇实验学校</t>
    <phoneticPr fontId="1" type="noConversion"/>
  </si>
  <si>
    <t>闵行区晶城中学</t>
  </si>
  <si>
    <t>梅陇金都幼儿园</t>
  </si>
  <si>
    <t>梅陇梅锦幼儿园</t>
  </si>
  <si>
    <t>梅陇永联幼儿园</t>
    <phoneticPr fontId="1" type="noConversion"/>
  </si>
  <si>
    <t>2024年第二学期各资助类型金额</t>
    <phoneticPr fontId="1" type="noConversion"/>
  </si>
  <si>
    <t>2025年第一学期各资助类型金额</t>
    <phoneticPr fontId="1" type="noConversion"/>
  </si>
  <si>
    <t>全年</t>
    <phoneticPr fontId="1" type="noConversion"/>
  </si>
  <si>
    <t>校服费</t>
    <phoneticPr fontId="1" type="noConversion"/>
  </si>
  <si>
    <t>校车费</t>
    <phoneticPr fontId="1" type="noConversion"/>
  </si>
  <si>
    <t>2026年预算
（中央专款+镇级资金）</t>
    <phoneticPr fontId="11" type="noConversion"/>
  </si>
  <si>
    <t>中央专款</t>
    <phoneticPr fontId="11" type="noConversion"/>
  </si>
  <si>
    <t>镇级预算</t>
    <phoneticPr fontId="11" type="noConversion"/>
  </si>
  <si>
    <t>九年一贯制-初中</t>
    <phoneticPr fontId="1" type="noConversion"/>
  </si>
  <si>
    <t>九年一贯制-小学</t>
    <phoneticPr fontId="1" type="noConversion"/>
  </si>
  <si>
    <t>初级中学</t>
    <phoneticPr fontId="1" type="noConversion"/>
  </si>
  <si>
    <t>2025年学前教育资助调整预算表</t>
    <phoneticPr fontId="1" type="noConversion"/>
  </si>
  <si>
    <t>2024年第二学期资助金额</t>
    <phoneticPr fontId="1" type="noConversion"/>
  </si>
  <si>
    <t>2025年第一学期资助金额</t>
    <phoneticPr fontId="1" type="noConversion"/>
  </si>
  <si>
    <t>2026年预算</t>
    <phoneticPr fontId="11" type="noConversion"/>
  </si>
  <si>
    <t xml:space="preserve">餐费
</t>
    <phoneticPr fontId="1" type="noConversion"/>
  </si>
  <si>
    <t xml:space="preserve">点心
</t>
    <phoneticPr fontId="1" type="noConversion"/>
  </si>
  <si>
    <t>幼儿园</t>
  </si>
  <si>
    <t>上半年金额</t>
  </si>
  <si>
    <t>九年一贯</t>
  </si>
  <si>
    <t>下半年金额（9-11月）</t>
    <phoneticPr fontId="1" type="noConversion"/>
  </si>
  <si>
    <t>本年合计</t>
    <phoneticPr fontId="1" type="noConversion"/>
  </si>
  <si>
    <t>2026年金额（12-1月）</t>
    <phoneticPr fontId="1" type="noConversion"/>
  </si>
  <si>
    <t>2026年预算</t>
    <phoneticPr fontId="11" type="noConversion"/>
  </si>
  <si>
    <t>上海市闵行区第三实验小学</t>
    <phoneticPr fontId="1" type="noConversion"/>
  </si>
  <si>
    <t>上海中医药大学附属闵行蔷薇小学</t>
    <phoneticPr fontId="1" type="noConversion"/>
  </si>
  <si>
    <t>属性</t>
  </si>
  <si>
    <t>性质</t>
  </si>
  <si>
    <t>上半年书费</t>
    <phoneticPr fontId="1" type="noConversion"/>
  </si>
  <si>
    <t>下半年书费</t>
    <phoneticPr fontId="1" type="noConversion"/>
  </si>
  <si>
    <t>镇管</t>
  </si>
  <si>
    <t>九年一贯制</t>
    <phoneticPr fontId="1" type="noConversion"/>
  </si>
  <si>
    <r>
      <rPr>
        <sz val="9"/>
        <rFont val="宋体"/>
        <family val="3"/>
        <charset val="134"/>
      </rPr>
      <t>闵行区罗阳小学</t>
    </r>
  </si>
  <si>
    <r>
      <rPr>
        <sz val="9"/>
        <rFont val="宋体"/>
        <family val="3"/>
        <charset val="134"/>
      </rPr>
      <t>闵行区蔷薇小学</t>
    </r>
  </si>
  <si>
    <t>华理梅陇实验</t>
  </si>
  <si>
    <r>
      <rPr>
        <sz val="9"/>
        <rFont val="宋体"/>
        <family val="3"/>
        <charset val="134"/>
      </rPr>
      <t>上海市罗阳中学</t>
    </r>
  </si>
  <si>
    <t>七宝金都</t>
    <phoneticPr fontId="1" type="noConversion"/>
  </si>
  <si>
    <t>晶城中学</t>
  </si>
  <si>
    <t>2026年公办义务教育减免书薄费预算表（年初预算）</t>
    <phoneticPr fontId="3" type="noConversion"/>
  </si>
  <si>
    <t>2026年金额（年初预算：按中位数测算，学校实际执行按人事部门规定标准执行，严禁超标准发放）</t>
    <phoneticPr fontId="1" type="noConversion"/>
  </si>
  <si>
    <t>所属街镇</t>
  </si>
  <si>
    <t>学段</t>
    <phoneticPr fontId="1" type="noConversion"/>
  </si>
  <si>
    <t>公/民办</t>
    <phoneticPr fontId="1" type="noConversion"/>
  </si>
  <si>
    <t>审核金额</t>
  </si>
  <si>
    <t>初中</t>
    <phoneticPr fontId="1" type="noConversion"/>
  </si>
  <si>
    <t>公办</t>
    <phoneticPr fontId="1" type="noConversion"/>
  </si>
  <si>
    <t>学区化集团化建设</t>
  </si>
  <si>
    <t>小学</t>
    <phoneticPr fontId="1" type="noConversion"/>
  </si>
  <si>
    <t>教师课程领导力提升、课程建设及展示活动、校园育人空间提升</t>
  </si>
  <si>
    <t>一贯制</t>
    <phoneticPr fontId="1" type="noConversion"/>
  </si>
  <si>
    <t>初中强校工程</t>
  </si>
  <si>
    <t>第二轮强校工程实验校</t>
  </si>
  <si>
    <t>梅陇</t>
    <phoneticPr fontId="1" type="noConversion"/>
  </si>
  <si>
    <t>引进优质教育资源</t>
  </si>
  <si>
    <t>与华东理工大学合作办学</t>
  </si>
  <si>
    <t>特色课程建设 (按协议)</t>
  </si>
  <si>
    <t>上海中医药大学附属晶城中学</t>
  </si>
  <si>
    <t>上海中医药大学附属蔷薇小学</t>
  </si>
  <si>
    <t>与中医大合作办学</t>
  </si>
  <si>
    <t>课程资源开发、专家指导、师资培训</t>
  </si>
  <si>
    <t>梅陇镇教委</t>
    <phoneticPr fontId="1" type="noConversion"/>
  </si>
  <si>
    <t>幼教联盟规范民办幼儿园办园项目</t>
  </si>
  <si>
    <t>幼教联盟规范民办幼儿园办园保教质量过程指导</t>
  </si>
  <si>
    <t>幼教联盟对民办幼儿园保教质量培训费</t>
  </si>
  <si>
    <t>托幼行业职业技能大赛</t>
  </si>
  <si>
    <t>托幼行业职业技能大赛经费</t>
  </si>
  <si>
    <t>托幼行业职业技能大赛培训费、活动费</t>
  </si>
  <si>
    <t>2026年镇管单位学前教育教学项目预算表（学前科）</t>
    <phoneticPr fontId="1" type="noConversion"/>
  </si>
  <si>
    <t>公/民办</t>
    <phoneticPr fontId="1" type="noConversion"/>
  </si>
  <si>
    <t>公办</t>
    <phoneticPr fontId="1" type="noConversion"/>
  </si>
  <si>
    <t>2026年镇级单位预算表（普教二科）</t>
    <phoneticPr fontId="1" type="noConversion"/>
  </si>
  <si>
    <t>单位：元</t>
    <phoneticPr fontId="1" type="noConversion"/>
  </si>
  <si>
    <t>2026义务教育学生营养午餐补助预算表</t>
    <phoneticPr fontId="1" type="noConversion"/>
  </si>
  <si>
    <t>单位：元</t>
    <phoneticPr fontId="11" type="noConversion"/>
  </si>
  <si>
    <t>2026年义务教育资助预算表</t>
    <phoneticPr fontId="1" type="noConversion"/>
  </si>
  <si>
    <t>学校少年宫</t>
  </si>
  <si>
    <t>学校少年宫活动</t>
  </si>
  <si>
    <t>学校少年宫建设，主要用于开展活动、专家指导、教育培训等。</t>
  </si>
  <si>
    <t>艺术教育经费</t>
  </si>
  <si>
    <t>戏曲传承与发展</t>
  </si>
  <si>
    <t>戏曲传承校戏曲普及与活动开展，主要用于活动组织、戏曲展演、专家指导、教育培训、实践研学等。</t>
  </si>
  <si>
    <t>上海中医药附属闵行晶城中学</t>
  </si>
  <si>
    <t>思政教育经费</t>
  </si>
  <si>
    <t>大思政改革创新实验校建设</t>
  </si>
  <si>
    <t>思政改革创新实验校试点、展示辐射</t>
  </si>
  <si>
    <t>体育教育经费</t>
  </si>
  <si>
    <t>学生体育素养测评</t>
  </si>
  <si>
    <t>学生技能等级测试（市教委统一招标）</t>
    <phoneticPr fontId="1" type="noConversion"/>
  </si>
  <si>
    <t>2026年镇级单位预算表（普教一科）</t>
    <phoneticPr fontId="1" type="noConversion"/>
  </si>
  <si>
    <t>申请金额（元）</t>
  </si>
  <si>
    <t>上海市闵行区晶华坊幼儿园</t>
  </si>
  <si>
    <t>上海市闵行区梅陇永联幼儿园</t>
  </si>
  <si>
    <t>预下达</t>
    <phoneticPr fontId="1" type="noConversion"/>
  </si>
  <si>
    <t>2026年残疾人就业保障金年初预算表</t>
    <phoneticPr fontId="1" type="noConversion"/>
  </si>
  <si>
    <t>2026年教育费附加镇级使用部分第一次分配附表</t>
    <phoneticPr fontId="1" type="noConversion"/>
  </si>
  <si>
    <t>单位：元</t>
    <phoneticPr fontId="1" type="noConversion"/>
  </si>
  <si>
    <t>序号</t>
    <phoneticPr fontId="3" type="noConversion"/>
  </si>
  <si>
    <t>项目</t>
    <phoneticPr fontId="3" type="noConversion"/>
  </si>
  <si>
    <t>一次分配合计</t>
    <phoneticPr fontId="1" type="noConversion"/>
  </si>
  <si>
    <t>残疾人就业保障金</t>
    <phoneticPr fontId="1" type="noConversion"/>
  </si>
  <si>
    <t>补充公用经费</t>
    <phoneticPr fontId="1" type="noConversion"/>
  </si>
  <si>
    <t>信息化项目</t>
    <phoneticPr fontId="1" type="noConversion"/>
  </si>
  <si>
    <t>设备购置与更新</t>
    <phoneticPr fontId="1" type="noConversion"/>
  </si>
  <si>
    <t>幼儿教育教学</t>
    <phoneticPr fontId="1" type="noConversion"/>
  </si>
  <si>
    <t>中小学教育教学</t>
    <phoneticPr fontId="1" type="noConversion"/>
  </si>
  <si>
    <t>党建经费</t>
    <phoneticPr fontId="1" type="noConversion"/>
  </si>
  <si>
    <t>公办义务教育营养午餐</t>
    <phoneticPr fontId="1" type="noConversion"/>
  </si>
  <si>
    <t>公办义务教育学生资助</t>
    <phoneticPr fontId="1" type="noConversion"/>
  </si>
  <si>
    <t>公办学前教育资助</t>
    <phoneticPr fontId="1" type="noConversion"/>
  </si>
  <si>
    <t>合计</t>
    <phoneticPr fontId="3" type="noConversion"/>
  </si>
  <si>
    <t>梅陇镇：</t>
    <phoneticPr fontId="3" type="noConversion"/>
  </si>
  <si>
    <t>科艺体德项目</t>
    <phoneticPr fontId="1" type="noConversion"/>
  </si>
  <si>
    <t>公办义务教育减免书簿费补助</t>
    <phoneticPr fontId="1" type="noConversion"/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</si>
</sst>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176" formatCode="[$-F800]dddd\,\ mmmm\ dd\,\ yyyy"/>
    <numFmt numFmtId="177" formatCode="0.00_ "/>
    <numFmt numFmtId="178" formatCode="0.00_);[Red]\(0.00\)"/>
    <numFmt numFmtId="179" formatCode="_-* #,##0_-;\-* #,##0_-;_-* &quot;-&quot;_-;_-@_-"/>
    <numFmt numFmtId="180" formatCode="[$-409]d/mmm/yy;@"/>
    <numFmt numFmtId="181" formatCode="0.0_ "/>
    <numFmt numFmtId="182" formatCode="0_);[Red]\(0\)"/>
    <numFmt numFmtId="183" formatCode="0.0_);\(0.0\)"/>
  </numFmts>
  <fonts count="6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楷体_GB2312"/>
      <family val="3"/>
      <charset val="134"/>
    </font>
    <font>
      <sz val="10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4"/>
      <name val="宋体"/>
      <family val="3"/>
      <charset val="134"/>
    </font>
    <font>
      <sz val="12"/>
      <name val="Times New Roman"/>
      <family val="1"/>
    </font>
    <font>
      <b/>
      <sz val="10"/>
      <color theme="1"/>
      <name val="宋体"/>
      <family val="3"/>
      <charset val="134"/>
      <scheme val="minor"/>
    </font>
    <font>
      <sz val="11"/>
      <color theme="1"/>
      <name val="仿宋"/>
      <family val="3"/>
      <charset val="134"/>
    </font>
    <font>
      <sz val="10"/>
      <name val="Arial"/>
      <family val="2"/>
    </font>
    <font>
      <b/>
      <sz val="10"/>
      <name val="仿宋"/>
      <family val="3"/>
      <charset val="134"/>
    </font>
    <font>
      <sz val="10"/>
      <name val="仿宋"/>
      <family val="3"/>
      <charset val="134"/>
    </font>
    <font>
      <sz val="16"/>
      <color theme="1"/>
      <name val="宋体"/>
      <family val="2"/>
      <charset val="134"/>
      <scheme val="minor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6"/>
      <name val="黑体"/>
      <family val="3"/>
      <charset val="134"/>
    </font>
    <font>
      <sz val="20"/>
      <name val="黑体"/>
      <family val="3"/>
      <charset val="134"/>
    </font>
    <font>
      <sz val="14"/>
      <name val="宋体"/>
      <family val="2"/>
      <charset val="134"/>
    </font>
    <font>
      <sz val="9"/>
      <color rgb="FFFF0000"/>
      <name val="宋体"/>
      <family val="2"/>
      <charset val="134"/>
    </font>
    <font>
      <sz val="9"/>
      <color rgb="FFFF0000"/>
      <name val="宋体"/>
      <family val="3"/>
      <charset val="134"/>
      <scheme val="minor"/>
    </font>
    <font>
      <b/>
      <sz val="10"/>
      <name val="宋体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  <scheme val="major"/>
    </font>
    <font>
      <sz val="20"/>
      <name val="宋体"/>
      <family val="3"/>
      <charset val="134"/>
    </font>
    <font>
      <sz val="16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indexed="8"/>
      <name val="宋体"/>
      <family val="3"/>
      <charset val="134"/>
    </font>
    <font>
      <sz val="12"/>
      <name val="Arial"/>
      <family val="2"/>
    </font>
    <font>
      <b/>
      <sz val="9"/>
      <name val="宋体"/>
      <family val="3"/>
      <charset val="134"/>
    </font>
    <font>
      <sz val="9"/>
      <name val="Arial"/>
      <family val="2"/>
    </font>
    <font>
      <b/>
      <sz val="9"/>
      <name val="宋体"/>
      <family val="3"/>
      <charset val="134"/>
      <scheme val="minor"/>
    </font>
    <font>
      <sz val="16"/>
      <name val="仿宋"/>
      <family val="3"/>
      <charset val="134"/>
    </font>
    <font>
      <sz val="16"/>
      <color theme="1"/>
      <name val="仿宋"/>
      <family val="3"/>
      <charset val="134"/>
    </font>
    <font>
      <sz val="20"/>
      <name val="仿宋"/>
      <family val="3"/>
      <charset val="134"/>
    </font>
    <font>
      <sz val="20"/>
      <color theme="1"/>
      <name val="仿宋"/>
      <family val="3"/>
      <charset val="134"/>
    </font>
    <font>
      <b/>
      <sz val="16"/>
      <name val="宋体"/>
      <family val="3"/>
      <charset val="134"/>
    </font>
    <font>
      <sz val="16"/>
      <name val="Arial"/>
      <family val="2"/>
    </font>
    <font>
      <b/>
      <sz val="20"/>
      <name val="宋体"/>
      <family val="3"/>
      <charset val="134"/>
    </font>
    <font>
      <sz val="20"/>
      <name val="Arial"/>
      <family val="2"/>
    </font>
    <font>
      <sz val="16"/>
      <name val="宋体"/>
      <family val="3"/>
      <charset val="134"/>
      <scheme val="minor"/>
    </font>
    <font>
      <sz val="20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  <scheme val="major"/>
    </font>
    <font>
      <sz val="14"/>
      <name val="仿宋"/>
      <family val="3"/>
      <charset val="134"/>
    </font>
    <font>
      <sz val="14"/>
      <color theme="1"/>
      <name val="宋体"/>
      <family val="2"/>
      <charset val="134"/>
      <scheme val="minor"/>
    </font>
    <font>
      <sz val="12"/>
      <name val="仿宋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4">
    <xf numFmtId="0" fontId="0" fillId="0" borderId="0">
      <alignment vertical="center"/>
    </xf>
    <xf numFmtId="176" fontId="2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0" borderId="0"/>
    <xf numFmtId="176" fontId="5" fillId="0" borderId="0"/>
    <xf numFmtId="176" fontId="5" fillId="0" borderId="0"/>
    <xf numFmtId="176" fontId="5" fillId="0" borderId="0"/>
    <xf numFmtId="176" fontId="5" fillId="0" borderId="0"/>
    <xf numFmtId="176" fontId="2" fillId="0" borderId="0">
      <alignment vertical="center"/>
    </xf>
    <xf numFmtId="176" fontId="2" fillId="0" borderId="0">
      <alignment vertical="center"/>
    </xf>
    <xf numFmtId="176" fontId="4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176" fontId="2" fillId="0" borderId="0">
      <alignment vertical="center"/>
    </xf>
    <xf numFmtId="0" fontId="10" fillId="0" borderId="0">
      <alignment vertical="center"/>
    </xf>
    <xf numFmtId="176" fontId="5" fillId="0" borderId="0"/>
    <xf numFmtId="0" fontId="2" fillId="0" borderId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176" fontId="6" fillId="0" borderId="0"/>
    <xf numFmtId="0" fontId="4" fillId="0" borderId="0">
      <alignment vertical="center"/>
    </xf>
    <xf numFmtId="179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176" fontId="2" fillId="0" borderId="0">
      <alignment vertical="center"/>
    </xf>
    <xf numFmtId="18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176" fontId="4" fillId="0" borderId="0">
      <alignment vertical="center"/>
    </xf>
    <xf numFmtId="176" fontId="4" fillId="0" borderId="0">
      <alignment vertical="center"/>
    </xf>
    <xf numFmtId="181" fontId="5" fillId="0" borderId="0"/>
    <xf numFmtId="0" fontId="20" fillId="0" borderId="0"/>
    <xf numFmtId="0" fontId="6" fillId="0" borderId="0"/>
    <xf numFmtId="0" fontId="2" fillId="0" borderId="0">
      <alignment vertical="center"/>
    </xf>
    <xf numFmtId="183" fontId="5" fillId="0" borderId="0"/>
    <xf numFmtId="0" fontId="6" fillId="0" borderId="0">
      <alignment vertical="center"/>
    </xf>
    <xf numFmtId="0" fontId="2" fillId="0" borderId="0">
      <alignment vertical="center"/>
    </xf>
    <xf numFmtId="183" fontId="5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/>
    <xf numFmtId="0" fontId="5" fillId="0" borderId="0"/>
    <xf numFmtId="0" fontId="20" fillId="0" borderId="0"/>
    <xf numFmtId="43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27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Font="1" applyFill="1" applyBorder="1" applyAlignment="1"/>
    <xf numFmtId="0" fontId="3" fillId="0" borderId="4" xfId="0" applyNumberFormat="1" applyFont="1" applyFill="1" applyBorder="1" applyAlignment="1">
      <alignment horizontal="left" vertical="center" shrinkToFit="1"/>
    </xf>
    <xf numFmtId="0" fontId="3" fillId="0" borderId="6" xfId="0" applyNumberFormat="1" applyFont="1" applyFill="1" applyBorder="1" applyAlignment="1">
      <alignment horizontal="left" vertical="center" shrinkToFit="1"/>
    </xf>
    <xf numFmtId="0" fontId="3" fillId="0" borderId="6" xfId="0" applyNumberFormat="1" applyFont="1" applyFill="1" applyBorder="1" applyAlignment="1">
      <alignment horizontal="left" vertical="center" wrapText="1" shrinkToFit="1"/>
    </xf>
    <xf numFmtId="0" fontId="19" fillId="0" borderId="7" xfId="0" applyNumberFormat="1" applyFont="1" applyFill="1" applyBorder="1" applyAlignment="1">
      <alignment horizontal="left" vertical="center" shrinkToFit="1"/>
    </xf>
    <xf numFmtId="0" fontId="19" fillId="0" borderId="8" xfId="0" applyNumberFormat="1" applyFont="1" applyFill="1" applyBorder="1" applyAlignment="1">
      <alignment horizontal="left" vertical="center" shrinkToFit="1"/>
    </xf>
    <xf numFmtId="0" fontId="0" fillId="0" borderId="0" xfId="0" applyNumberFormat="1" applyFont="1" applyFill="1" applyBorder="1" applyAlignment="1">
      <alignment horizontal="left"/>
    </xf>
    <xf numFmtId="43" fontId="3" fillId="0" borderId="4" xfId="2" applyFont="1" applyFill="1" applyBorder="1" applyAlignment="1" applyProtection="1">
      <alignment horizontal="left" vertical="center" wrapText="1"/>
    </xf>
    <xf numFmtId="43" fontId="3" fillId="0" borderId="6" xfId="2" applyFont="1" applyFill="1" applyBorder="1" applyAlignment="1" applyProtection="1">
      <alignment horizontal="left" vertical="center" wrapText="1"/>
    </xf>
    <xf numFmtId="0" fontId="11" fillId="0" borderId="6" xfId="25" applyFont="1" applyFill="1" applyBorder="1" applyAlignment="1">
      <alignment horizontal="left" vertical="center" wrapText="1"/>
    </xf>
    <xf numFmtId="0" fontId="3" fillId="0" borderId="6" xfId="0" applyNumberFormat="1" applyFont="1" applyFill="1" applyBorder="1" applyAlignment="1">
      <alignment horizontal="left" vertical="center" wrapText="1"/>
    </xf>
    <xf numFmtId="43" fontId="5" fillId="0" borderId="4" xfId="2" applyFont="1" applyFill="1" applyBorder="1" applyAlignment="1" applyProtection="1">
      <alignment horizontal="left" vertical="center" wrapText="1"/>
    </xf>
    <xf numFmtId="43" fontId="5" fillId="0" borderId="6" xfId="2" applyFont="1" applyFill="1" applyBorder="1" applyAlignment="1" applyProtection="1">
      <alignment horizontal="left" vertical="center" wrapText="1"/>
    </xf>
    <xf numFmtId="0" fontId="23" fillId="0" borderId="6" xfId="0" applyNumberFormat="1" applyFont="1" applyFill="1" applyBorder="1" applyAlignment="1">
      <alignment horizontal="left" wrapText="1"/>
    </xf>
    <xf numFmtId="43" fontId="3" fillId="0" borderId="0" xfId="2" applyFont="1" applyFill="1" applyBorder="1" applyAlignment="1" applyProtection="1">
      <alignment horizontal="left" vertical="center" wrapText="1"/>
    </xf>
    <xf numFmtId="0" fontId="11" fillId="0" borderId="0" xfId="25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 shrinkToFit="1"/>
    </xf>
    <xf numFmtId="43" fontId="5" fillId="0" borderId="0" xfId="2" applyFont="1" applyFill="1" applyBorder="1" applyAlignment="1" applyProtection="1">
      <alignment horizontal="left" vertical="center" wrapText="1"/>
    </xf>
    <xf numFmtId="0" fontId="23" fillId="0" borderId="0" xfId="0" applyNumberFormat="1" applyFont="1" applyFill="1" applyBorder="1" applyAlignment="1">
      <alignment horizontal="left" wrapText="1"/>
    </xf>
    <xf numFmtId="0" fontId="0" fillId="0" borderId="0" xfId="0" applyNumberFormat="1" applyFont="1" applyFill="1" applyBorder="1" applyAlignment="1">
      <alignment wrapText="1"/>
    </xf>
    <xf numFmtId="0" fontId="9" fillId="2" borderId="9" xfId="0" applyNumberFormat="1" applyFont="1" applyFill="1" applyBorder="1" applyAlignment="1">
      <alignment horizontal="center" vertical="center"/>
    </xf>
    <xf numFmtId="0" fontId="9" fillId="2" borderId="0" xfId="0" applyNumberFormat="1" applyFont="1" applyFill="1" applyAlignment="1">
      <alignment horizontal="center" vertical="center"/>
    </xf>
    <xf numFmtId="0" fontId="9" fillId="0" borderId="9" xfId="51" applyFont="1" applyFill="1" applyBorder="1" applyAlignment="1" applyProtection="1">
      <alignment horizontal="left" vertical="center" wrapText="1"/>
      <protection locked="0"/>
    </xf>
    <xf numFmtId="0" fontId="9" fillId="0" borderId="9" xfId="0" applyNumberFormat="1" applyFont="1" applyFill="1" applyBorder="1" applyAlignment="1">
      <alignment horizontal="left" vertical="center"/>
    </xf>
    <xf numFmtId="0" fontId="9" fillId="0" borderId="9" xfId="0" applyNumberFormat="1" applyFont="1" applyFill="1" applyBorder="1" applyAlignment="1">
      <alignment horizontal="center" vertical="center"/>
    </xf>
    <xf numFmtId="0" fontId="12" fillId="0" borderId="9" xfId="51" applyNumberFormat="1" applyFont="1" applyFill="1" applyBorder="1" applyAlignment="1" applyProtection="1">
      <alignment horizontal="left" vertical="center" wrapText="1"/>
      <protection locked="0"/>
    </xf>
    <xf numFmtId="0" fontId="5" fillId="0" borderId="9" xfId="51" applyFont="1" applyFill="1" applyBorder="1" applyAlignment="1" applyProtection="1">
      <alignment horizontal="center" vertical="center" wrapText="1"/>
      <protection locked="0"/>
    </xf>
    <xf numFmtId="0" fontId="5" fillId="0" borderId="9" xfId="2" applyNumberFormat="1" applyFont="1" applyFill="1" applyBorder="1" applyAlignment="1" applyProtection="1">
      <alignment horizontal="center" vertical="center" wrapText="1"/>
    </xf>
    <xf numFmtId="177" fontId="5" fillId="0" borderId="9" xfId="2" applyNumberFormat="1" applyFont="1" applyFill="1" applyBorder="1" applyAlignment="1" applyProtection="1">
      <alignment horizontal="center" vertical="center" wrapText="1"/>
    </xf>
    <xf numFmtId="0" fontId="21" fillId="0" borderId="9" xfId="0" applyNumberFormat="1" applyFont="1" applyFill="1" applyBorder="1" applyAlignment="1">
      <alignment horizontal="left" vertical="center"/>
    </xf>
    <xf numFmtId="0" fontId="5" fillId="0" borderId="9" xfId="0" applyNumberFormat="1" applyFont="1" applyFill="1" applyBorder="1" applyAlignment="1">
      <alignment horizontal="center" vertical="center" shrinkToFit="1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 wrapText="1" shrinkToFit="1"/>
    </xf>
    <xf numFmtId="0" fontId="0" fillId="0" borderId="0" xfId="0" applyAlignment="1"/>
    <xf numFmtId="0" fontId="24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182" fontId="22" fillId="0" borderId="9" xfId="0" applyNumberFormat="1" applyFont="1" applyBorder="1" applyAlignment="1">
      <alignment horizontal="center" vertical="center"/>
    </xf>
    <xf numFmtId="182" fontId="22" fillId="0" borderId="9" xfId="0" applyNumberFormat="1" applyFont="1" applyFill="1" applyBorder="1" applyAlignment="1">
      <alignment horizontal="center" vertical="center"/>
    </xf>
    <xf numFmtId="0" fontId="28" fillId="0" borderId="0" xfId="0" applyNumberFormat="1" applyFont="1">
      <alignment vertical="center"/>
    </xf>
    <xf numFmtId="0" fontId="18" fillId="0" borderId="0" xfId="0" applyNumberFormat="1" applyFont="1">
      <alignment vertical="center"/>
    </xf>
    <xf numFmtId="177" fontId="9" fillId="2" borderId="9" xfId="0" applyNumberFormat="1" applyFont="1" applyFill="1" applyBorder="1" applyAlignment="1">
      <alignment horizontal="center" vertical="center"/>
    </xf>
    <xf numFmtId="0" fontId="29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9" xfId="0" applyNumberFormat="1" applyFont="1" applyFill="1" applyBorder="1" applyAlignment="1">
      <alignment horizontal="center" vertical="center"/>
    </xf>
    <xf numFmtId="177" fontId="9" fillId="2" borderId="0" xfId="0" applyNumberFormat="1" applyFont="1" applyFill="1" applyAlignment="1">
      <alignment horizontal="center" vertical="center"/>
    </xf>
    <xf numFmtId="0" fontId="2" fillId="0" borderId="0" xfId="0" applyNumberFormat="1" applyFont="1">
      <alignment vertical="center"/>
    </xf>
    <xf numFmtId="0" fontId="0" fillId="0" borderId="9" xfId="0" applyBorder="1" applyAlignment="1">
      <alignment horizontal="center" vertical="center"/>
    </xf>
    <xf numFmtId="0" fontId="26" fillId="0" borderId="0" xfId="0" applyNumberFormat="1" applyFont="1" applyFill="1" applyBorder="1" applyAlignment="1"/>
    <xf numFmtId="0" fontId="27" fillId="0" borderId="0" xfId="0" applyNumberFormat="1" applyFont="1" applyFill="1" applyBorder="1" applyAlignment="1"/>
    <xf numFmtId="0" fontId="30" fillId="0" borderId="0" xfId="0" applyNumberFormat="1" applyFont="1" applyFill="1" applyBorder="1" applyAlignment="1">
      <alignment horizontal="center" vertical="center"/>
    </xf>
    <xf numFmtId="176" fontId="17" fillId="2" borderId="0" xfId="0" applyNumberFormat="1" applyFont="1" applyFill="1">
      <alignment vertical="center"/>
    </xf>
    <xf numFmtId="176" fontId="11" fillId="2" borderId="0" xfId="0" applyNumberFormat="1" applyFont="1" applyFill="1">
      <alignment vertical="center"/>
    </xf>
    <xf numFmtId="177" fontId="17" fillId="2" borderId="0" xfId="0" applyNumberFormat="1" applyFont="1" applyFill="1">
      <alignment vertical="center"/>
    </xf>
    <xf numFmtId="176" fontId="34" fillId="2" borderId="0" xfId="0" applyNumberFormat="1" applyFont="1" applyFill="1">
      <alignment vertical="center"/>
    </xf>
    <xf numFmtId="0" fontId="17" fillId="2" borderId="0" xfId="0" applyFont="1" applyFill="1" applyAlignment="1">
      <alignment horizontal="center" vertical="center"/>
    </xf>
    <xf numFmtId="176" fontId="17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14" fillId="3" borderId="9" xfId="10" applyNumberFormat="1" applyFont="1" applyFill="1" applyBorder="1" applyAlignment="1">
      <alignment horizontal="center" vertical="center" wrapText="1"/>
    </xf>
    <xf numFmtId="0" fontId="3" fillId="0" borderId="9" xfId="4" applyNumberFormat="1" applyFont="1" applyBorder="1" applyAlignment="1">
      <alignment horizontal="center" vertical="center" wrapText="1"/>
    </xf>
    <xf numFmtId="0" fontId="3" fillId="0" borderId="9" xfId="4" applyNumberFormat="1" applyFont="1" applyBorder="1" applyAlignment="1">
      <alignment vertical="center" wrapText="1"/>
    </xf>
    <xf numFmtId="0" fontId="9" fillId="0" borderId="9" xfId="31" applyFont="1" applyBorder="1" applyAlignment="1">
      <alignment horizontal="center" vertical="center"/>
    </xf>
    <xf numFmtId="0" fontId="3" fillId="3" borderId="9" xfId="4" applyNumberFormat="1" applyFont="1" applyFill="1" applyBorder="1" applyAlignment="1">
      <alignment horizontal="center" vertical="center" wrapText="1"/>
    </xf>
    <xf numFmtId="0" fontId="3" fillId="3" borderId="9" xfId="4" applyNumberFormat="1" applyFont="1" applyFill="1" applyBorder="1" applyAlignment="1">
      <alignment vertical="center"/>
    </xf>
    <xf numFmtId="0" fontId="3" fillId="3" borderId="9" xfId="4" applyNumberFormat="1" applyFont="1" applyFill="1" applyBorder="1" applyAlignment="1">
      <alignment vertical="center" wrapText="1"/>
    </xf>
    <xf numFmtId="0" fontId="11" fillId="0" borderId="9" xfId="13" applyNumberFormat="1" applyFont="1" applyBorder="1" applyAlignment="1">
      <alignment horizontal="left" vertical="center"/>
    </xf>
    <xf numFmtId="176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6" fillId="3" borderId="9" xfId="32" applyFont="1" applyFill="1" applyBorder="1" applyAlignment="1">
      <alignment horizontal="center" vertical="center" wrapText="1"/>
    </xf>
    <xf numFmtId="178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82" fontId="36" fillId="3" borderId="9" xfId="10" applyNumberFormat="1" applyFont="1" applyFill="1" applyBorder="1" applyAlignment="1">
      <alignment horizontal="center" vertical="center" wrapText="1"/>
    </xf>
    <xf numFmtId="178" fontId="13" fillId="3" borderId="9" xfId="10" applyNumberFormat="1" applyFont="1" applyFill="1" applyBorder="1" applyAlignment="1">
      <alignment horizontal="center" vertical="center" wrapText="1"/>
    </xf>
    <xf numFmtId="182" fontId="37" fillId="3" borderId="9" xfId="10" applyNumberFormat="1" applyFont="1" applyFill="1" applyBorder="1" applyAlignment="1">
      <alignment horizontal="center" vertical="center" wrapText="1"/>
    </xf>
    <xf numFmtId="178" fontId="17" fillId="2" borderId="0" xfId="0" applyNumberFormat="1" applyFont="1" applyFill="1" applyAlignment="1">
      <alignment vertical="center"/>
    </xf>
    <xf numFmtId="176" fontId="17" fillId="2" borderId="0" xfId="0" applyNumberFormat="1" applyFont="1" applyFill="1" applyAlignment="1">
      <alignment vertical="center"/>
    </xf>
    <xf numFmtId="0" fontId="9" fillId="0" borderId="9" xfId="31" applyFont="1" applyBorder="1" applyAlignment="1">
      <alignment horizontal="center" vertical="center" shrinkToFit="1"/>
    </xf>
    <xf numFmtId="0" fontId="17" fillId="0" borderId="9" xfId="5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178" fontId="9" fillId="0" borderId="9" xfId="31" applyNumberFormat="1" applyFont="1" applyBorder="1" applyAlignment="1">
      <alignment horizontal="center" vertical="center"/>
    </xf>
    <xf numFmtId="182" fontId="17" fillId="0" borderId="9" xfId="0" applyNumberFormat="1" applyFont="1" applyBorder="1" applyAlignment="1">
      <alignment vertical="center"/>
    </xf>
    <xf numFmtId="2" fontId="17" fillId="0" borderId="9" xfId="0" applyNumberFormat="1" applyFont="1" applyBorder="1" applyAlignment="1">
      <alignment vertical="center"/>
    </xf>
    <xf numFmtId="178" fontId="17" fillId="0" borderId="0" xfId="0" applyNumberFormat="1" applyFont="1" applyAlignment="1">
      <alignment vertical="center"/>
    </xf>
    <xf numFmtId="176" fontId="17" fillId="0" borderId="0" xfId="0" applyNumberFormat="1" applyFont="1" applyAlignment="1">
      <alignment vertical="center"/>
    </xf>
    <xf numFmtId="0" fontId="38" fillId="3" borderId="9" xfId="50" applyFont="1" applyFill="1" applyBorder="1" applyAlignment="1">
      <alignment horizontal="center" vertical="center" shrinkToFit="1"/>
    </xf>
    <xf numFmtId="0" fontId="17" fillId="3" borderId="9" xfId="5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178" fontId="17" fillId="3" borderId="9" xfId="0" applyNumberFormat="1" applyFont="1" applyFill="1" applyBorder="1" applyAlignment="1">
      <alignment horizontal="center" vertical="center"/>
    </xf>
    <xf numFmtId="182" fontId="17" fillId="3" borderId="9" xfId="0" applyNumberFormat="1" applyFont="1" applyFill="1" applyBorder="1" applyAlignment="1">
      <alignment horizontal="center" vertical="center"/>
    </xf>
    <xf numFmtId="2" fontId="17" fillId="3" borderId="9" xfId="0" applyNumberFormat="1" applyFont="1" applyFill="1" applyBorder="1" applyAlignment="1">
      <alignment horizontal="center" vertical="center"/>
    </xf>
    <xf numFmtId="0" fontId="38" fillId="0" borderId="9" xfId="50" applyFont="1" applyBorder="1" applyAlignment="1">
      <alignment horizontal="center" vertical="center" shrinkToFit="1"/>
    </xf>
    <xf numFmtId="176" fontId="0" fillId="0" borderId="0" xfId="0" applyNumberFormat="1" applyAlignment="1">
      <alignment vertical="center"/>
    </xf>
    <xf numFmtId="176" fontId="0" fillId="2" borderId="0" xfId="0" applyNumberFormat="1" applyFill="1" applyAlignment="1">
      <alignment vertical="center"/>
    </xf>
    <xf numFmtId="182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0" fontId="7" fillId="2" borderId="0" xfId="0" applyFont="1" applyFill="1" applyAlignment="1">
      <alignment vertical="center"/>
    </xf>
    <xf numFmtId="0" fontId="12" fillId="3" borderId="9" xfId="21" applyFont="1" applyFill="1" applyBorder="1" applyAlignment="1">
      <alignment horizontal="center" vertical="center"/>
    </xf>
    <xf numFmtId="0" fontId="9" fillId="0" borderId="9" xfId="37" applyNumberFormat="1" applyFont="1" applyBorder="1" applyAlignment="1">
      <alignment horizontal="left" vertical="center"/>
    </xf>
    <xf numFmtId="0" fontId="9" fillId="0" borderId="9" xfId="37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5" fillId="0" borderId="9" xfId="37" applyNumberFormat="1" applyFont="1" applyBorder="1" applyAlignment="1">
      <alignment horizontal="left" vertical="center"/>
    </xf>
    <xf numFmtId="0" fontId="9" fillId="0" borderId="9" xfId="31" applyFont="1" applyBorder="1" applyAlignment="1">
      <alignment horizontal="left" vertical="center" shrinkToFit="1"/>
    </xf>
    <xf numFmtId="0" fontId="12" fillId="0" borderId="9" xfId="2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5" fillId="3" borderId="9" xfId="4" applyNumberFormat="1" applyFont="1" applyFill="1" applyBorder="1" applyAlignment="1">
      <alignment horizontal="center" vertical="center"/>
    </xf>
    <xf numFmtId="0" fontId="5" fillId="0" borderId="9" xfId="4" applyNumberFormat="1" applyFont="1" applyBorder="1" applyAlignment="1">
      <alignment horizontal="center" vertical="center" wrapText="1"/>
    </xf>
    <xf numFmtId="0" fontId="5" fillId="0" borderId="9" xfId="4" applyNumberFormat="1" applyFont="1" applyBorder="1" applyAlignment="1">
      <alignment vertical="center" wrapText="1"/>
    </xf>
    <xf numFmtId="0" fontId="5" fillId="3" borderId="9" xfId="4" applyNumberFormat="1" applyFont="1" applyFill="1" applyBorder="1" applyAlignment="1">
      <alignment horizontal="center" vertical="center" wrapText="1"/>
    </xf>
    <xf numFmtId="0" fontId="5" fillId="3" borderId="9" xfId="4" applyNumberFormat="1" applyFont="1" applyFill="1" applyBorder="1" applyAlignment="1">
      <alignment vertical="center"/>
    </xf>
    <xf numFmtId="0" fontId="5" fillId="3" borderId="9" xfId="4" applyNumberFormat="1" applyFont="1" applyFill="1" applyBorder="1" applyAlignment="1">
      <alignment vertical="center" wrapText="1"/>
    </xf>
    <xf numFmtId="0" fontId="12" fillId="0" borderId="9" xfId="13" applyNumberFormat="1" applyFont="1" applyBorder="1" applyAlignment="1">
      <alignment horizontal="left" vertical="center"/>
    </xf>
    <xf numFmtId="176" fontId="11" fillId="2" borderId="9" xfId="0" applyNumberFormat="1" applyFont="1" applyFill="1" applyBorder="1" applyAlignment="1">
      <alignment horizontal="center" vertical="center"/>
    </xf>
    <xf numFmtId="177" fontId="11" fillId="2" borderId="9" xfId="0" applyNumberFormat="1" applyFont="1" applyFill="1" applyBorder="1" applyAlignment="1">
      <alignment horizontal="center" vertical="center"/>
    </xf>
    <xf numFmtId="176" fontId="3" fillId="2" borderId="9" xfId="0" applyNumberFormat="1" applyFont="1" applyFill="1" applyBorder="1" applyAlignment="1">
      <alignment horizontal="center" vertical="center"/>
    </xf>
    <xf numFmtId="177" fontId="3" fillId="2" borderId="9" xfId="0" applyNumberFormat="1" applyFont="1" applyFill="1" applyBorder="1" applyAlignment="1">
      <alignment horizontal="center" vertical="center"/>
    </xf>
    <xf numFmtId="177" fontId="34" fillId="2" borderId="9" xfId="0" applyNumberFormat="1" applyFont="1" applyFill="1" applyBorder="1" applyAlignment="1">
      <alignment horizontal="center" vertical="center"/>
    </xf>
    <xf numFmtId="0" fontId="17" fillId="2" borderId="9" xfId="0" applyFont="1" applyFill="1" applyBorder="1" applyAlignment="1">
      <alignment horizontal="center" vertical="center"/>
    </xf>
    <xf numFmtId="177" fontId="17" fillId="2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177" fontId="3" fillId="2" borderId="9" xfId="0" applyNumberFormat="1" applyFont="1" applyFill="1" applyBorder="1" applyAlignment="1">
      <alignment horizontal="center" vertical="center" wrapText="1"/>
    </xf>
    <xf numFmtId="176" fontId="28" fillId="0" borderId="0" xfId="0" applyNumberFormat="1" applyFont="1" applyAlignment="1"/>
    <xf numFmtId="176" fontId="40" fillId="0" borderId="0" xfId="0" applyNumberFormat="1" applyFont="1" applyAlignment="1">
      <alignment horizontal="center" vertical="center"/>
    </xf>
    <xf numFmtId="176" fontId="18" fillId="0" borderId="0" xfId="0" applyNumberFormat="1" applyFont="1">
      <alignment vertical="center"/>
    </xf>
    <xf numFmtId="176" fontId="18" fillId="0" borderId="0" xfId="0" applyNumberFormat="1" applyFont="1" applyAlignment="1"/>
    <xf numFmtId="176" fontId="5" fillId="4" borderId="11" xfId="0" applyNumberFormat="1" applyFont="1" applyFill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2" fillId="0" borderId="0" xfId="0" applyNumberFormat="1" applyFont="1" applyAlignment="1"/>
    <xf numFmtId="176" fontId="2" fillId="0" borderId="11" xfId="0" applyNumberFormat="1" applyFont="1" applyBorder="1" applyAlignment="1"/>
    <xf numFmtId="176" fontId="17" fillId="0" borderId="6" xfId="0" applyNumberFormat="1" applyFont="1" applyBorder="1" applyAlignment="1">
      <alignment horizontal="center"/>
    </xf>
    <xf numFmtId="177" fontId="11" fillId="0" borderId="6" xfId="0" applyNumberFormat="1" applyFont="1" applyBorder="1" applyAlignment="1">
      <alignment horizontal="center" vertical="center"/>
    </xf>
    <xf numFmtId="177" fontId="17" fillId="0" borderId="6" xfId="0" applyNumberFormat="1" applyFont="1" applyBorder="1" applyAlignment="1">
      <alignment horizontal="center" vertical="center"/>
    </xf>
    <xf numFmtId="177" fontId="17" fillId="2" borderId="6" xfId="0" applyNumberFormat="1" applyFont="1" applyFill="1" applyBorder="1" applyAlignment="1">
      <alignment horizontal="center" vertical="center"/>
    </xf>
    <xf numFmtId="176" fontId="41" fillId="4" borderId="6" xfId="0" applyNumberFormat="1" applyFont="1" applyFill="1" applyBorder="1" applyAlignment="1">
      <alignment horizontal="center"/>
    </xf>
    <xf numFmtId="176" fontId="17" fillId="4" borderId="6" xfId="0" applyNumberFormat="1" applyFont="1" applyFill="1" applyBorder="1" applyAlignment="1">
      <alignment horizontal="center"/>
    </xf>
    <xf numFmtId="177" fontId="11" fillId="4" borderId="6" xfId="0" applyNumberFormat="1" applyFont="1" applyFill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/>
    </xf>
    <xf numFmtId="176" fontId="42" fillId="2" borderId="6" xfId="37" applyNumberFormat="1" applyFont="1" applyFill="1" applyBorder="1" applyAlignment="1">
      <alignment horizontal="center" vertical="center"/>
    </xf>
    <xf numFmtId="176" fontId="43" fillId="0" borderId="6" xfId="0" applyNumberFormat="1" applyFont="1" applyBorder="1" applyAlignment="1">
      <alignment horizontal="center"/>
    </xf>
    <xf numFmtId="176" fontId="7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4" fillId="2" borderId="0" xfId="0" applyNumberFormat="1" applyFont="1" applyFill="1" applyBorder="1" applyAlignment="1">
      <alignment wrapText="1"/>
    </xf>
    <xf numFmtId="0" fontId="44" fillId="2" borderId="0" xfId="0" applyNumberFormat="1" applyFont="1" applyFill="1" applyBorder="1" applyAlignment="1"/>
    <xf numFmtId="0" fontId="3" fillId="2" borderId="9" xfId="0" applyNumberFormat="1" applyFont="1" applyFill="1" applyBorder="1" applyAlignment="1" applyProtection="1">
      <alignment horizontal="center" vertical="center"/>
    </xf>
    <xf numFmtId="0" fontId="6" fillId="2" borderId="0" xfId="0" applyNumberFormat="1" applyFont="1" applyFill="1" applyBorder="1" applyAlignment="1"/>
    <xf numFmtId="0" fontId="6" fillId="2" borderId="0" xfId="0" applyNumberFormat="1" applyFont="1" applyFill="1" applyBorder="1" applyAlignment="1">
      <alignment horizontal="center" vertical="center"/>
    </xf>
    <xf numFmtId="0" fontId="46" fillId="2" borderId="0" xfId="0" applyNumberFormat="1" applyFont="1" applyFill="1" applyBorder="1" applyAlignment="1">
      <alignment wrapText="1"/>
    </xf>
    <xf numFmtId="0" fontId="46" fillId="2" borderId="0" xfId="0" applyNumberFormat="1" applyFont="1" applyFill="1" applyBorder="1" applyAlignment="1"/>
    <xf numFmtId="0" fontId="3" fillId="2" borderId="9" xfId="0" applyNumberFormat="1" applyFont="1" applyFill="1" applyBorder="1" applyAlignment="1">
      <alignment horizontal="center" vertical="center"/>
    </xf>
    <xf numFmtId="177" fontId="3" fillId="2" borderId="9" xfId="0" applyNumberFormat="1" applyFont="1" applyFill="1" applyBorder="1" applyAlignment="1" applyProtection="1">
      <alignment horizontal="center" vertical="center"/>
    </xf>
    <xf numFmtId="0" fontId="45" fillId="2" borderId="9" xfId="0" applyNumberFormat="1" applyFont="1" applyFill="1" applyBorder="1" applyAlignment="1" applyProtection="1">
      <alignment horizontal="center" vertical="center" shrinkToFit="1"/>
    </xf>
    <xf numFmtId="0" fontId="22" fillId="2" borderId="0" xfId="0" applyNumberFormat="1" applyFont="1" applyFill="1">
      <alignment vertical="center"/>
    </xf>
    <xf numFmtId="0" fontId="22" fillId="0" borderId="0" xfId="0" applyNumberFormat="1" applyFont="1" applyFill="1" applyAlignment="1">
      <alignment horizontal="center" vertical="center"/>
    </xf>
    <xf numFmtId="0" fontId="22" fillId="0" borderId="0" xfId="0" applyNumberFormat="1" applyFont="1" applyFill="1">
      <alignment vertical="center"/>
    </xf>
    <xf numFmtId="0" fontId="0" fillId="2" borderId="0" xfId="0" applyNumberFormat="1" applyFont="1" applyFill="1">
      <alignment vertical="center"/>
    </xf>
    <xf numFmtId="0" fontId="28" fillId="0" borderId="0" xfId="0" applyFont="1" applyAlignment="1">
      <alignment vertical="center"/>
    </xf>
    <xf numFmtId="0" fontId="26" fillId="0" borderId="3" xfId="0" applyFont="1" applyBorder="1" applyAlignment="1">
      <alignment horizontal="right" vertical="center"/>
    </xf>
    <xf numFmtId="0" fontId="13" fillId="3" borderId="9" xfId="10" applyNumberFormat="1" applyFont="1" applyFill="1" applyBorder="1" applyAlignment="1">
      <alignment horizontal="center" vertical="center" wrapText="1"/>
    </xf>
    <xf numFmtId="43" fontId="11" fillId="0" borderId="9" xfId="52" applyFont="1" applyFill="1" applyBorder="1" applyAlignment="1">
      <alignment horizontal="center" vertical="center" wrapText="1"/>
    </xf>
    <xf numFmtId="43" fontId="17" fillId="0" borderId="9" xfId="52" applyFont="1" applyFill="1" applyBorder="1" applyAlignment="1">
      <alignment horizontal="center" vertical="center" wrapText="1"/>
    </xf>
    <xf numFmtId="0" fontId="11" fillId="0" borderId="9" xfId="10" applyNumberFormat="1" applyFont="1" applyFill="1" applyBorder="1" applyAlignment="1">
      <alignment horizontal="center" vertical="center" shrinkToFit="1"/>
    </xf>
    <xf numFmtId="0" fontId="11" fillId="0" borderId="9" xfId="10" applyNumberFormat="1" applyFont="1" applyFill="1" applyBorder="1" applyAlignment="1">
      <alignment horizontal="center" vertical="center" wrapText="1" shrinkToFit="1"/>
    </xf>
    <xf numFmtId="0" fontId="17" fillId="2" borderId="0" xfId="0" applyNumberFormat="1" applyFont="1" applyFill="1">
      <alignment vertical="center"/>
    </xf>
    <xf numFmtId="0" fontId="11" fillId="0" borderId="9" xfId="24" applyFont="1" applyFill="1" applyBorder="1" applyAlignment="1">
      <alignment horizontal="center" vertical="center"/>
    </xf>
    <xf numFmtId="177" fontId="11" fillId="0" borderId="9" xfId="24" applyNumberFormat="1" applyFont="1" applyFill="1" applyBorder="1" applyAlignment="1">
      <alignment horizontal="center" vertical="center"/>
    </xf>
    <xf numFmtId="0" fontId="2" fillId="2" borderId="0" xfId="0" applyNumberFormat="1" applyFont="1" applyFill="1">
      <alignment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9" xfId="10" applyNumberFormat="1" applyFont="1" applyFill="1" applyBorder="1" applyAlignment="1">
      <alignment horizontal="center" vertical="center"/>
    </xf>
    <xf numFmtId="0" fontId="47" fillId="0" borderId="9" xfId="24" applyFont="1" applyFill="1" applyBorder="1" applyAlignment="1">
      <alignment horizontal="center" vertical="center"/>
    </xf>
    <xf numFmtId="182" fontId="17" fillId="2" borderId="4" xfId="52" applyNumberFormat="1" applyFont="1" applyFill="1" applyBorder="1" applyAlignment="1">
      <alignment horizontal="center" vertical="center" wrapText="1"/>
    </xf>
    <xf numFmtId="0" fontId="45" fillId="2" borderId="9" xfId="0" applyNumberFormat="1" applyFont="1" applyFill="1" applyBorder="1" applyAlignment="1" applyProtection="1">
      <alignment horizontal="center" vertical="center"/>
    </xf>
    <xf numFmtId="0" fontId="17" fillId="2" borderId="9" xfId="53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176" fontId="17" fillId="2" borderId="4" xfId="0" applyNumberFormat="1" applyFont="1" applyFill="1" applyBorder="1" applyAlignment="1">
      <alignment horizontal="center" vertical="center"/>
    </xf>
    <xf numFmtId="176" fontId="17" fillId="2" borderId="12" xfId="0" applyNumberFormat="1" applyFont="1" applyFill="1" applyBorder="1" applyAlignment="1">
      <alignment horizontal="center" vertical="center"/>
    </xf>
    <xf numFmtId="0" fontId="49" fillId="2" borderId="0" xfId="0" applyNumberFormat="1" applyFont="1" applyFill="1" applyAlignment="1">
      <alignment horizontal="center" vertical="center"/>
    </xf>
    <xf numFmtId="0" fontId="51" fillId="2" borderId="0" xfId="0" applyNumberFormat="1" applyFont="1" applyFill="1" applyAlignment="1">
      <alignment horizontal="center" vertical="center"/>
    </xf>
    <xf numFmtId="0" fontId="48" fillId="2" borderId="3" xfId="27" applyNumberFormat="1" applyFont="1" applyFill="1" applyBorder="1" applyAlignment="1">
      <alignment horizontal="right" vertical="center"/>
    </xf>
    <xf numFmtId="0" fontId="53" fillId="2" borderId="0" xfId="0" applyNumberFormat="1" applyFont="1" applyFill="1" applyBorder="1" applyAlignment="1">
      <alignment wrapText="1"/>
    </xf>
    <xf numFmtId="0" fontId="53" fillId="2" borderId="0" xfId="0" applyNumberFormat="1" applyFont="1" applyFill="1" applyBorder="1" applyAlignment="1"/>
    <xf numFmtId="0" fontId="55" fillId="2" borderId="0" xfId="0" applyNumberFormat="1" applyFont="1" applyFill="1" applyBorder="1" applyAlignment="1">
      <alignment wrapText="1"/>
    </xf>
    <xf numFmtId="0" fontId="55" fillId="2" borderId="0" xfId="0" applyNumberFormat="1" applyFont="1" applyFill="1" applyBorder="1" applyAlignment="1"/>
    <xf numFmtId="0" fontId="57" fillId="2" borderId="0" xfId="0" applyFont="1" applyFill="1" applyAlignment="1">
      <alignment vertical="center"/>
    </xf>
    <xf numFmtId="0" fontId="28" fillId="0" borderId="0" xfId="0" applyFont="1" applyAlignment="1"/>
    <xf numFmtId="178" fontId="28" fillId="0" borderId="0" xfId="0" applyNumberFormat="1" applyFont="1" applyAlignment="1">
      <alignment vertical="center"/>
    </xf>
    <xf numFmtId="0" fontId="16" fillId="3" borderId="9" xfId="48" applyFont="1" applyFill="1" applyBorder="1" applyAlignment="1">
      <alignment horizontal="center" vertical="center" wrapText="1"/>
    </xf>
    <xf numFmtId="178" fontId="16" fillId="3" borderId="9" xfId="48" applyNumberFormat="1" applyFont="1" applyFill="1" applyBorder="1" applyAlignment="1">
      <alignment horizontal="center" vertical="center" wrapText="1"/>
    </xf>
    <xf numFmtId="0" fontId="54" fillId="2" borderId="0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5" fillId="2" borderId="9" xfId="0" applyNumberFormat="1" applyFont="1" applyFill="1" applyBorder="1" applyAlignment="1" applyProtection="1">
      <alignment horizontal="center" vertical="center"/>
    </xf>
    <xf numFmtId="0" fontId="9" fillId="0" borderId="9" xfId="53" applyFont="1" applyFill="1" applyBorder="1" applyAlignment="1">
      <alignment horizontal="center" vertical="center" wrapText="1"/>
    </xf>
    <xf numFmtId="177" fontId="5" fillId="2" borderId="9" xfId="0" applyNumberFormat="1" applyFont="1" applyFill="1" applyBorder="1" applyAlignment="1" applyProtection="1">
      <alignment horizontal="center" vertical="center"/>
    </xf>
    <xf numFmtId="182" fontId="9" fillId="0" borderId="9" xfId="52" applyNumberFormat="1" applyFont="1" applyFill="1" applyBorder="1" applyAlignment="1">
      <alignment horizontal="center" vertical="center" wrapText="1"/>
    </xf>
    <xf numFmtId="0" fontId="45" fillId="2" borderId="9" xfId="0" applyNumberFormat="1" applyFont="1" applyFill="1" applyBorder="1" applyAlignment="1" applyProtection="1">
      <alignment horizontal="center" vertical="center" wrapText="1" shrinkToFit="1"/>
    </xf>
    <xf numFmtId="0" fontId="6" fillId="2" borderId="0" xfId="0" applyNumberFormat="1" applyFont="1" applyFill="1" applyBorder="1" applyAlignment="1">
      <alignment wrapText="1"/>
    </xf>
    <xf numFmtId="0" fontId="35" fillId="2" borderId="9" xfId="0" applyNumberFormat="1" applyFont="1" applyFill="1" applyBorder="1" applyAlignment="1" applyProtection="1">
      <alignment horizontal="center" vertical="center"/>
    </xf>
    <xf numFmtId="0" fontId="59" fillId="2" borderId="9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52" fillId="2" borderId="0" xfId="0" applyNumberFormat="1" applyFont="1" applyFill="1" applyBorder="1" applyAlignment="1">
      <alignment horizontal="right"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58" fillId="0" borderId="9" xfId="0" applyFont="1" applyBorder="1" applyAlignment="1">
      <alignment horizontal="center" vertical="center"/>
    </xf>
    <xf numFmtId="176" fontId="3" fillId="3" borderId="9" xfId="0" applyNumberFormat="1" applyFont="1" applyFill="1" applyBorder="1" applyAlignment="1">
      <alignment horizontal="center" vertical="center" wrapText="1"/>
    </xf>
    <xf numFmtId="176" fontId="11" fillId="3" borderId="9" xfId="0" applyNumberFormat="1" applyFont="1" applyFill="1" applyBorder="1" applyAlignment="1">
      <alignment horizontal="center" vertical="center"/>
    </xf>
    <xf numFmtId="176" fontId="33" fillId="3" borderId="9" xfId="0" applyNumberFormat="1" applyFont="1" applyFill="1" applyBorder="1" applyAlignment="1">
      <alignment horizontal="center" vertical="center" wrapText="1"/>
    </xf>
    <xf numFmtId="177" fontId="11" fillId="3" borderId="9" xfId="0" applyNumberFormat="1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1" fillId="0" borderId="9" xfId="31" applyFont="1" applyBorder="1" applyAlignment="1">
      <alignment horizontal="center" vertical="center"/>
    </xf>
    <xf numFmtId="177" fontId="11" fillId="0" borderId="9" xfId="0" applyNumberFormat="1" applyFont="1" applyBorder="1" applyAlignment="1">
      <alignment horizontal="center" vertical="center"/>
    </xf>
    <xf numFmtId="0" fontId="17" fillId="0" borderId="9" xfId="31" applyFont="1" applyBorder="1" applyAlignment="1">
      <alignment horizontal="center" vertical="center"/>
    </xf>
    <xf numFmtId="177" fontId="17" fillId="0" borderId="9" xfId="0" applyNumberFormat="1" applyFont="1" applyBorder="1" applyAlignment="1">
      <alignment horizontal="center" vertical="center"/>
    </xf>
    <xf numFmtId="0" fontId="17" fillId="0" borderId="9" xfId="0" applyFont="1" applyBorder="1" applyAlignment="1">
      <alignment horizontal="center"/>
    </xf>
    <xf numFmtId="0" fontId="0" fillId="0" borderId="0" xfId="0" applyNumberFormat="1">
      <alignment vertical="center"/>
    </xf>
    <xf numFmtId="0" fontId="62" fillId="0" borderId="0" xfId="0" applyNumberFormat="1" applyFont="1" applyAlignment="1">
      <alignment horizontal="right" vertical="center"/>
    </xf>
    <xf numFmtId="0" fontId="62" fillId="0" borderId="0" xfId="0" applyNumberFormat="1" applyFont="1">
      <alignment vertical="center"/>
    </xf>
    <xf numFmtId="0" fontId="63" fillId="0" borderId="9" xfId="0" applyNumberFormat="1" applyFont="1" applyBorder="1" applyAlignment="1">
      <alignment horizontal="center" vertical="center"/>
    </xf>
    <xf numFmtId="0" fontId="63" fillId="0" borderId="9" xfId="0" applyNumberFormat="1" applyFont="1" applyFill="1" applyBorder="1" applyAlignment="1">
      <alignment horizontal="center" vertical="center"/>
    </xf>
    <xf numFmtId="177" fontId="63" fillId="0" borderId="9" xfId="0" applyNumberFormat="1" applyFont="1" applyFill="1" applyBorder="1" applyAlignment="1">
      <alignment horizontal="center" vertical="center"/>
    </xf>
    <xf numFmtId="0" fontId="63" fillId="0" borderId="9" xfId="0" applyNumberFormat="1" applyFont="1" applyBorder="1" applyAlignment="1">
      <alignment horizontal="center" vertical="center" wrapText="1"/>
    </xf>
    <xf numFmtId="177" fontId="63" fillId="0" borderId="9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60" fillId="0" borderId="0" xfId="0" applyNumberFormat="1" applyFont="1" applyBorder="1" applyAlignment="1">
      <alignment horizontal="center" vertical="center"/>
    </xf>
    <xf numFmtId="176" fontId="0" fillId="0" borderId="0" xfId="0" applyNumberFormat="1" applyAlignment="1">
      <alignment vertical="center"/>
    </xf>
    <xf numFmtId="0" fontId="61" fillId="0" borderId="3" xfId="0" applyNumberFormat="1" applyFont="1" applyBorder="1" applyAlignment="1">
      <alignment vertical="center"/>
    </xf>
    <xf numFmtId="176" fontId="62" fillId="0" borderId="3" xfId="0" applyNumberFormat="1" applyFont="1" applyBorder="1" applyAlignment="1">
      <alignment vertical="center"/>
    </xf>
    <xf numFmtId="0" fontId="28" fillId="0" borderId="0" xfId="0" applyNumberFormat="1" applyFont="1" applyBorder="1" applyAlignment="1">
      <alignment horizontal="center" vertical="center"/>
    </xf>
    <xf numFmtId="0" fontId="28" fillId="0" borderId="0" xfId="0" applyNumberFormat="1" applyFont="1" applyBorder="1" applyAlignment="1">
      <alignment vertical="center"/>
    </xf>
    <xf numFmtId="0" fontId="28" fillId="0" borderId="0" xfId="0" applyFont="1" applyAlignment="1">
      <alignment vertical="center"/>
    </xf>
    <xf numFmtId="0" fontId="18" fillId="0" borderId="3" xfId="0" applyNumberFormat="1" applyFont="1" applyBorder="1" applyAlignment="1">
      <alignment horizontal="right" vertical="center"/>
    </xf>
    <xf numFmtId="0" fontId="18" fillId="0" borderId="3" xfId="0" applyFont="1" applyBorder="1" applyAlignment="1">
      <alignment horizontal="right" vertical="center"/>
    </xf>
    <xf numFmtId="0" fontId="17" fillId="3" borderId="9" xfId="0" applyFont="1" applyFill="1" applyBorder="1" applyAlignment="1">
      <alignment horizontal="center" vertical="center"/>
    </xf>
    <xf numFmtId="176" fontId="32" fillId="2" borderId="3" xfId="0" applyNumberFormat="1" applyFont="1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0" borderId="3" xfId="0" applyBorder="1" applyAlignment="1">
      <alignment vertical="center"/>
    </xf>
    <xf numFmtId="176" fontId="3" fillId="3" borderId="9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176" fontId="3" fillId="2" borderId="9" xfId="0" applyNumberFormat="1" applyFont="1" applyFill="1" applyBorder="1" applyAlignment="1">
      <alignment horizontal="center" vertical="center"/>
    </xf>
    <xf numFmtId="176" fontId="11" fillId="3" borderId="9" xfId="0" applyNumberFormat="1" applyFont="1" applyFill="1" applyBorder="1" applyAlignment="1">
      <alignment horizontal="center" vertical="center"/>
    </xf>
    <xf numFmtId="0" fontId="31" fillId="0" borderId="0" xfId="0" applyNumberFormat="1" applyFont="1" applyFill="1" applyBorder="1" applyAlignment="1">
      <alignment horizontal="center" vertical="center"/>
    </xf>
    <xf numFmtId="0" fontId="30" fillId="0" borderId="3" xfId="0" applyNumberFormat="1" applyFont="1" applyFill="1" applyBorder="1" applyAlignment="1">
      <alignment horizontal="right" vertic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6" fillId="0" borderId="3" xfId="0" applyFont="1" applyBorder="1" applyAlignment="1">
      <alignment horizontal="right" vertical="center"/>
    </xf>
    <xf numFmtId="0" fontId="50" fillId="2" borderId="0" xfId="27" applyNumberFormat="1" applyFont="1" applyFill="1" applyAlignment="1">
      <alignment horizontal="center" vertical="center"/>
    </xf>
    <xf numFmtId="0" fontId="50" fillId="2" borderId="0" xfId="27" applyNumberFormat="1" applyFont="1" applyFill="1" applyAlignment="1">
      <alignment horizontal="center" vertical="center" wrapText="1"/>
    </xf>
    <xf numFmtId="0" fontId="54" fillId="2" borderId="0" xfId="0" applyNumberFormat="1" applyFont="1" applyFill="1" applyBorder="1" applyAlignment="1">
      <alignment horizontal="center" vertical="center"/>
    </xf>
    <xf numFmtId="0" fontId="52" fillId="2" borderId="3" xfId="0" applyNumberFormat="1" applyFont="1" applyFill="1" applyBorder="1" applyAlignment="1">
      <alignment horizontal="right" vertical="center"/>
    </xf>
    <xf numFmtId="176" fontId="39" fillId="0" borderId="0" xfId="0" applyNumberFormat="1" applyFont="1" applyAlignment="1">
      <alignment horizontal="center" vertical="center"/>
    </xf>
    <xf numFmtId="176" fontId="28" fillId="0" borderId="0" xfId="0" applyNumberFormat="1" applyFont="1">
      <alignment vertical="center"/>
    </xf>
    <xf numFmtId="0" fontId="57" fillId="2" borderId="0" xfId="21" applyFont="1" applyFill="1" applyBorder="1" applyAlignment="1">
      <alignment horizontal="center" vertical="center"/>
    </xf>
    <xf numFmtId="0" fontId="57" fillId="2" borderId="0" xfId="21" applyFont="1" applyFill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56" fillId="2" borderId="3" xfId="21" applyFont="1" applyFill="1" applyBorder="1" applyAlignment="1">
      <alignment horizontal="right" vertical="center"/>
    </xf>
    <xf numFmtId="0" fontId="16" fillId="3" borderId="1" xfId="3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76" fontId="57" fillId="0" borderId="0" xfId="0" applyNumberFormat="1" applyFont="1" applyBorder="1" applyAlignment="1">
      <alignment horizontal="center" vertical="center"/>
    </xf>
    <xf numFmtId="0" fontId="13" fillId="3" borderId="9" xfId="4" applyNumberFormat="1" applyFont="1" applyFill="1" applyBorder="1" applyAlignment="1">
      <alignment horizontal="center" vertical="center"/>
    </xf>
    <xf numFmtId="0" fontId="13" fillId="3" borderId="9" xfId="10" applyNumberFormat="1" applyFont="1" applyFill="1" applyBorder="1" applyAlignment="1">
      <alignment horizontal="center" vertical="center" wrapText="1"/>
    </xf>
    <xf numFmtId="176" fontId="8" fillId="3" borderId="1" xfId="0" applyNumberFormat="1" applyFont="1" applyFill="1" applyBorder="1" applyAlignment="1">
      <alignment horizontal="center" vertical="center"/>
    </xf>
    <xf numFmtId="176" fontId="8" fillId="3" borderId="5" xfId="0" applyNumberFormat="1" applyFont="1" applyFill="1" applyBorder="1" applyAlignment="1">
      <alignment horizontal="center" vertical="center"/>
    </xf>
    <xf numFmtId="176" fontId="57" fillId="0" borderId="3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8" fillId="3" borderId="9" xfId="10" applyNumberFormat="1" applyFont="1" applyFill="1" applyBorder="1" applyAlignment="1">
      <alignment horizontal="center" vertical="center"/>
    </xf>
    <xf numFmtId="2" fontId="8" fillId="3" borderId="9" xfId="0" applyNumberFormat="1" applyFont="1" applyFill="1" applyBorder="1" applyAlignment="1">
      <alignment horizontal="center" vertical="center"/>
    </xf>
    <xf numFmtId="176" fontId="56" fillId="0" borderId="3" xfId="0" applyNumberFormat="1" applyFont="1" applyBorder="1" applyAlignment="1">
      <alignment horizontal="right" vertical="center"/>
    </xf>
  </cellXfs>
  <cellStyles count="54">
    <cellStyle name="常规" xfId="0" builtinId="0"/>
    <cellStyle name="常规 10" xfId="4"/>
    <cellStyle name="常规 10 2" xfId="43"/>
    <cellStyle name="常规 10 3" xfId="41"/>
    <cellStyle name="常规 107" xfId="1"/>
    <cellStyle name="常规 11" xfId="5"/>
    <cellStyle name="常规 11 2" xfId="44"/>
    <cellStyle name="常规 11 2 2" xfId="47"/>
    <cellStyle name="常规 11 9" xfId="8"/>
    <cellStyle name="常规 12" xfId="30"/>
    <cellStyle name="常规 12 2" xfId="37"/>
    <cellStyle name="常规 13" xfId="40"/>
    <cellStyle name="常规 2" xfId="7"/>
    <cellStyle name="常规 2 2" xfId="28"/>
    <cellStyle name="常规 2 24" xfId="13"/>
    <cellStyle name="常规 2 3" xfId="11"/>
    <cellStyle name="常规 2 3 2" xfId="31"/>
    <cellStyle name="常规 2 3 3" xfId="50"/>
    <cellStyle name="常规 2 4" xfId="53"/>
    <cellStyle name="常规 2 6" xfId="49"/>
    <cellStyle name="常规 292" xfId="46"/>
    <cellStyle name="常规 292 2" xfId="21"/>
    <cellStyle name="常规 293" xfId="10"/>
    <cellStyle name="常规 294" xfId="27"/>
    <cellStyle name="常规 296" xfId="35"/>
    <cellStyle name="常规 297" xfId="36"/>
    <cellStyle name="常规 3" xfId="24"/>
    <cellStyle name="常规 3 2 2" xfId="25"/>
    <cellStyle name="常规 3 4" xfId="6"/>
    <cellStyle name="常规 3 4 9" xfId="9"/>
    <cellStyle name="常规 3 5" xfId="26"/>
    <cellStyle name="常规 3 6" xfId="33"/>
    <cellStyle name="常规 4" xfId="15"/>
    <cellStyle name="常规 5" xfId="14"/>
    <cellStyle name="常规 5 2" xfId="34"/>
    <cellStyle name="常规 6" xfId="16"/>
    <cellStyle name="常规 6 2" xfId="12"/>
    <cellStyle name="常规 6 2 2" xfId="45"/>
    <cellStyle name="常规 6 2 5" xfId="42"/>
    <cellStyle name="常规 7" xfId="32"/>
    <cellStyle name="常规 8" xfId="3"/>
    <cellStyle name="常规 8 2" xfId="18"/>
    <cellStyle name="常规 8 2 2" xfId="19"/>
    <cellStyle name="常规 8 2 3" xfId="39"/>
    <cellStyle name="常规 8 2 4" xfId="48"/>
    <cellStyle name="常规 8 2 7" xfId="20"/>
    <cellStyle name="常规 9" xfId="17"/>
    <cellStyle name="常规_项目申报表" xfId="51"/>
    <cellStyle name="千位分隔" xfId="2" builtinId="3"/>
    <cellStyle name="千位分隔 12 3 3" xfId="29"/>
    <cellStyle name="千位分隔 2" xfId="52"/>
    <cellStyle name="千位分隔[0] 2" xfId="23"/>
    <cellStyle name="千位分隔[0] 3" xfId="22"/>
    <cellStyle name="样式 1" xfId="38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8"/>
  <sheetViews>
    <sheetView tabSelected="1" workbookViewId="0">
      <selection activeCell="B12" sqref="B12"/>
    </sheetView>
  </sheetViews>
  <sheetFormatPr defaultColWidth="9" defaultRowHeight="13.5"/>
  <cols>
    <col min="1" max="1" width="10.625" style="219" customWidth="1"/>
    <col min="2" max="2" width="30.625" style="227" customWidth="1"/>
    <col min="3" max="3" width="20.625" style="219" customWidth="1"/>
    <col min="4" max="4" width="20.5" style="219" bestFit="1" customWidth="1"/>
    <col min="5" max="5" width="18.625" style="219" hidden="1" customWidth="1"/>
    <col min="6" max="6" width="18.375" style="219" bestFit="1" customWidth="1"/>
    <col min="7" max="7" width="14.375" style="219" hidden="1" customWidth="1"/>
    <col min="8" max="8" width="14.25" style="219" hidden="1" customWidth="1"/>
    <col min="9" max="252" width="9" style="219"/>
    <col min="253" max="253" width="6.625" style="219" customWidth="1"/>
    <col min="254" max="255" width="21.625" style="219" customWidth="1"/>
    <col min="256" max="256" width="16.125" style="219" bestFit="1" customWidth="1"/>
    <col min="257" max="257" width="13.875" style="219" bestFit="1" customWidth="1"/>
    <col min="258" max="258" width="17.25" style="219" bestFit="1" customWidth="1"/>
    <col min="259" max="260" width="20.5" style="219" bestFit="1" customWidth="1"/>
    <col min="261" max="261" width="0" style="219" hidden="1" customWidth="1"/>
    <col min="262" max="262" width="18.375" style="219" bestFit="1" customWidth="1"/>
    <col min="263" max="264" width="0" style="219" hidden="1" customWidth="1"/>
    <col min="265" max="508" width="9" style="219"/>
    <col min="509" max="509" width="6.625" style="219" customWidth="1"/>
    <col min="510" max="511" width="21.625" style="219" customWidth="1"/>
    <col min="512" max="512" width="16.125" style="219" bestFit="1" customWidth="1"/>
    <col min="513" max="513" width="13.875" style="219" bestFit="1" customWidth="1"/>
    <col min="514" max="514" width="17.25" style="219" bestFit="1" customWidth="1"/>
    <col min="515" max="516" width="20.5" style="219" bestFit="1" customWidth="1"/>
    <col min="517" max="517" width="0" style="219" hidden="1" customWidth="1"/>
    <col min="518" max="518" width="18.375" style="219" bestFit="1" customWidth="1"/>
    <col min="519" max="520" width="0" style="219" hidden="1" customWidth="1"/>
    <col min="521" max="764" width="9" style="219"/>
    <col min="765" max="765" width="6.625" style="219" customWidth="1"/>
    <col min="766" max="767" width="21.625" style="219" customWidth="1"/>
    <col min="768" max="768" width="16.125" style="219" bestFit="1" customWidth="1"/>
    <col min="769" max="769" width="13.875" style="219" bestFit="1" customWidth="1"/>
    <col min="770" max="770" width="17.25" style="219" bestFit="1" customWidth="1"/>
    <col min="771" max="772" width="20.5" style="219" bestFit="1" customWidth="1"/>
    <col min="773" max="773" width="0" style="219" hidden="1" customWidth="1"/>
    <col min="774" max="774" width="18.375" style="219" bestFit="1" customWidth="1"/>
    <col min="775" max="776" width="0" style="219" hidden="1" customWidth="1"/>
    <col min="777" max="1020" width="9" style="219"/>
    <col min="1021" max="1021" width="6.625" style="219" customWidth="1"/>
    <col min="1022" max="1023" width="21.625" style="219" customWidth="1"/>
    <col min="1024" max="1024" width="16.125" style="219" bestFit="1" customWidth="1"/>
    <col min="1025" max="1025" width="13.875" style="219" bestFit="1" customWidth="1"/>
    <col min="1026" max="1026" width="17.25" style="219" bestFit="1" customWidth="1"/>
    <col min="1027" max="1028" width="20.5" style="219" bestFit="1" customWidth="1"/>
    <col min="1029" max="1029" width="0" style="219" hidden="1" customWidth="1"/>
    <col min="1030" max="1030" width="18.375" style="219" bestFit="1" customWidth="1"/>
    <col min="1031" max="1032" width="0" style="219" hidden="1" customWidth="1"/>
    <col min="1033" max="1276" width="9" style="219"/>
    <col min="1277" max="1277" width="6.625" style="219" customWidth="1"/>
    <col min="1278" max="1279" width="21.625" style="219" customWidth="1"/>
    <col min="1280" max="1280" width="16.125" style="219" bestFit="1" customWidth="1"/>
    <col min="1281" max="1281" width="13.875" style="219" bestFit="1" customWidth="1"/>
    <col min="1282" max="1282" width="17.25" style="219" bestFit="1" customWidth="1"/>
    <col min="1283" max="1284" width="20.5" style="219" bestFit="1" customWidth="1"/>
    <col min="1285" max="1285" width="0" style="219" hidden="1" customWidth="1"/>
    <col min="1286" max="1286" width="18.375" style="219" bestFit="1" customWidth="1"/>
    <col min="1287" max="1288" width="0" style="219" hidden="1" customWidth="1"/>
    <col min="1289" max="1532" width="9" style="219"/>
    <col min="1533" max="1533" width="6.625" style="219" customWidth="1"/>
    <col min="1534" max="1535" width="21.625" style="219" customWidth="1"/>
    <col min="1536" max="1536" width="16.125" style="219" bestFit="1" customWidth="1"/>
    <col min="1537" max="1537" width="13.875" style="219" bestFit="1" customWidth="1"/>
    <col min="1538" max="1538" width="17.25" style="219" bestFit="1" customWidth="1"/>
    <col min="1539" max="1540" width="20.5" style="219" bestFit="1" customWidth="1"/>
    <col min="1541" max="1541" width="0" style="219" hidden="1" customWidth="1"/>
    <col min="1542" max="1542" width="18.375" style="219" bestFit="1" customWidth="1"/>
    <col min="1543" max="1544" width="0" style="219" hidden="1" customWidth="1"/>
    <col min="1545" max="1788" width="9" style="219"/>
    <col min="1789" max="1789" width="6.625" style="219" customWidth="1"/>
    <col min="1790" max="1791" width="21.625" style="219" customWidth="1"/>
    <col min="1792" max="1792" width="16.125" style="219" bestFit="1" customWidth="1"/>
    <col min="1793" max="1793" width="13.875" style="219" bestFit="1" customWidth="1"/>
    <col min="1794" max="1794" width="17.25" style="219" bestFit="1" customWidth="1"/>
    <col min="1795" max="1796" width="20.5" style="219" bestFit="1" customWidth="1"/>
    <col min="1797" max="1797" width="0" style="219" hidden="1" customWidth="1"/>
    <col min="1798" max="1798" width="18.375" style="219" bestFit="1" customWidth="1"/>
    <col min="1799" max="1800" width="0" style="219" hidden="1" customWidth="1"/>
    <col min="1801" max="2044" width="9" style="219"/>
    <col min="2045" max="2045" width="6.625" style="219" customWidth="1"/>
    <col min="2046" max="2047" width="21.625" style="219" customWidth="1"/>
    <col min="2048" max="2048" width="16.125" style="219" bestFit="1" customWidth="1"/>
    <col min="2049" max="2049" width="13.875" style="219" bestFit="1" customWidth="1"/>
    <col min="2050" max="2050" width="17.25" style="219" bestFit="1" customWidth="1"/>
    <col min="2051" max="2052" width="20.5" style="219" bestFit="1" customWidth="1"/>
    <col min="2053" max="2053" width="0" style="219" hidden="1" customWidth="1"/>
    <col min="2054" max="2054" width="18.375" style="219" bestFit="1" customWidth="1"/>
    <col min="2055" max="2056" width="0" style="219" hidden="1" customWidth="1"/>
    <col min="2057" max="2300" width="9" style="219"/>
    <col min="2301" max="2301" width="6.625" style="219" customWidth="1"/>
    <col min="2302" max="2303" width="21.625" style="219" customWidth="1"/>
    <col min="2304" max="2304" width="16.125" style="219" bestFit="1" customWidth="1"/>
    <col min="2305" max="2305" width="13.875" style="219" bestFit="1" customWidth="1"/>
    <col min="2306" max="2306" width="17.25" style="219" bestFit="1" customWidth="1"/>
    <col min="2307" max="2308" width="20.5" style="219" bestFit="1" customWidth="1"/>
    <col min="2309" max="2309" width="0" style="219" hidden="1" customWidth="1"/>
    <col min="2310" max="2310" width="18.375" style="219" bestFit="1" customWidth="1"/>
    <col min="2311" max="2312" width="0" style="219" hidden="1" customWidth="1"/>
    <col min="2313" max="2556" width="9" style="219"/>
    <col min="2557" max="2557" width="6.625" style="219" customWidth="1"/>
    <col min="2558" max="2559" width="21.625" style="219" customWidth="1"/>
    <col min="2560" max="2560" width="16.125" style="219" bestFit="1" customWidth="1"/>
    <col min="2561" max="2561" width="13.875" style="219" bestFit="1" customWidth="1"/>
    <col min="2562" max="2562" width="17.25" style="219" bestFit="1" customWidth="1"/>
    <col min="2563" max="2564" width="20.5" style="219" bestFit="1" customWidth="1"/>
    <col min="2565" max="2565" width="0" style="219" hidden="1" customWidth="1"/>
    <col min="2566" max="2566" width="18.375" style="219" bestFit="1" customWidth="1"/>
    <col min="2567" max="2568" width="0" style="219" hidden="1" customWidth="1"/>
    <col min="2569" max="2812" width="9" style="219"/>
    <col min="2813" max="2813" width="6.625" style="219" customWidth="1"/>
    <col min="2814" max="2815" width="21.625" style="219" customWidth="1"/>
    <col min="2816" max="2816" width="16.125" style="219" bestFit="1" customWidth="1"/>
    <col min="2817" max="2817" width="13.875" style="219" bestFit="1" customWidth="1"/>
    <col min="2818" max="2818" width="17.25" style="219" bestFit="1" customWidth="1"/>
    <col min="2819" max="2820" width="20.5" style="219" bestFit="1" customWidth="1"/>
    <col min="2821" max="2821" width="0" style="219" hidden="1" customWidth="1"/>
    <col min="2822" max="2822" width="18.375" style="219" bestFit="1" customWidth="1"/>
    <col min="2823" max="2824" width="0" style="219" hidden="1" customWidth="1"/>
    <col min="2825" max="3068" width="9" style="219"/>
    <col min="3069" max="3069" width="6.625" style="219" customWidth="1"/>
    <col min="3070" max="3071" width="21.625" style="219" customWidth="1"/>
    <col min="3072" max="3072" width="16.125" style="219" bestFit="1" customWidth="1"/>
    <col min="3073" max="3073" width="13.875" style="219" bestFit="1" customWidth="1"/>
    <col min="3074" max="3074" width="17.25" style="219" bestFit="1" customWidth="1"/>
    <col min="3075" max="3076" width="20.5" style="219" bestFit="1" customWidth="1"/>
    <col min="3077" max="3077" width="0" style="219" hidden="1" customWidth="1"/>
    <col min="3078" max="3078" width="18.375" style="219" bestFit="1" customWidth="1"/>
    <col min="3079" max="3080" width="0" style="219" hidden="1" customWidth="1"/>
    <col min="3081" max="3324" width="9" style="219"/>
    <col min="3325" max="3325" width="6.625" style="219" customWidth="1"/>
    <col min="3326" max="3327" width="21.625" style="219" customWidth="1"/>
    <col min="3328" max="3328" width="16.125" style="219" bestFit="1" customWidth="1"/>
    <col min="3329" max="3329" width="13.875" style="219" bestFit="1" customWidth="1"/>
    <col min="3330" max="3330" width="17.25" style="219" bestFit="1" customWidth="1"/>
    <col min="3331" max="3332" width="20.5" style="219" bestFit="1" customWidth="1"/>
    <col min="3333" max="3333" width="0" style="219" hidden="1" customWidth="1"/>
    <col min="3334" max="3334" width="18.375" style="219" bestFit="1" customWidth="1"/>
    <col min="3335" max="3336" width="0" style="219" hidden="1" customWidth="1"/>
    <col min="3337" max="3580" width="9" style="219"/>
    <col min="3581" max="3581" width="6.625" style="219" customWidth="1"/>
    <col min="3582" max="3583" width="21.625" style="219" customWidth="1"/>
    <col min="3584" max="3584" width="16.125" style="219" bestFit="1" customWidth="1"/>
    <col min="3585" max="3585" width="13.875" style="219" bestFit="1" customWidth="1"/>
    <col min="3586" max="3586" width="17.25" style="219" bestFit="1" customWidth="1"/>
    <col min="3587" max="3588" width="20.5" style="219" bestFit="1" customWidth="1"/>
    <col min="3589" max="3589" width="0" style="219" hidden="1" customWidth="1"/>
    <col min="3590" max="3590" width="18.375" style="219" bestFit="1" customWidth="1"/>
    <col min="3591" max="3592" width="0" style="219" hidden="1" customWidth="1"/>
    <col min="3593" max="3836" width="9" style="219"/>
    <col min="3837" max="3837" width="6.625" style="219" customWidth="1"/>
    <col min="3838" max="3839" width="21.625" style="219" customWidth="1"/>
    <col min="3840" max="3840" width="16.125" style="219" bestFit="1" customWidth="1"/>
    <col min="3841" max="3841" width="13.875" style="219" bestFit="1" customWidth="1"/>
    <col min="3842" max="3842" width="17.25" style="219" bestFit="1" customWidth="1"/>
    <col min="3843" max="3844" width="20.5" style="219" bestFit="1" customWidth="1"/>
    <col min="3845" max="3845" width="0" style="219" hidden="1" customWidth="1"/>
    <col min="3846" max="3846" width="18.375" style="219" bestFit="1" customWidth="1"/>
    <col min="3847" max="3848" width="0" style="219" hidden="1" customWidth="1"/>
    <col min="3849" max="4092" width="9" style="219"/>
    <col min="4093" max="4093" width="6.625" style="219" customWidth="1"/>
    <col min="4094" max="4095" width="21.625" style="219" customWidth="1"/>
    <col min="4096" max="4096" width="16.125" style="219" bestFit="1" customWidth="1"/>
    <col min="4097" max="4097" width="13.875" style="219" bestFit="1" customWidth="1"/>
    <col min="4098" max="4098" width="17.25" style="219" bestFit="1" customWidth="1"/>
    <col min="4099" max="4100" width="20.5" style="219" bestFit="1" customWidth="1"/>
    <col min="4101" max="4101" width="0" style="219" hidden="1" customWidth="1"/>
    <col min="4102" max="4102" width="18.375" style="219" bestFit="1" customWidth="1"/>
    <col min="4103" max="4104" width="0" style="219" hidden="1" customWidth="1"/>
    <col min="4105" max="4348" width="9" style="219"/>
    <col min="4349" max="4349" width="6.625" style="219" customWidth="1"/>
    <col min="4350" max="4351" width="21.625" style="219" customWidth="1"/>
    <col min="4352" max="4352" width="16.125" style="219" bestFit="1" customWidth="1"/>
    <col min="4353" max="4353" width="13.875" style="219" bestFit="1" customWidth="1"/>
    <col min="4354" max="4354" width="17.25" style="219" bestFit="1" customWidth="1"/>
    <col min="4355" max="4356" width="20.5" style="219" bestFit="1" customWidth="1"/>
    <col min="4357" max="4357" width="0" style="219" hidden="1" customWidth="1"/>
    <col min="4358" max="4358" width="18.375" style="219" bestFit="1" customWidth="1"/>
    <col min="4359" max="4360" width="0" style="219" hidden="1" customWidth="1"/>
    <col min="4361" max="4604" width="9" style="219"/>
    <col min="4605" max="4605" width="6.625" style="219" customWidth="1"/>
    <col min="4606" max="4607" width="21.625" style="219" customWidth="1"/>
    <col min="4608" max="4608" width="16.125" style="219" bestFit="1" customWidth="1"/>
    <col min="4609" max="4609" width="13.875" style="219" bestFit="1" customWidth="1"/>
    <col min="4610" max="4610" width="17.25" style="219" bestFit="1" customWidth="1"/>
    <col min="4611" max="4612" width="20.5" style="219" bestFit="1" customWidth="1"/>
    <col min="4613" max="4613" width="0" style="219" hidden="1" customWidth="1"/>
    <col min="4614" max="4614" width="18.375" style="219" bestFit="1" customWidth="1"/>
    <col min="4615" max="4616" width="0" style="219" hidden="1" customWidth="1"/>
    <col min="4617" max="4860" width="9" style="219"/>
    <col min="4861" max="4861" width="6.625" style="219" customWidth="1"/>
    <col min="4862" max="4863" width="21.625" style="219" customWidth="1"/>
    <col min="4864" max="4864" width="16.125" style="219" bestFit="1" customWidth="1"/>
    <col min="4865" max="4865" width="13.875" style="219" bestFit="1" customWidth="1"/>
    <col min="4866" max="4866" width="17.25" style="219" bestFit="1" customWidth="1"/>
    <col min="4867" max="4868" width="20.5" style="219" bestFit="1" customWidth="1"/>
    <col min="4869" max="4869" width="0" style="219" hidden="1" customWidth="1"/>
    <col min="4870" max="4870" width="18.375" style="219" bestFit="1" customWidth="1"/>
    <col min="4871" max="4872" width="0" style="219" hidden="1" customWidth="1"/>
    <col min="4873" max="5116" width="9" style="219"/>
    <col min="5117" max="5117" width="6.625" style="219" customWidth="1"/>
    <col min="5118" max="5119" width="21.625" style="219" customWidth="1"/>
    <col min="5120" max="5120" width="16.125" style="219" bestFit="1" customWidth="1"/>
    <col min="5121" max="5121" width="13.875" style="219" bestFit="1" customWidth="1"/>
    <col min="5122" max="5122" width="17.25" style="219" bestFit="1" customWidth="1"/>
    <col min="5123" max="5124" width="20.5" style="219" bestFit="1" customWidth="1"/>
    <col min="5125" max="5125" width="0" style="219" hidden="1" customWidth="1"/>
    <col min="5126" max="5126" width="18.375" style="219" bestFit="1" customWidth="1"/>
    <col min="5127" max="5128" width="0" style="219" hidden="1" customWidth="1"/>
    <col min="5129" max="5372" width="9" style="219"/>
    <col min="5373" max="5373" width="6.625" style="219" customWidth="1"/>
    <col min="5374" max="5375" width="21.625" style="219" customWidth="1"/>
    <col min="5376" max="5376" width="16.125" style="219" bestFit="1" customWidth="1"/>
    <col min="5377" max="5377" width="13.875" style="219" bestFit="1" customWidth="1"/>
    <col min="5378" max="5378" width="17.25" style="219" bestFit="1" customWidth="1"/>
    <col min="5379" max="5380" width="20.5" style="219" bestFit="1" customWidth="1"/>
    <col min="5381" max="5381" width="0" style="219" hidden="1" customWidth="1"/>
    <col min="5382" max="5382" width="18.375" style="219" bestFit="1" customWidth="1"/>
    <col min="5383" max="5384" width="0" style="219" hidden="1" customWidth="1"/>
    <col min="5385" max="5628" width="9" style="219"/>
    <col min="5629" max="5629" width="6.625" style="219" customWidth="1"/>
    <col min="5630" max="5631" width="21.625" style="219" customWidth="1"/>
    <col min="5632" max="5632" width="16.125" style="219" bestFit="1" customWidth="1"/>
    <col min="5633" max="5633" width="13.875" style="219" bestFit="1" customWidth="1"/>
    <col min="5634" max="5634" width="17.25" style="219" bestFit="1" customWidth="1"/>
    <col min="5635" max="5636" width="20.5" style="219" bestFit="1" customWidth="1"/>
    <col min="5637" max="5637" width="0" style="219" hidden="1" customWidth="1"/>
    <col min="5638" max="5638" width="18.375" style="219" bestFit="1" customWidth="1"/>
    <col min="5639" max="5640" width="0" style="219" hidden="1" customWidth="1"/>
    <col min="5641" max="5884" width="9" style="219"/>
    <col min="5885" max="5885" width="6.625" style="219" customWidth="1"/>
    <col min="5886" max="5887" width="21.625" style="219" customWidth="1"/>
    <col min="5888" max="5888" width="16.125" style="219" bestFit="1" customWidth="1"/>
    <col min="5889" max="5889" width="13.875" style="219" bestFit="1" customWidth="1"/>
    <col min="5890" max="5890" width="17.25" style="219" bestFit="1" customWidth="1"/>
    <col min="5891" max="5892" width="20.5" style="219" bestFit="1" customWidth="1"/>
    <col min="5893" max="5893" width="0" style="219" hidden="1" customWidth="1"/>
    <col min="5894" max="5894" width="18.375" style="219" bestFit="1" customWidth="1"/>
    <col min="5895" max="5896" width="0" style="219" hidden="1" customWidth="1"/>
    <col min="5897" max="6140" width="9" style="219"/>
    <col min="6141" max="6141" width="6.625" style="219" customWidth="1"/>
    <col min="6142" max="6143" width="21.625" style="219" customWidth="1"/>
    <col min="6144" max="6144" width="16.125" style="219" bestFit="1" customWidth="1"/>
    <col min="6145" max="6145" width="13.875" style="219" bestFit="1" customWidth="1"/>
    <col min="6146" max="6146" width="17.25" style="219" bestFit="1" customWidth="1"/>
    <col min="6147" max="6148" width="20.5" style="219" bestFit="1" customWidth="1"/>
    <col min="6149" max="6149" width="0" style="219" hidden="1" customWidth="1"/>
    <col min="6150" max="6150" width="18.375" style="219" bestFit="1" customWidth="1"/>
    <col min="6151" max="6152" width="0" style="219" hidden="1" customWidth="1"/>
    <col min="6153" max="6396" width="9" style="219"/>
    <col min="6397" max="6397" width="6.625" style="219" customWidth="1"/>
    <col min="6398" max="6399" width="21.625" style="219" customWidth="1"/>
    <col min="6400" max="6400" width="16.125" style="219" bestFit="1" customWidth="1"/>
    <col min="6401" max="6401" width="13.875" style="219" bestFit="1" customWidth="1"/>
    <col min="6402" max="6402" width="17.25" style="219" bestFit="1" customWidth="1"/>
    <col min="6403" max="6404" width="20.5" style="219" bestFit="1" customWidth="1"/>
    <col min="6405" max="6405" width="0" style="219" hidden="1" customWidth="1"/>
    <col min="6406" max="6406" width="18.375" style="219" bestFit="1" customWidth="1"/>
    <col min="6407" max="6408" width="0" style="219" hidden="1" customWidth="1"/>
    <col min="6409" max="6652" width="9" style="219"/>
    <col min="6653" max="6653" width="6.625" style="219" customWidth="1"/>
    <col min="6654" max="6655" width="21.625" style="219" customWidth="1"/>
    <col min="6656" max="6656" width="16.125" style="219" bestFit="1" customWidth="1"/>
    <col min="6657" max="6657" width="13.875" style="219" bestFit="1" customWidth="1"/>
    <col min="6658" max="6658" width="17.25" style="219" bestFit="1" customWidth="1"/>
    <col min="6659" max="6660" width="20.5" style="219" bestFit="1" customWidth="1"/>
    <col min="6661" max="6661" width="0" style="219" hidden="1" customWidth="1"/>
    <col min="6662" max="6662" width="18.375" style="219" bestFit="1" customWidth="1"/>
    <col min="6663" max="6664" width="0" style="219" hidden="1" customWidth="1"/>
    <col min="6665" max="6908" width="9" style="219"/>
    <col min="6909" max="6909" width="6.625" style="219" customWidth="1"/>
    <col min="6910" max="6911" width="21.625" style="219" customWidth="1"/>
    <col min="6912" max="6912" width="16.125" style="219" bestFit="1" customWidth="1"/>
    <col min="6913" max="6913" width="13.875" style="219" bestFit="1" customWidth="1"/>
    <col min="6914" max="6914" width="17.25" style="219" bestFit="1" customWidth="1"/>
    <col min="6915" max="6916" width="20.5" style="219" bestFit="1" customWidth="1"/>
    <col min="6917" max="6917" width="0" style="219" hidden="1" customWidth="1"/>
    <col min="6918" max="6918" width="18.375" style="219" bestFit="1" customWidth="1"/>
    <col min="6919" max="6920" width="0" style="219" hidden="1" customWidth="1"/>
    <col min="6921" max="7164" width="9" style="219"/>
    <col min="7165" max="7165" width="6.625" style="219" customWidth="1"/>
    <col min="7166" max="7167" width="21.625" style="219" customWidth="1"/>
    <col min="7168" max="7168" width="16.125" style="219" bestFit="1" customWidth="1"/>
    <col min="7169" max="7169" width="13.875" style="219" bestFit="1" customWidth="1"/>
    <col min="7170" max="7170" width="17.25" style="219" bestFit="1" customWidth="1"/>
    <col min="7171" max="7172" width="20.5" style="219" bestFit="1" customWidth="1"/>
    <col min="7173" max="7173" width="0" style="219" hidden="1" customWidth="1"/>
    <col min="7174" max="7174" width="18.375" style="219" bestFit="1" customWidth="1"/>
    <col min="7175" max="7176" width="0" style="219" hidden="1" customWidth="1"/>
    <col min="7177" max="7420" width="9" style="219"/>
    <col min="7421" max="7421" width="6.625" style="219" customWidth="1"/>
    <col min="7422" max="7423" width="21.625" style="219" customWidth="1"/>
    <col min="7424" max="7424" width="16.125" style="219" bestFit="1" customWidth="1"/>
    <col min="7425" max="7425" width="13.875" style="219" bestFit="1" customWidth="1"/>
    <col min="7426" max="7426" width="17.25" style="219" bestFit="1" customWidth="1"/>
    <col min="7427" max="7428" width="20.5" style="219" bestFit="1" customWidth="1"/>
    <col min="7429" max="7429" width="0" style="219" hidden="1" customWidth="1"/>
    <col min="7430" max="7430" width="18.375" style="219" bestFit="1" customWidth="1"/>
    <col min="7431" max="7432" width="0" style="219" hidden="1" customWidth="1"/>
    <col min="7433" max="7676" width="9" style="219"/>
    <col min="7677" max="7677" width="6.625" style="219" customWidth="1"/>
    <col min="7678" max="7679" width="21.625" style="219" customWidth="1"/>
    <col min="7680" max="7680" width="16.125" style="219" bestFit="1" customWidth="1"/>
    <col min="7681" max="7681" width="13.875" style="219" bestFit="1" customWidth="1"/>
    <col min="7682" max="7682" width="17.25" style="219" bestFit="1" customWidth="1"/>
    <col min="7683" max="7684" width="20.5" style="219" bestFit="1" customWidth="1"/>
    <col min="7685" max="7685" width="0" style="219" hidden="1" customWidth="1"/>
    <col min="7686" max="7686" width="18.375" style="219" bestFit="1" customWidth="1"/>
    <col min="7687" max="7688" width="0" style="219" hidden="1" customWidth="1"/>
    <col min="7689" max="7932" width="9" style="219"/>
    <col min="7933" max="7933" width="6.625" style="219" customWidth="1"/>
    <col min="7934" max="7935" width="21.625" style="219" customWidth="1"/>
    <col min="7936" max="7936" width="16.125" style="219" bestFit="1" customWidth="1"/>
    <col min="7937" max="7937" width="13.875" style="219" bestFit="1" customWidth="1"/>
    <col min="7938" max="7938" width="17.25" style="219" bestFit="1" customWidth="1"/>
    <col min="7939" max="7940" width="20.5" style="219" bestFit="1" customWidth="1"/>
    <col min="7941" max="7941" width="0" style="219" hidden="1" customWidth="1"/>
    <col min="7942" max="7942" width="18.375" style="219" bestFit="1" customWidth="1"/>
    <col min="7943" max="7944" width="0" style="219" hidden="1" customWidth="1"/>
    <col min="7945" max="8188" width="9" style="219"/>
    <col min="8189" max="8189" width="6.625" style="219" customWidth="1"/>
    <col min="8190" max="8191" width="21.625" style="219" customWidth="1"/>
    <col min="8192" max="8192" width="16.125" style="219" bestFit="1" customWidth="1"/>
    <col min="8193" max="8193" width="13.875" style="219" bestFit="1" customWidth="1"/>
    <col min="8194" max="8194" width="17.25" style="219" bestFit="1" customWidth="1"/>
    <col min="8195" max="8196" width="20.5" style="219" bestFit="1" customWidth="1"/>
    <col min="8197" max="8197" width="0" style="219" hidden="1" customWidth="1"/>
    <col min="8198" max="8198" width="18.375" style="219" bestFit="1" customWidth="1"/>
    <col min="8199" max="8200" width="0" style="219" hidden="1" customWidth="1"/>
    <col min="8201" max="8444" width="9" style="219"/>
    <col min="8445" max="8445" width="6.625" style="219" customWidth="1"/>
    <col min="8446" max="8447" width="21.625" style="219" customWidth="1"/>
    <col min="8448" max="8448" width="16.125" style="219" bestFit="1" customWidth="1"/>
    <col min="8449" max="8449" width="13.875" style="219" bestFit="1" customWidth="1"/>
    <col min="8450" max="8450" width="17.25" style="219" bestFit="1" customWidth="1"/>
    <col min="8451" max="8452" width="20.5" style="219" bestFit="1" customWidth="1"/>
    <col min="8453" max="8453" width="0" style="219" hidden="1" customWidth="1"/>
    <col min="8454" max="8454" width="18.375" style="219" bestFit="1" customWidth="1"/>
    <col min="8455" max="8456" width="0" style="219" hidden="1" customWidth="1"/>
    <col min="8457" max="8700" width="9" style="219"/>
    <col min="8701" max="8701" width="6.625" style="219" customWidth="1"/>
    <col min="8702" max="8703" width="21.625" style="219" customWidth="1"/>
    <col min="8704" max="8704" width="16.125" style="219" bestFit="1" customWidth="1"/>
    <col min="8705" max="8705" width="13.875" style="219" bestFit="1" customWidth="1"/>
    <col min="8706" max="8706" width="17.25" style="219" bestFit="1" customWidth="1"/>
    <col min="8707" max="8708" width="20.5" style="219" bestFit="1" customWidth="1"/>
    <col min="8709" max="8709" width="0" style="219" hidden="1" customWidth="1"/>
    <col min="8710" max="8710" width="18.375" style="219" bestFit="1" customWidth="1"/>
    <col min="8711" max="8712" width="0" style="219" hidden="1" customWidth="1"/>
    <col min="8713" max="8956" width="9" style="219"/>
    <col min="8957" max="8957" width="6.625" style="219" customWidth="1"/>
    <col min="8958" max="8959" width="21.625" style="219" customWidth="1"/>
    <col min="8960" max="8960" width="16.125" style="219" bestFit="1" customWidth="1"/>
    <col min="8961" max="8961" width="13.875" style="219" bestFit="1" customWidth="1"/>
    <col min="8962" max="8962" width="17.25" style="219" bestFit="1" customWidth="1"/>
    <col min="8963" max="8964" width="20.5" style="219" bestFit="1" customWidth="1"/>
    <col min="8965" max="8965" width="0" style="219" hidden="1" customWidth="1"/>
    <col min="8966" max="8966" width="18.375" style="219" bestFit="1" customWidth="1"/>
    <col min="8967" max="8968" width="0" style="219" hidden="1" customWidth="1"/>
    <col min="8969" max="9212" width="9" style="219"/>
    <col min="9213" max="9213" width="6.625" style="219" customWidth="1"/>
    <col min="9214" max="9215" width="21.625" style="219" customWidth="1"/>
    <col min="9216" max="9216" width="16.125" style="219" bestFit="1" customWidth="1"/>
    <col min="9217" max="9217" width="13.875" style="219" bestFit="1" customWidth="1"/>
    <col min="9218" max="9218" width="17.25" style="219" bestFit="1" customWidth="1"/>
    <col min="9219" max="9220" width="20.5" style="219" bestFit="1" customWidth="1"/>
    <col min="9221" max="9221" width="0" style="219" hidden="1" customWidth="1"/>
    <col min="9222" max="9222" width="18.375" style="219" bestFit="1" customWidth="1"/>
    <col min="9223" max="9224" width="0" style="219" hidden="1" customWidth="1"/>
    <col min="9225" max="9468" width="9" style="219"/>
    <col min="9469" max="9469" width="6.625" style="219" customWidth="1"/>
    <col min="9470" max="9471" width="21.625" style="219" customWidth="1"/>
    <col min="9472" max="9472" width="16.125" style="219" bestFit="1" customWidth="1"/>
    <col min="9473" max="9473" width="13.875" style="219" bestFit="1" customWidth="1"/>
    <col min="9474" max="9474" width="17.25" style="219" bestFit="1" customWidth="1"/>
    <col min="9475" max="9476" width="20.5" style="219" bestFit="1" customWidth="1"/>
    <col min="9477" max="9477" width="0" style="219" hidden="1" customWidth="1"/>
    <col min="9478" max="9478" width="18.375" style="219" bestFit="1" customWidth="1"/>
    <col min="9479" max="9480" width="0" style="219" hidden="1" customWidth="1"/>
    <col min="9481" max="9724" width="9" style="219"/>
    <col min="9725" max="9725" width="6.625" style="219" customWidth="1"/>
    <col min="9726" max="9727" width="21.625" style="219" customWidth="1"/>
    <col min="9728" max="9728" width="16.125" style="219" bestFit="1" customWidth="1"/>
    <col min="9729" max="9729" width="13.875" style="219" bestFit="1" customWidth="1"/>
    <col min="9730" max="9730" width="17.25" style="219" bestFit="1" customWidth="1"/>
    <col min="9731" max="9732" width="20.5" style="219" bestFit="1" customWidth="1"/>
    <col min="9733" max="9733" width="0" style="219" hidden="1" customWidth="1"/>
    <col min="9734" max="9734" width="18.375" style="219" bestFit="1" customWidth="1"/>
    <col min="9735" max="9736" width="0" style="219" hidden="1" customWidth="1"/>
    <col min="9737" max="9980" width="9" style="219"/>
    <col min="9981" max="9981" width="6.625" style="219" customWidth="1"/>
    <col min="9982" max="9983" width="21.625" style="219" customWidth="1"/>
    <col min="9984" max="9984" width="16.125" style="219" bestFit="1" customWidth="1"/>
    <col min="9985" max="9985" width="13.875" style="219" bestFit="1" customWidth="1"/>
    <col min="9986" max="9986" width="17.25" style="219" bestFit="1" customWidth="1"/>
    <col min="9987" max="9988" width="20.5" style="219" bestFit="1" customWidth="1"/>
    <col min="9989" max="9989" width="0" style="219" hidden="1" customWidth="1"/>
    <col min="9990" max="9990" width="18.375" style="219" bestFit="1" customWidth="1"/>
    <col min="9991" max="9992" width="0" style="219" hidden="1" customWidth="1"/>
    <col min="9993" max="10236" width="9" style="219"/>
    <col min="10237" max="10237" width="6.625" style="219" customWidth="1"/>
    <col min="10238" max="10239" width="21.625" style="219" customWidth="1"/>
    <col min="10240" max="10240" width="16.125" style="219" bestFit="1" customWidth="1"/>
    <col min="10241" max="10241" width="13.875" style="219" bestFit="1" customWidth="1"/>
    <col min="10242" max="10242" width="17.25" style="219" bestFit="1" customWidth="1"/>
    <col min="10243" max="10244" width="20.5" style="219" bestFit="1" customWidth="1"/>
    <col min="10245" max="10245" width="0" style="219" hidden="1" customWidth="1"/>
    <col min="10246" max="10246" width="18.375" style="219" bestFit="1" customWidth="1"/>
    <col min="10247" max="10248" width="0" style="219" hidden="1" customWidth="1"/>
    <col min="10249" max="10492" width="9" style="219"/>
    <col min="10493" max="10493" width="6.625" style="219" customWidth="1"/>
    <col min="10494" max="10495" width="21.625" style="219" customWidth="1"/>
    <col min="10496" max="10496" width="16.125" style="219" bestFit="1" customWidth="1"/>
    <col min="10497" max="10497" width="13.875" style="219" bestFit="1" customWidth="1"/>
    <col min="10498" max="10498" width="17.25" style="219" bestFit="1" customWidth="1"/>
    <col min="10499" max="10500" width="20.5" style="219" bestFit="1" customWidth="1"/>
    <col min="10501" max="10501" width="0" style="219" hidden="1" customWidth="1"/>
    <col min="10502" max="10502" width="18.375" style="219" bestFit="1" customWidth="1"/>
    <col min="10503" max="10504" width="0" style="219" hidden="1" customWidth="1"/>
    <col min="10505" max="10748" width="9" style="219"/>
    <col min="10749" max="10749" width="6.625" style="219" customWidth="1"/>
    <col min="10750" max="10751" width="21.625" style="219" customWidth="1"/>
    <col min="10752" max="10752" width="16.125" style="219" bestFit="1" customWidth="1"/>
    <col min="10753" max="10753" width="13.875" style="219" bestFit="1" customWidth="1"/>
    <col min="10754" max="10754" width="17.25" style="219" bestFit="1" customWidth="1"/>
    <col min="10755" max="10756" width="20.5" style="219" bestFit="1" customWidth="1"/>
    <col min="10757" max="10757" width="0" style="219" hidden="1" customWidth="1"/>
    <col min="10758" max="10758" width="18.375" style="219" bestFit="1" customWidth="1"/>
    <col min="10759" max="10760" width="0" style="219" hidden="1" customWidth="1"/>
    <col min="10761" max="11004" width="9" style="219"/>
    <col min="11005" max="11005" width="6.625" style="219" customWidth="1"/>
    <col min="11006" max="11007" width="21.625" style="219" customWidth="1"/>
    <col min="11008" max="11008" width="16.125" style="219" bestFit="1" customWidth="1"/>
    <col min="11009" max="11009" width="13.875" style="219" bestFit="1" customWidth="1"/>
    <col min="11010" max="11010" width="17.25" style="219" bestFit="1" customWidth="1"/>
    <col min="11011" max="11012" width="20.5" style="219" bestFit="1" customWidth="1"/>
    <col min="11013" max="11013" width="0" style="219" hidden="1" customWidth="1"/>
    <col min="11014" max="11014" width="18.375" style="219" bestFit="1" customWidth="1"/>
    <col min="11015" max="11016" width="0" style="219" hidden="1" customWidth="1"/>
    <col min="11017" max="11260" width="9" style="219"/>
    <col min="11261" max="11261" width="6.625" style="219" customWidth="1"/>
    <col min="11262" max="11263" width="21.625" style="219" customWidth="1"/>
    <col min="11264" max="11264" width="16.125" style="219" bestFit="1" customWidth="1"/>
    <col min="11265" max="11265" width="13.875" style="219" bestFit="1" customWidth="1"/>
    <col min="11266" max="11266" width="17.25" style="219" bestFit="1" customWidth="1"/>
    <col min="11267" max="11268" width="20.5" style="219" bestFit="1" customWidth="1"/>
    <col min="11269" max="11269" width="0" style="219" hidden="1" customWidth="1"/>
    <col min="11270" max="11270" width="18.375" style="219" bestFit="1" customWidth="1"/>
    <col min="11271" max="11272" width="0" style="219" hidden="1" customWidth="1"/>
    <col min="11273" max="11516" width="9" style="219"/>
    <col min="11517" max="11517" width="6.625" style="219" customWidth="1"/>
    <col min="11518" max="11519" width="21.625" style="219" customWidth="1"/>
    <col min="11520" max="11520" width="16.125" style="219" bestFit="1" customWidth="1"/>
    <col min="11521" max="11521" width="13.875" style="219" bestFit="1" customWidth="1"/>
    <col min="11522" max="11522" width="17.25" style="219" bestFit="1" customWidth="1"/>
    <col min="11523" max="11524" width="20.5" style="219" bestFit="1" customWidth="1"/>
    <col min="11525" max="11525" width="0" style="219" hidden="1" customWidth="1"/>
    <col min="11526" max="11526" width="18.375" style="219" bestFit="1" customWidth="1"/>
    <col min="11527" max="11528" width="0" style="219" hidden="1" customWidth="1"/>
    <col min="11529" max="11772" width="9" style="219"/>
    <col min="11773" max="11773" width="6.625" style="219" customWidth="1"/>
    <col min="11774" max="11775" width="21.625" style="219" customWidth="1"/>
    <col min="11776" max="11776" width="16.125" style="219" bestFit="1" customWidth="1"/>
    <col min="11777" max="11777" width="13.875" style="219" bestFit="1" customWidth="1"/>
    <col min="11778" max="11778" width="17.25" style="219" bestFit="1" customWidth="1"/>
    <col min="11779" max="11780" width="20.5" style="219" bestFit="1" customWidth="1"/>
    <col min="11781" max="11781" width="0" style="219" hidden="1" customWidth="1"/>
    <col min="11782" max="11782" width="18.375" style="219" bestFit="1" customWidth="1"/>
    <col min="11783" max="11784" width="0" style="219" hidden="1" customWidth="1"/>
    <col min="11785" max="12028" width="9" style="219"/>
    <col min="12029" max="12029" width="6.625" style="219" customWidth="1"/>
    <col min="12030" max="12031" width="21.625" style="219" customWidth="1"/>
    <col min="12032" max="12032" width="16.125" style="219" bestFit="1" customWidth="1"/>
    <col min="12033" max="12033" width="13.875" style="219" bestFit="1" customWidth="1"/>
    <col min="12034" max="12034" width="17.25" style="219" bestFit="1" customWidth="1"/>
    <col min="12035" max="12036" width="20.5" style="219" bestFit="1" customWidth="1"/>
    <col min="12037" max="12037" width="0" style="219" hidden="1" customWidth="1"/>
    <col min="12038" max="12038" width="18.375" style="219" bestFit="1" customWidth="1"/>
    <col min="12039" max="12040" width="0" style="219" hidden="1" customWidth="1"/>
    <col min="12041" max="12284" width="9" style="219"/>
    <col min="12285" max="12285" width="6.625" style="219" customWidth="1"/>
    <col min="12286" max="12287" width="21.625" style="219" customWidth="1"/>
    <col min="12288" max="12288" width="16.125" style="219" bestFit="1" customWidth="1"/>
    <col min="12289" max="12289" width="13.875" style="219" bestFit="1" customWidth="1"/>
    <col min="12290" max="12290" width="17.25" style="219" bestFit="1" customWidth="1"/>
    <col min="12291" max="12292" width="20.5" style="219" bestFit="1" customWidth="1"/>
    <col min="12293" max="12293" width="0" style="219" hidden="1" customWidth="1"/>
    <col min="12294" max="12294" width="18.375" style="219" bestFit="1" customWidth="1"/>
    <col min="12295" max="12296" width="0" style="219" hidden="1" customWidth="1"/>
    <col min="12297" max="12540" width="9" style="219"/>
    <col min="12541" max="12541" width="6.625" style="219" customWidth="1"/>
    <col min="12542" max="12543" width="21.625" style="219" customWidth="1"/>
    <col min="12544" max="12544" width="16.125" style="219" bestFit="1" customWidth="1"/>
    <col min="12545" max="12545" width="13.875" style="219" bestFit="1" customWidth="1"/>
    <col min="12546" max="12546" width="17.25" style="219" bestFit="1" customWidth="1"/>
    <col min="12547" max="12548" width="20.5" style="219" bestFit="1" customWidth="1"/>
    <col min="12549" max="12549" width="0" style="219" hidden="1" customWidth="1"/>
    <col min="12550" max="12550" width="18.375" style="219" bestFit="1" customWidth="1"/>
    <col min="12551" max="12552" width="0" style="219" hidden="1" customWidth="1"/>
    <col min="12553" max="12796" width="9" style="219"/>
    <col min="12797" max="12797" width="6.625" style="219" customWidth="1"/>
    <col min="12798" max="12799" width="21.625" style="219" customWidth="1"/>
    <col min="12800" max="12800" width="16.125" style="219" bestFit="1" customWidth="1"/>
    <col min="12801" max="12801" width="13.875" style="219" bestFit="1" customWidth="1"/>
    <col min="12802" max="12802" width="17.25" style="219" bestFit="1" customWidth="1"/>
    <col min="12803" max="12804" width="20.5" style="219" bestFit="1" customWidth="1"/>
    <col min="12805" max="12805" width="0" style="219" hidden="1" customWidth="1"/>
    <col min="12806" max="12806" width="18.375" style="219" bestFit="1" customWidth="1"/>
    <col min="12807" max="12808" width="0" style="219" hidden="1" customWidth="1"/>
    <col min="12809" max="13052" width="9" style="219"/>
    <col min="13053" max="13053" width="6.625" style="219" customWidth="1"/>
    <col min="13054" max="13055" width="21.625" style="219" customWidth="1"/>
    <col min="13056" max="13056" width="16.125" style="219" bestFit="1" customWidth="1"/>
    <col min="13057" max="13057" width="13.875" style="219" bestFit="1" customWidth="1"/>
    <col min="13058" max="13058" width="17.25" style="219" bestFit="1" customWidth="1"/>
    <col min="13059" max="13060" width="20.5" style="219" bestFit="1" customWidth="1"/>
    <col min="13061" max="13061" width="0" style="219" hidden="1" customWidth="1"/>
    <col min="13062" max="13062" width="18.375" style="219" bestFit="1" customWidth="1"/>
    <col min="13063" max="13064" width="0" style="219" hidden="1" customWidth="1"/>
    <col min="13065" max="13308" width="9" style="219"/>
    <col min="13309" max="13309" width="6.625" style="219" customWidth="1"/>
    <col min="13310" max="13311" width="21.625" style="219" customWidth="1"/>
    <col min="13312" max="13312" width="16.125" style="219" bestFit="1" customWidth="1"/>
    <col min="13313" max="13313" width="13.875" style="219" bestFit="1" customWidth="1"/>
    <col min="13314" max="13314" width="17.25" style="219" bestFit="1" customWidth="1"/>
    <col min="13315" max="13316" width="20.5" style="219" bestFit="1" customWidth="1"/>
    <col min="13317" max="13317" width="0" style="219" hidden="1" customWidth="1"/>
    <col min="13318" max="13318" width="18.375" style="219" bestFit="1" customWidth="1"/>
    <col min="13319" max="13320" width="0" style="219" hidden="1" customWidth="1"/>
    <col min="13321" max="13564" width="9" style="219"/>
    <col min="13565" max="13565" width="6.625" style="219" customWidth="1"/>
    <col min="13566" max="13567" width="21.625" style="219" customWidth="1"/>
    <col min="13568" max="13568" width="16.125" style="219" bestFit="1" customWidth="1"/>
    <col min="13569" max="13569" width="13.875" style="219" bestFit="1" customWidth="1"/>
    <col min="13570" max="13570" width="17.25" style="219" bestFit="1" customWidth="1"/>
    <col min="13571" max="13572" width="20.5" style="219" bestFit="1" customWidth="1"/>
    <col min="13573" max="13573" width="0" style="219" hidden="1" customWidth="1"/>
    <col min="13574" max="13574" width="18.375" style="219" bestFit="1" customWidth="1"/>
    <col min="13575" max="13576" width="0" style="219" hidden="1" customWidth="1"/>
    <col min="13577" max="13820" width="9" style="219"/>
    <col min="13821" max="13821" width="6.625" style="219" customWidth="1"/>
    <col min="13822" max="13823" width="21.625" style="219" customWidth="1"/>
    <col min="13824" max="13824" width="16.125" style="219" bestFit="1" customWidth="1"/>
    <col min="13825" max="13825" width="13.875" style="219" bestFit="1" customWidth="1"/>
    <col min="13826" max="13826" width="17.25" style="219" bestFit="1" customWidth="1"/>
    <col min="13827" max="13828" width="20.5" style="219" bestFit="1" customWidth="1"/>
    <col min="13829" max="13829" width="0" style="219" hidden="1" customWidth="1"/>
    <col min="13830" max="13830" width="18.375" style="219" bestFit="1" customWidth="1"/>
    <col min="13831" max="13832" width="0" style="219" hidden="1" customWidth="1"/>
    <col min="13833" max="14076" width="9" style="219"/>
    <col min="14077" max="14077" width="6.625" style="219" customWidth="1"/>
    <col min="14078" max="14079" width="21.625" style="219" customWidth="1"/>
    <col min="14080" max="14080" width="16.125" style="219" bestFit="1" customWidth="1"/>
    <col min="14081" max="14081" width="13.875" style="219" bestFit="1" customWidth="1"/>
    <col min="14082" max="14082" width="17.25" style="219" bestFit="1" customWidth="1"/>
    <col min="14083" max="14084" width="20.5" style="219" bestFit="1" customWidth="1"/>
    <col min="14085" max="14085" width="0" style="219" hidden="1" customWidth="1"/>
    <col min="14086" max="14086" width="18.375" style="219" bestFit="1" customWidth="1"/>
    <col min="14087" max="14088" width="0" style="219" hidden="1" customWidth="1"/>
    <col min="14089" max="14332" width="9" style="219"/>
    <col min="14333" max="14333" width="6.625" style="219" customWidth="1"/>
    <col min="14334" max="14335" width="21.625" style="219" customWidth="1"/>
    <col min="14336" max="14336" width="16.125" style="219" bestFit="1" customWidth="1"/>
    <col min="14337" max="14337" width="13.875" style="219" bestFit="1" customWidth="1"/>
    <col min="14338" max="14338" width="17.25" style="219" bestFit="1" customWidth="1"/>
    <col min="14339" max="14340" width="20.5" style="219" bestFit="1" customWidth="1"/>
    <col min="14341" max="14341" width="0" style="219" hidden="1" customWidth="1"/>
    <col min="14342" max="14342" width="18.375" style="219" bestFit="1" customWidth="1"/>
    <col min="14343" max="14344" width="0" style="219" hidden="1" customWidth="1"/>
    <col min="14345" max="14588" width="9" style="219"/>
    <col min="14589" max="14589" width="6.625" style="219" customWidth="1"/>
    <col min="14590" max="14591" width="21.625" style="219" customWidth="1"/>
    <col min="14592" max="14592" width="16.125" style="219" bestFit="1" customWidth="1"/>
    <col min="14593" max="14593" width="13.875" style="219" bestFit="1" customWidth="1"/>
    <col min="14594" max="14594" width="17.25" style="219" bestFit="1" customWidth="1"/>
    <col min="14595" max="14596" width="20.5" style="219" bestFit="1" customWidth="1"/>
    <col min="14597" max="14597" width="0" style="219" hidden="1" customWidth="1"/>
    <col min="14598" max="14598" width="18.375" style="219" bestFit="1" customWidth="1"/>
    <col min="14599" max="14600" width="0" style="219" hidden="1" customWidth="1"/>
    <col min="14601" max="14844" width="9" style="219"/>
    <col min="14845" max="14845" width="6.625" style="219" customWidth="1"/>
    <col min="14846" max="14847" width="21.625" style="219" customWidth="1"/>
    <col min="14848" max="14848" width="16.125" style="219" bestFit="1" customWidth="1"/>
    <col min="14849" max="14849" width="13.875" style="219" bestFit="1" customWidth="1"/>
    <col min="14850" max="14850" width="17.25" style="219" bestFit="1" customWidth="1"/>
    <col min="14851" max="14852" width="20.5" style="219" bestFit="1" customWidth="1"/>
    <col min="14853" max="14853" width="0" style="219" hidden="1" customWidth="1"/>
    <col min="14854" max="14854" width="18.375" style="219" bestFit="1" customWidth="1"/>
    <col min="14855" max="14856" width="0" style="219" hidden="1" customWidth="1"/>
    <col min="14857" max="15100" width="9" style="219"/>
    <col min="15101" max="15101" width="6.625" style="219" customWidth="1"/>
    <col min="15102" max="15103" width="21.625" style="219" customWidth="1"/>
    <col min="15104" max="15104" width="16.125" style="219" bestFit="1" customWidth="1"/>
    <col min="15105" max="15105" width="13.875" style="219" bestFit="1" customWidth="1"/>
    <col min="15106" max="15106" width="17.25" style="219" bestFit="1" customWidth="1"/>
    <col min="15107" max="15108" width="20.5" style="219" bestFit="1" customWidth="1"/>
    <col min="15109" max="15109" width="0" style="219" hidden="1" customWidth="1"/>
    <col min="15110" max="15110" width="18.375" style="219" bestFit="1" customWidth="1"/>
    <col min="15111" max="15112" width="0" style="219" hidden="1" customWidth="1"/>
    <col min="15113" max="15356" width="9" style="219"/>
    <col min="15357" max="15357" width="6.625" style="219" customWidth="1"/>
    <col min="15358" max="15359" width="21.625" style="219" customWidth="1"/>
    <col min="15360" max="15360" width="16.125" style="219" bestFit="1" customWidth="1"/>
    <col min="15361" max="15361" width="13.875" style="219" bestFit="1" customWidth="1"/>
    <col min="15362" max="15362" width="17.25" style="219" bestFit="1" customWidth="1"/>
    <col min="15363" max="15364" width="20.5" style="219" bestFit="1" customWidth="1"/>
    <col min="15365" max="15365" width="0" style="219" hidden="1" customWidth="1"/>
    <col min="15366" max="15366" width="18.375" style="219" bestFit="1" customWidth="1"/>
    <col min="15367" max="15368" width="0" style="219" hidden="1" customWidth="1"/>
    <col min="15369" max="15612" width="9" style="219"/>
    <col min="15613" max="15613" width="6.625" style="219" customWidth="1"/>
    <col min="15614" max="15615" width="21.625" style="219" customWidth="1"/>
    <col min="15616" max="15616" width="16.125" style="219" bestFit="1" customWidth="1"/>
    <col min="15617" max="15617" width="13.875" style="219" bestFit="1" customWidth="1"/>
    <col min="15618" max="15618" width="17.25" style="219" bestFit="1" customWidth="1"/>
    <col min="15619" max="15620" width="20.5" style="219" bestFit="1" customWidth="1"/>
    <col min="15621" max="15621" width="0" style="219" hidden="1" customWidth="1"/>
    <col min="15622" max="15622" width="18.375" style="219" bestFit="1" customWidth="1"/>
    <col min="15623" max="15624" width="0" style="219" hidden="1" customWidth="1"/>
    <col min="15625" max="15868" width="9" style="219"/>
    <col min="15869" max="15869" width="6.625" style="219" customWidth="1"/>
    <col min="15870" max="15871" width="21.625" style="219" customWidth="1"/>
    <col min="15872" max="15872" width="16.125" style="219" bestFit="1" customWidth="1"/>
    <col min="15873" max="15873" width="13.875" style="219" bestFit="1" customWidth="1"/>
    <col min="15874" max="15874" width="17.25" style="219" bestFit="1" customWidth="1"/>
    <col min="15875" max="15876" width="20.5" style="219" bestFit="1" customWidth="1"/>
    <col min="15877" max="15877" width="0" style="219" hidden="1" customWidth="1"/>
    <col min="15878" max="15878" width="18.375" style="219" bestFit="1" customWidth="1"/>
    <col min="15879" max="15880" width="0" style="219" hidden="1" customWidth="1"/>
    <col min="15881" max="16124" width="9" style="219"/>
    <col min="16125" max="16125" width="6.625" style="219" customWidth="1"/>
    <col min="16126" max="16127" width="21.625" style="219" customWidth="1"/>
    <col min="16128" max="16128" width="16.125" style="219" bestFit="1" customWidth="1"/>
    <col min="16129" max="16129" width="13.875" style="219" bestFit="1" customWidth="1"/>
    <col min="16130" max="16130" width="17.25" style="219" bestFit="1" customWidth="1"/>
    <col min="16131" max="16132" width="20.5" style="219" bestFit="1" customWidth="1"/>
    <col min="16133" max="16133" width="0" style="219" hidden="1" customWidth="1"/>
    <col min="16134" max="16134" width="18.375" style="219" bestFit="1" customWidth="1"/>
    <col min="16135" max="16136" width="0" style="219" hidden="1" customWidth="1"/>
    <col min="16137" max="16384" width="9" style="219"/>
  </cols>
  <sheetData>
    <row r="1" spans="1:3" ht="30" customHeight="1">
      <c r="A1" s="228" t="s">
        <v>256</v>
      </c>
      <c r="B1" s="229"/>
      <c r="C1" s="229"/>
    </row>
    <row r="2" spans="1:3" s="221" customFormat="1" ht="35.1" customHeight="1">
      <c r="A2" s="230" t="s">
        <v>272</v>
      </c>
      <c r="B2" s="231"/>
      <c r="C2" s="220" t="s">
        <v>257</v>
      </c>
    </row>
    <row r="3" spans="1:3" ht="30" customHeight="1">
      <c r="A3" s="222" t="s">
        <v>258</v>
      </c>
      <c r="B3" s="222" t="s">
        <v>259</v>
      </c>
      <c r="C3" s="223" t="s">
        <v>260</v>
      </c>
    </row>
    <row r="4" spans="1:3" ht="30" customHeight="1">
      <c r="A4" s="222">
        <v>1</v>
      </c>
      <c r="B4" s="222" t="s">
        <v>261</v>
      </c>
      <c r="C4" s="224">
        <f>残疾人就业保障金!E16</f>
        <v>2379730.5900000003</v>
      </c>
    </row>
    <row r="5" spans="1:3" ht="30" customHeight="1">
      <c r="A5" s="222">
        <v>2</v>
      </c>
      <c r="B5" s="222" t="s">
        <v>262</v>
      </c>
      <c r="C5" s="224">
        <f>补充公用经费!AQ19</f>
        <v>43377332.509999998</v>
      </c>
    </row>
    <row r="6" spans="1:3" ht="30" customHeight="1">
      <c r="A6" s="222">
        <v>3</v>
      </c>
      <c r="B6" s="222" t="s">
        <v>263</v>
      </c>
      <c r="C6" s="224">
        <f>信息化项目!J5</f>
        <v>741400</v>
      </c>
    </row>
    <row r="7" spans="1:3" ht="30" customHeight="1">
      <c r="A7" s="222">
        <v>4</v>
      </c>
      <c r="B7" s="222" t="s">
        <v>264</v>
      </c>
      <c r="C7" s="224">
        <f>设备购置与更新!J7</f>
        <v>643500</v>
      </c>
    </row>
    <row r="8" spans="1:3" ht="30" customHeight="1">
      <c r="A8" s="222">
        <v>5</v>
      </c>
      <c r="B8" s="222" t="s">
        <v>265</v>
      </c>
      <c r="C8" s="224">
        <f>幼儿教育教学!I7</f>
        <v>107800</v>
      </c>
    </row>
    <row r="9" spans="1:3" ht="30" customHeight="1">
      <c r="A9" s="222">
        <v>6</v>
      </c>
      <c r="B9" s="222" t="s">
        <v>273</v>
      </c>
      <c r="C9" s="224">
        <f>科艺体德专项!J17</f>
        <v>329470</v>
      </c>
    </row>
    <row r="10" spans="1:3" ht="30" customHeight="1">
      <c r="A10" s="222">
        <v>7</v>
      </c>
      <c r="B10" s="222" t="s">
        <v>266</v>
      </c>
      <c r="C10" s="224">
        <f>中小学教育教学!J9</f>
        <v>2000000</v>
      </c>
    </row>
    <row r="11" spans="1:3" ht="30" customHeight="1">
      <c r="A11" s="222">
        <v>8</v>
      </c>
      <c r="B11" s="222" t="s">
        <v>267</v>
      </c>
      <c r="C11" s="224">
        <f>党建经费!C18</f>
        <v>64000</v>
      </c>
    </row>
    <row r="12" spans="1:3" ht="30" customHeight="1">
      <c r="A12" s="222">
        <v>9</v>
      </c>
      <c r="B12" s="225" t="s">
        <v>274</v>
      </c>
      <c r="C12" s="224">
        <f>公办义务教育减免书薄费!G11</f>
        <v>2751315.2399999998</v>
      </c>
    </row>
    <row r="13" spans="1:3" ht="30" customHeight="1">
      <c r="A13" s="222">
        <v>10</v>
      </c>
      <c r="B13" s="225" t="s">
        <v>268</v>
      </c>
      <c r="C13" s="224">
        <f>公办义务教育营养午餐!H11</f>
        <v>2312502</v>
      </c>
    </row>
    <row r="14" spans="1:3" ht="30" customHeight="1">
      <c r="A14" s="222">
        <v>11</v>
      </c>
      <c r="B14" s="225" t="s">
        <v>269</v>
      </c>
      <c r="C14" s="224">
        <f>公办义务教育资助!S13</f>
        <v>656238</v>
      </c>
    </row>
    <row r="15" spans="1:3" ht="30" customHeight="1">
      <c r="A15" s="222">
        <v>12</v>
      </c>
      <c r="B15" s="222" t="s">
        <v>270</v>
      </c>
      <c r="C15" s="224">
        <f>公办学前教育资助!X13</f>
        <v>112188</v>
      </c>
    </row>
    <row r="16" spans="1:3" ht="30" customHeight="1">
      <c r="A16" s="222"/>
      <c r="B16" s="222" t="s">
        <v>271</v>
      </c>
      <c r="C16" s="226">
        <f>SUM(C4:C15)</f>
        <v>55475476.340000004</v>
      </c>
    </row>
    <row r="17" spans="2:2" ht="30" customHeight="1">
      <c r="B17" s="219"/>
    </row>
    <row r="18" spans="2:2" ht="30" customHeight="1">
      <c r="B18" s="219"/>
    </row>
  </sheetData>
  <mergeCells count="2">
    <mergeCell ref="A1:C1"/>
    <mergeCell ref="A2:B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11"/>
  <sheetViews>
    <sheetView topLeftCell="B1" workbookViewId="0">
      <selection activeCell="B12" sqref="A12:XFD53"/>
    </sheetView>
  </sheetViews>
  <sheetFormatPr defaultColWidth="9" defaultRowHeight="13.5" outlineLevelRow="2"/>
  <cols>
    <col min="1" max="1" width="5.25" style="132" hidden="1" customWidth="1"/>
    <col min="2" max="2" width="14.875" style="132" customWidth="1"/>
    <col min="3" max="3" width="15.125" style="132" customWidth="1"/>
    <col min="4" max="4" width="32" style="132" customWidth="1"/>
    <col min="5" max="5" width="17.25" style="144" customWidth="1"/>
    <col min="6" max="6" width="17.25" style="145" customWidth="1"/>
    <col min="7" max="7" width="12.875" style="145" customWidth="1"/>
    <col min="8" max="16384" width="9" style="132"/>
  </cols>
  <sheetData>
    <row r="1" spans="1:7" s="126" customFormat="1" ht="30" customHeight="1">
      <c r="A1" s="256" t="s">
        <v>200</v>
      </c>
      <c r="B1" s="256"/>
      <c r="C1" s="256"/>
      <c r="D1" s="256"/>
      <c r="E1" s="257"/>
      <c r="F1" s="257"/>
      <c r="G1" s="257"/>
    </row>
    <row r="2" spans="1:7" s="129" customFormat="1" ht="20.100000000000001" customHeight="1">
      <c r="A2" s="127"/>
      <c r="B2" s="127"/>
      <c r="C2" s="127"/>
      <c r="D2" s="127"/>
      <c r="E2" s="128"/>
      <c r="F2" s="128"/>
      <c r="G2" s="128" t="s">
        <v>233</v>
      </c>
    </row>
    <row r="3" spans="1:7" ht="33.75" customHeight="1">
      <c r="A3" s="130" t="s">
        <v>188</v>
      </c>
      <c r="B3" s="131" t="s">
        <v>7</v>
      </c>
      <c r="C3" s="131" t="s">
        <v>189</v>
      </c>
      <c r="D3" s="131" t="s">
        <v>4</v>
      </c>
      <c r="E3" s="131" t="s">
        <v>190</v>
      </c>
      <c r="F3" s="131" t="s">
        <v>191</v>
      </c>
      <c r="G3" s="131" t="s">
        <v>2</v>
      </c>
    </row>
    <row r="4" spans="1:7" ht="15" customHeight="1" outlineLevel="2">
      <c r="A4" s="133" t="s">
        <v>192</v>
      </c>
      <c r="B4" s="134" t="s">
        <v>10</v>
      </c>
      <c r="C4" s="134" t="s">
        <v>5</v>
      </c>
      <c r="D4" s="134" t="s">
        <v>194</v>
      </c>
      <c r="E4" s="135">
        <v>68235.350000000006</v>
      </c>
      <c r="F4" s="136">
        <v>84259.1</v>
      </c>
      <c r="G4" s="136">
        <f t="shared" ref="G4:G10" si="0">ROUND((E4+F4)*1.2,2)</f>
        <v>182993.34</v>
      </c>
    </row>
    <row r="5" spans="1:7" ht="15" customHeight="1" outlineLevel="2">
      <c r="A5" s="133" t="s">
        <v>192</v>
      </c>
      <c r="B5" s="134" t="s">
        <v>10</v>
      </c>
      <c r="C5" s="134" t="s">
        <v>5</v>
      </c>
      <c r="D5" s="134" t="s">
        <v>195</v>
      </c>
      <c r="E5" s="135">
        <v>178377.85</v>
      </c>
      <c r="F5" s="136">
        <v>205182.05</v>
      </c>
      <c r="G5" s="136">
        <f t="shared" si="0"/>
        <v>460271.88</v>
      </c>
    </row>
    <row r="6" spans="1:7" ht="15" customHeight="1" outlineLevel="2">
      <c r="A6" s="133" t="s">
        <v>192</v>
      </c>
      <c r="B6" s="134" t="s">
        <v>10</v>
      </c>
      <c r="C6" s="134" t="s">
        <v>5</v>
      </c>
      <c r="D6" s="142" t="s">
        <v>186</v>
      </c>
      <c r="E6" s="135">
        <v>104224</v>
      </c>
      <c r="F6" s="136">
        <v>126266.55</v>
      </c>
      <c r="G6" s="136">
        <f t="shared" si="0"/>
        <v>276588.65999999997</v>
      </c>
    </row>
    <row r="7" spans="1:7" ht="15" customHeight="1" outlineLevel="2">
      <c r="A7" s="133" t="s">
        <v>192</v>
      </c>
      <c r="B7" s="134" t="s">
        <v>10</v>
      </c>
      <c r="C7" s="134" t="s">
        <v>193</v>
      </c>
      <c r="D7" s="143" t="s">
        <v>196</v>
      </c>
      <c r="E7" s="135">
        <v>163087.9</v>
      </c>
      <c r="F7" s="137">
        <v>205961.95</v>
      </c>
      <c r="G7" s="136">
        <f t="shared" si="0"/>
        <v>442859.82</v>
      </c>
    </row>
    <row r="8" spans="1:7" ht="15" customHeight="1" outlineLevel="2">
      <c r="A8" s="133" t="s">
        <v>192</v>
      </c>
      <c r="B8" s="134" t="s">
        <v>10</v>
      </c>
      <c r="C8" s="134" t="s">
        <v>8</v>
      </c>
      <c r="D8" s="134" t="s">
        <v>197</v>
      </c>
      <c r="E8" s="135">
        <v>154448.70000000001</v>
      </c>
      <c r="F8" s="136">
        <v>208459.1</v>
      </c>
      <c r="G8" s="136">
        <f t="shared" si="0"/>
        <v>435489.36</v>
      </c>
    </row>
    <row r="9" spans="1:7" ht="15" customHeight="1" outlineLevel="2">
      <c r="A9" s="133" t="s">
        <v>192</v>
      </c>
      <c r="B9" s="134" t="s">
        <v>10</v>
      </c>
      <c r="C9" s="134" t="s">
        <v>8</v>
      </c>
      <c r="D9" s="141" t="s">
        <v>198</v>
      </c>
      <c r="E9" s="135">
        <v>131463.65</v>
      </c>
      <c r="F9" s="136">
        <v>196200.75</v>
      </c>
      <c r="G9" s="136">
        <f t="shared" si="0"/>
        <v>393197.28</v>
      </c>
    </row>
    <row r="10" spans="1:7" ht="15" customHeight="1" outlineLevel="2">
      <c r="A10" s="133" t="s">
        <v>192</v>
      </c>
      <c r="B10" s="134" t="s">
        <v>10</v>
      </c>
      <c r="C10" s="134" t="s">
        <v>8</v>
      </c>
      <c r="D10" s="134" t="s">
        <v>199</v>
      </c>
      <c r="E10" s="135">
        <v>185507.3</v>
      </c>
      <c r="F10" s="136">
        <v>281088.45</v>
      </c>
      <c r="G10" s="136">
        <f t="shared" si="0"/>
        <v>559914.9</v>
      </c>
    </row>
    <row r="11" spans="1:7" ht="15" customHeight="1" outlineLevel="1">
      <c r="A11" s="133"/>
      <c r="B11" s="138" t="s">
        <v>11</v>
      </c>
      <c r="C11" s="139"/>
      <c r="D11" s="139"/>
      <c r="E11" s="140">
        <f>SUBTOTAL(9,E4:E10)</f>
        <v>985344.75</v>
      </c>
      <c r="F11" s="140">
        <f t="shared" ref="F11:G11" si="1">SUBTOTAL(9,F4:F10)</f>
        <v>1307417.95</v>
      </c>
      <c r="G11" s="140">
        <f t="shared" si="1"/>
        <v>2751315.2399999998</v>
      </c>
    </row>
  </sheetData>
  <mergeCells count="1">
    <mergeCell ref="A1:G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H11"/>
  <sheetViews>
    <sheetView workbookViewId="0">
      <selection activeCell="A12" sqref="A12:XFD37"/>
    </sheetView>
  </sheetViews>
  <sheetFormatPr defaultRowHeight="13.5"/>
  <cols>
    <col min="1" max="1" width="5.25" style="101" customWidth="1"/>
    <col min="2" max="2" width="29.375" style="101" bestFit="1" customWidth="1"/>
    <col min="3" max="3" width="7.25" style="101" customWidth="1"/>
    <col min="4" max="4" width="15.625" style="101" customWidth="1"/>
    <col min="5" max="5" width="18.875" style="101" bestFit="1" customWidth="1"/>
    <col min="6" max="6" width="15.625" style="101" customWidth="1"/>
    <col min="7" max="7" width="18.875" style="101" bestFit="1" customWidth="1"/>
    <col min="8" max="8" width="13.125" style="101" bestFit="1" customWidth="1"/>
    <col min="9" max="16384" width="9" style="101"/>
  </cols>
  <sheetData>
    <row r="1" spans="1:8" s="187" customFormat="1" ht="30" customHeight="1">
      <c r="A1" s="258" t="s">
        <v>234</v>
      </c>
      <c r="B1" s="258"/>
      <c r="C1" s="258"/>
      <c r="D1" s="258"/>
      <c r="E1" s="258"/>
      <c r="F1" s="259"/>
      <c r="G1" s="260"/>
      <c r="H1" s="260"/>
    </row>
    <row r="2" spans="1:8" s="187" customFormat="1" ht="20.100000000000001" customHeight="1">
      <c r="A2" s="261" t="s">
        <v>233</v>
      </c>
      <c r="B2" s="236"/>
      <c r="C2" s="236"/>
      <c r="D2" s="236"/>
      <c r="E2" s="236"/>
      <c r="F2" s="236"/>
      <c r="G2" s="236"/>
      <c r="H2" s="236"/>
    </row>
    <row r="3" spans="1:8">
      <c r="A3" s="110" t="s">
        <v>3</v>
      </c>
      <c r="B3" s="110" t="s">
        <v>13</v>
      </c>
      <c r="C3" s="110" t="s">
        <v>14</v>
      </c>
      <c r="D3" s="102" t="s">
        <v>180</v>
      </c>
      <c r="E3" s="102" t="s">
        <v>182</v>
      </c>
      <c r="F3" s="110" t="s">
        <v>183</v>
      </c>
      <c r="G3" s="102" t="s">
        <v>184</v>
      </c>
      <c r="H3" s="213" t="s">
        <v>185</v>
      </c>
    </row>
    <row r="4" spans="1:8" s="105" customFormat="1">
      <c r="A4" s="111">
        <v>1</v>
      </c>
      <c r="B4" s="106" t="s">
        <v>37</v>
      </c>
      <c r="C4" s="112" t="s">
        <v>5</v>
      </c>
      <c r="D4" s="104">
        <v>48735</v>
      </c>
      <c r="E4" s="66">
        <v>38430</v>
      </c>
      <c r="F4" s="108">
        <v>87165</v>
      </c>
      <c r="G4" s="66">
        <v>27720</v>
      </c>
      <c r="H4" s="109">
        <v>118078</v>
      </c>
    </row>
    <row r="5" spans="1:8" s="105" customFormat="1">
      <c r="A5" s="111">
        <v>2</v>
      </c>
      <c r="B5" s="106" t="s">
        <v>186</v>
      </c>
      <c r="C5" s="112" t="s">
        <v>5</v>
      </c>
      <c r="D5" s="104">
        <v>164820</v>
      </c>
      <c r="E5" s="66">
        <v>107055</v>
      </c>
      <c r="F5" s="108">
        <v>271875</v>
      </c>
      <c r="G5" s="66">
        <v>77220</v>
      </c>
      <c r="H5" s="109">
        <v>328931</v>
      </c>
    </row>
    <row r="6" spans="1:8" s="105" customFormat="1">
      <c r="A6" s="111">
        <v>3</v>
      </c>
      <c r="B6" s="106" t="s">
        <v>187</v>
      </c>
      <c r="C6" s="112" t="s">
        <v>5</v>
      </c>
      <c r="D6" s="104">
        <v>325188</v>
      </c>
      <c r="E6" s="66">
        <v>223992</v>
      </c>
      <c r="F6" s="108">
        <v>549180</v>
      </c>
      <c r="G6" s="66">
        <v>162360</v>
      </c>
      <c r="H6" s="109">
        <v>689638</v>
      </c>
    </row>
    <row r="7" spans="1:8" s="105" customFormat="1">
      <c r="A7" s="111">
        <v>4</v>
      </c>
      <c r="B7" s="103" t="s">
        <v>39</v>
      </c>
      <c r="C7" s="112" t="s">
        <v>181</v>
      </c>
      <c r="D7" s="104">
        <v>97812</v>
      </c>
      <c r="E7" s="66">
        <v>73566</v>
      </c>
      <c r="F7" s="108">
        <v>171378</v>
      </c>
      <c r="G7" s="66">
        <v>53856</v>
      </c>
      <c r="H7" s="109">
        <v>227448</v>
      </c>
    </row>
    <row r="8" spans="1:8" s="105" customFormat="1">
      <c r="A8" s="111">
        <v>5</v>
      </c>
      <c r="B8" s="103" t="s">
        <v>40</v>
      </c>
      <c r="C8" s="116" t="s">
        <v>8</v>
      </c>
      <c r="D8" s="104">
        <v>60408</v>
      </c>
      <c r="E8" s="66">
        <v>50508</v>
      </c>
      <c r="F8" s="108">
        <v>110916</v>
      </c>
      <c r="G8" s="66">
        <v>36432</v>
      </c>
      <c r="H8" s="109">
        <v>155188</v>
      </c>
    </row>
    <row r="9" spans="1:8" s="105" customFormat="1">
      <c r="A9" s="111">
        <v>6</v>
      </c>
      <c r="B9" s="107" t="s">
        <v>41</v>
      </c>
      <c r="C9" s="116" t="s">
        <v>8</v>
      </c>
      <c r="D9" s="104">
        <v>162738</v>
      </c>
      <c r="E9" s="66">
        <v>120780</v>
      </c>
      <c r="F9" s="108">
        <v>283518</v>
      </c>
      <c r="G9" s="66">
        <v>87120</v>
      </c>
      <c r="H9" s="109">
        <v>371102</v>
      </c>
    </row>
    <row r="10" spans="1:8" s="105" customFormat="1">
      <c r="A10" s="111">
        <v>7</v>
      </c>
      <c r="B10" s="103" t="s">
        <v>42</v>
      </c>
      <c r="C10" s="116" t="s">
        <v>8</v>
      </c>
      <c r="D10" s="104">
        <v>175980</v>
      </c>
      <c r="E10" s="66">
        <v>137040</v>
      </c>
      <c r="F10" s="108">
        <v>313020</v>
      </c>
      <c r="G10" s="66">
        <v>99440</v>
      </c>
      <c r="H10" s="109">
        <v>422117</v>
      </c>
    </row>
    <row r="11" spans="1:8">
      <c r="A11" s="113"/>
      <c r="B11" s="114" t="s">
        <v>15</v>
      </c>
      <c r="C11" s="115"/>
      <c r="D11" s="102">
        <f>SUM(D4:D10)</f>
        <v>1035681</v>
      </c>
      <c r="E11" s="102">
        <f t="shared" ref="E11:H11" si="0">SUM(E4:E10)</f>
        <v>751371</v>
      </c>
      <c r="F11" s="102">
        <f t="shared" si="0"/>
        <v>1787052</v>
      </c>
      <c r="G11" s="102">
        <f t="shared" si="0"/>
        <v>544148</v>
      </c>
      <c r="H11" s="102">
        <f t="shared" si="0"/>
        <v>2312502</v>
      </c>
    </row>
  </sheetData>
  <mergeCells count="2">
    <mergeCell ref="A1:H1"/>
    <mergeCell ref="A2:H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S13"/>
  <sheetViews>
    <sheetView workbookViewId="0">
      <selection activeCell="A14" sqref="A14:XFD67"/>
    </sheetView>
  </sheetViews>
  <sheetFormatPr defaultRowHeight="13.5"/>
  <cols>
    <col min="1" max="1" width="4.625" style="72" customWidth="1"/>
    <col min="2" max="2" width="27.25" style="73" customWidth="1"/>
    <col min="3" max="3" width="11.25" style="73" customWidth="1"/>
    <col min="4" max="16" width="10.625" style="71" customWidth="1"/>
    <col min="17" max="17" width="20.125" style="62" customWidth="1"/>
    <col min="18" max="18" width="9" style="62"/>
    <col min="19" max="16384" width="9" style="36"/>
  </cols>
  <sheetData>
    <row r="1" spans="1:19" s="188" customFormat="1" ht="30" customHeight="1">
      <c r="A1" s="265" t="s">
        <v>236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0"/>
      <c r="R1" s="260"/>
      <c r="S1" s="260"/>
    </row>
    <row r="2" spans="1:19" s="188" customFormat="1" ht="30" customHeight="1">
      <c r="A2" s="270" t="s">
        <v>235</v>
      </c>
      <c r="B2" s="271"/>
      <c r="C2" s="271"/>
      <c r="D2" s="271"/>
      <c r="E2" s="271"/>
      <c r="F2" s="271"/>
      <c r="G2" s="271"/>
      <c r="H2" s="271"/>
      <c r="I2" s="271"/>
      <c r="J2" s="271"/>
      <c r="K2" s="271"/>
      <c r="L2" s="271"/>
      <c r="M2" s="271"/>
      <c r="N2" s="271"/>
      <c r="O2" s="271"/>
      <c r="P2" s="271"/>
      <c r="Q2" s="271"/>
      <c r="R2" s="271"/>
      <c r="S2" s="271"/>
    </row>
    <row r="3" spans="1:19">
      <c r="A3" s="266" t="s">
        <v>3</v>
      </c>
      <c r="B3" s="266" t="s">
        <v>13</v>
      </c>
      <c r="C3" s="266" t="s">
        <v>87</v>
      </c>
      <c r="D3" s="267" t="s">
        <v>162</v>
      </c>
      <c r="E3" s="267"/>
      <c r="F3" s="267"/>
      <c r="G3" s="267"/>
      <c r="H3" s="267"/>
      <c r="I3" s="267"/>
      <c r="J3" s="267" t="s">
        <v>163</v>
      </c>
      <c r="K3" s="267"/>
      <c r="L3" s="267"/>
      <c r="M3" s="267"/>
      <c r="N3" s="267"/>
      <c r="O3" s="267"/>
      <c r="P3" s="268" t="s">
        <v>164</v>
      </c>
      <c r="Q3" s="262" t="s">
        <v>167</v>
      </c>
      <c r="R3" s="262" t="s">
        <v>168</v>
      </c>
      <c r="S3" s="262" t="s">
        <v>169</v>
      </c>
    </row>
    <row r="4" spans="1:19" ht="38.25">
      <c r="A4" s="266"/>
      <c r="B4" s="266"/>
      <c r="C4" s="266"/>
      <c r="D4" s="74" t="s">
        <v>18</v>
      </c>
      <c r="E4" s="74" t="s">
        <v>22</v>
      </c>
      <c r="F4" s="74" t="s">
        <v>35</v>
      </c>
      <c r="G4" s="74" t="s">
        <v>26</v>
      </c>
      <c r="H4" s="74" t="s">
        <v>36</v>
      </c>
      <c r="I4" s="63" t="s">
        <v>2</v>
      </c>
      <c r="J4" s="74" t="s">
        <v>18</v>
      </c>
      <c r="K4" s="74" t="s">
        <v>165</v>
      </c>
      <c r="L4" s="74" t="s">
        <v>35</v>
      </c>
      <c r="M4" s="74" t="s">
        <v>26</v>
      </c>
      <c r="N4" s="74" t="s">
        <v>166</v>
      </c>
      <c r="O4" s="63" t="s">
        <v>2</v>
      </c>
      <c r="P4" s="269"/>
      <c r="Q4" s="263"/>
      <c r="R4" s="263"/>
      <c r="S4" s="264"/>
    </row>
    <row r="5" spans="1:19">
      <c r="A5" s="64">
        <v>1</v>
      </c>
      <c r="B5" s="65" t="s">
        <v>37</v>
      </c>
      <c r="C5" s="65" t="s">
        <v>5</v>
      </c>
      <c r="D5" s="214">
        <v>12300</v>
      </c>
      <c r="E5" s="214">
        <v>0</v>
      </c>
      <c r="F5" s="214">
        <v>1500</v>
      </c>
      <c r="G5" s="214">
        <v>0</v>
      </c>
      <c r="H5" s="214">
        <v>0</v>
      </c>
      <c r="I5" s="215">
        <f t="shared" ref="I5:I12" si="0">SUM(D5:H5)</f>
        <v>13800</v>
      </c>
      <c r="J5" s="216">
        <v>17325</v>
      </c>
      <c r="K5" s="216">
        <v>3440</v>
      </c>
      <c r="L5" s="216">
        <v>1650</v>
      </c>
      <c r="M5" s="216"/>
      <c r="N5" s="216">
        <v>0</v>
      </c>
      <c r="O5" s="217">
        <v>22415</v>
      </c>
      <c r="P5" s="215">
        <v>36215</v>
      </c>
      <c r="Q5" s="218">
        <v>40011</v>
      </c>
      <c r="R5" s="218"/>
      <c r="S5" s="218">
        <v>40011</v>
      </c>
    </row>
    <row r="6" spans="1:19">
      <c r="A6" s="64">
        <v>2</v>
      </c>
      <c r="B6" s="65" t="s">
        <v>38</v>
      </c>
      <c r="C6" s="65" t="s">
        <v>5</v>
      </c>
      <c r="D6" s="214">
        <v>12420</v>
      </c>
      <c r="E6" s="214">
        <v>0</v>
      </c>
      <c r="F6" s="214">
        <v>1800</v>
      </c>
      <c r="G6" s="214">
        <v>0</v>
      </c>
      <c r="H6" s="214">
        <v>0</v>
      </c>
      <c r="I6" s="215">
        <f t="shared" si="0"/>
        <v>14220</v>
      </c>
      <c r="J6" s="216">
        <v>22050</v>
      </c>
      <c r="K6" s="216">
        <v>7710</v>
      </c>
      <c r="L6" s="216">
        <v>2800</v>
      </c>
      <c r="M6" s="216"/>
      <c r="N6" s="216">
        <v>0</v>
      </c>
      <c r="O6" s="217">
        <v>32560</v>
      </c>
      <c r="P6" s="215">
        <v>46780</v>
      </c>
      <c r="Q6" s="218">
        <v>58120</v>
      </c>
      <c r="R6" s="218"/>
      <c r="S6" s="218">
        <v>58120</v>
      </c>
    </row>
    <row r="7" spans="1:19">
      <c r="A7" s="64">
        <v>3</v>
      </c>
      <c r="B7" s="65" t="s">
        <v>49</v>
      </c>
      <c r="C7" s="65" t="s">
        <v>5</v>
      </c>
      <c r="D7" s="214">
        <v>41400</v>
      </c>
      <c r="E7" s="214">
        <v>0</v>
      </c>
      <c r="F7" s="214">
        <v>3750</v>
      </c>
      <c r="G7" s="214">
        <v>0</v>
      </c>
      <c r="H7" s="214">
        <v>0</v>
      </c>
      <c r="I7" s="215">
        <f t="shared" si="0"/>
        <v>45150</v>
      </c>
      <c r="J7" s="216">
        <v>45360</v>
      </c>
      <c r="K7" s="216">
        <v>7110</v>
      </c>
      <c r="L7" s="216">
        <v>3600</v>
      </c>
      <c r="M7" s="216"/>
      <c r="N7" s="216">
        <v>0</v>
      </c>
      <c r="O7" s="217">
        <v>56070</v>
      </c>
      <c r="P7" s="215">
        <v>101220</v>
      </c>
      <c r="Q7" s="218">
        <v>100085</v>
      </c>
      <c r="R7" s="218"/>
      <c r="S7" s="218">
        <v>100085</v>
      </c>
    </row>
    <row r="8" spans="1:19" ht="22.5">
      <c r="A8" s="64">
        <v>4</v>
      </c>
      <c r="B8" s="65" t="s">
        <v>39</v>
      </c>
      <c r="C8" s="65" t="s">
        <v>171</v>
      </c>
      <c r="D8" s="214">
        <v>34776</v>
      </c>
      <c r="E8" s="214">
        <v>0</v>
      </c>
      <c r="F8" s="214">
        <v>3150</v>
      </c>
      <c r="G8" s="214">
        <v>0</v>
      </c>
      <c r="H8" s="214">
        <v>1580</v>
      </c>
      <c r="I8" s="215">
        <f t="shared" si="0"/>
        <v>39506</v>
      </c>
      <c r="J8" s="216">
        <v>26460</v>
      </c>
      <c r="K8" s="216">
        <v>8840</v>
      </c>
      <c r="L8" s="216">
        <v>2100</v>
      </c>
      <c r="M8" s="216"/>
      <c r="N8" s="216">
        <v>0</v>
      </c>
      <c r="O8" s="217">
        <v>37400</v>
      </c>
      <c r="P8" s="215">
        <v>76906</v>
      </c>
      <c r="Q8" s="218">
        <v>66759</v>
      </c>
      <c r="R8" s="218"/>
      <c r="S8" s="218">
        <v>66759</v>
      </c>
    </row>
    <row r="9" spans="1:19" ht="22.5">
      <c r="A9" s="64"/>
      <c r="B9" s="65" t="s">
        <v>39</v>
      </c>
      <c r="C9" s="65" t="s">
        <v>170</v>
      </c>
      <c r="D9" s="214"/>
      <c r="E9" s="214"/>
      <c r="F9" s="214"/>
      <c r="G9" s="214"/>
      <c r="H9" s="214"/>
      <c r="I9" s="215"/>
      <c r="J9" s="216">
        <v>18900</v>
      </c>
      <c r="K9" s="216">
        <v>6320</v>
      </c>
      <c r="L9" s="216">
        <v>1500</v>
      </c>
      <c r="M9" s="216"/>
      <c r="N9" s="216">
        <v>0</v>
      </c>
      <c r="O9" s="217">
        <v>26720</v>
      </c>
      <c r="P9" s="215">
        <v>26720</v>
      </c>
      <c r="Q9" s="218">
        <v>47695</v>
      </c>
      <c r="R9" s="218"/>
      <c r="S9" s="218">
        <v>47695</v>
      </c>
    </row>
    <row r="10" spans="1:19">
      <c r="A10" s="64">
        <v>5</v>
      </c>
      <c r="B10" s="65" t="s">
        <v>40</v>
      </c>
      <c r="C10" s="70" t="s">
        <v>172</v>
      </c>
      <c r="D10" s="214">
        <v>36432</v>
      </c>
      <c r="E10" s="214">
        <v>0</v>
      </c>
      <c r="F10" s="214">
        <v>3300</v>
      </c>
      <c r="G10" s="214">
        <v>1065</v>
      </c>
      <c r="H10" s="214">
        <v>0</v>
      </c>
      <c r="I10" s="215">
        <f t="shared" si="0"/>
        <v>40797</v>
      </c>
      <c r="J10" s="216">
        <v>45360</v>
      </c>
      <c r="K10" s="216">
        <v>6240</v>
      </c>
      <c r="L10" s="216">
        <v>3600</v>
      </c>
      <c r="M10" s="216"/>
      <c r="N10" s="216">
        <v>0</v>
      </c>
      <c r="O10" s="217">
        <v>55200</v>
      </c>
      <c r="P10" s="215">
        <v>95997</v>
      </c>
      <c r="Q10" s="218">
        <v>98532</v>
      </c>
      <c r="R10" s="218"/>
      <c r="S10" s="218">
        <v>98532</v>
      </c>
    </row>
    <row r="11" spans="1:19">
      <c r="A11" s="64">
        <v>6</v>
      </c>
      <c r="B11" s="65" t="s">
        <v>41</v>
      </c>
      <c r="C11" s="70" t="s">
        <v>172</v>
      </c>
      <c r="D11" s="214">
        <v>16928</v>
      </c>
      <c r="E11" s="214">
        <v>0</v>
      </c>
      <c r="F11" s="214">
        <v>1280</v>
      </c>
      <c r="G11" s="214">
        <v>355</v>
      </c>
      <c r="H11" s="214">
        <v>0</v>
      </c>
      <c r="I11" s="215">
        <f t="shared" si="0"/>
        <v>18563</v>
      </c>
      <c r="J11" s="216">
        <v>47355</v>
      </c>
      <c r="K11" s="216">
        <v>7650</v>
      </c>
      <c r="L11" s="216">
        <v>1760</v>
      </c>
      <c r="M11" s="216"/>
      <c r="N11" s="216">
        <v>0</v>
      </c>
      <c r="O11" s="217">
        <v>56765</v>
      </c>
      <c r="P11" s="215">
        <v>75328</v>
      </c>
      <c r="Q11" s="218">
        <v>101326</v>
      </c>
      <c r="R11" s="218"/>
      <c r="S11" s="218">
        <v>101326</v>
      </c>
    </row>
    <row r="12" spans="1:19">
      <c r="A12" s="64">
        <v>7</v>
      </c>
      <c r="B12" s="65" t="s">
        <v>42</v>
      </c>
      <c r="C12" s="70" t="s">
        <v>172</v>
      </c>
      <c r="D12" s="214">
        <v>57072</v>
      </c>
      <c r="E12" s="214">
        <v>0</v>
      </c>
      <c r="F12" s="214">
        <v>3400</v>
      </c>
      <c r="G12" s="214">
        <v>1420</v>
      </c>
      <c r="H12" s="214">
        <v>0</v>
      </c>
      <c r="I12" s="215">
        <f t="shared" si="0"/>
        <v>61892</v>
      </c>
      <c r="J12" s="216">
        <v>67830</v>
      </c>
      <c r="K12" s="216">
        <v>9480</v>
      </c>
      <c r="L12" s="216">
        <v>3200</v>
      </c>
      <c r="M12" s="216"/>
      <c r="N12" s="216">
        <v>0</v>
      </c>
      <c r="O12" s="217">
        <v>80510</v>
      </c>
      <c r="P12" s="215">
        <v>142402</v>
      </c>
      <c r="Q12" s="218">
        <v>143710</v>
      </c>
      <c r="R12" s="218"/>
      <c r="S12" s="218">
        <v>143710</v>
      </c>
    </row>
    <row r="13" spans="1:19">
      <c r="A13" s="67"/>
      <c r="B13" s="68" t="s">
        <v>15</v>
      </c>
      <c r="C13" s="69"/>
      <c r="D13" s="211">
        <f t="shared" ref="D13:I13" si="1">SUM(D5:D12)</f>
        <v>211328</v>
      </c>
      <c r="E13" s="211">
        <f t="shared" si="1"/>
        <v>0</v>
      </c>
      <c r="F13" s="211">
        <f t="shared" si="1"/>
        <v>18180</v>
      </c>
      <c r="G13" s="211">
        <f t="shared" si="1"/>
        <v>2840</v>
      </c>
      <c r="H13" s="211">
        <f t="shared" si="1"/>
        <v>1580</v>
      </c>
      <c r="I13" s="211">
        <f t="shared" si="1"/>
        <v>233928</v>
      </c>
      <c r="J13" s="211">
        <f>SUM(J5:J12)</f>
        <v>290640</v>
      </c>
      <c r="K13" s="211">
        <f t="shared" ref="K13:S13" si="2">SUM(K5:K12)</f>
        <v>56790</v>
      </c>
      <c r="L13" s="211">
        <f t="shared" si="2"/>
        <v>20210</v>
      </c>
      <c r="M13" s="211">
        <f t="shared" si="2"/>
        <v>0</v>
      </c>
      <c r="N13" s="211">
        <f t="shared" si="2"/>
        <v>0</v>
      </c>
      <c r="O13" s="211">
        <f t="shared" si="2"/>
        <v>367640</v>
      </c>
      <c r="P13" s="211">
        <f t="shared" si="2"/>
        <v>601568</v>
      </c>
      <c r="Q13" s="211">
        <f t="shared" si="2"/>
        <v>656238</v>
      </c>
      <c r="R13" s="211">
        <f t="shared" si="2"/>
        <v>0</v>
      </c>
      <c r="S13" s="211">
        <f t="shared" si="2"/>
        <v>656238</v>
      </c>
    </row>
  </sheetData>
  <mergeCells count="11">
    <mergeCell ref="Q3:Q4"/>
    <mergeCell ref="R3:R4"/>
    <mergeCell ref="S3:S4"/>
    <mergeCell ref="A1:S1"/>
    <mergeCell ref="A3:A4"/>
    <mergeCell ref="B3:B4"/>
    <mergeCell ref="C3:C4"/>
    <mergeCell ref="D3:I3"/>
    <mergeCell ref="J3:O3"/>
    <mergeCell ref="P3:P4"/>
    <mergeCell ref="A2:S2"/>
  </mergeCells>
  <phoneticPr fontId="1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C13"/>
  <sheetViews>
    <sheetView workbookViewId="0">
      <selection activeCell="A14" sqref="A14:XFD54"/>
    </sheetView>
  </sheetViews>
  <sheetFormatPr defaultColWidth="7" defaultRowHeight="13.5"/>
  <cols>
    <col min="1" max="1" width="27.25" style="97" bestFit="1" customWidth="1"/>
    <col min="2" max="2" width="13.125" style="97" customWidth="1"/>
    <col min="3" max="3" width="6" style="97" customWidth="1"/>
    <col min="4" max="13" width="7.625" style="97" customWidth="1"/>
    <col min="14" max="14" width="11.625" style="75" customWidth="1"/>
    <col min="15" max="15" width="9.375" style="97" customWidth="1"/>
    <col min="16" max="21" width="7.625" style="97" customWidth="1"/>
    <col min="22" max="22" width="7.625" style="98" customWidth="1"/>
    <col min="23" max="23" width="7.625" style="99" customWidth="1"/>
    <col min="24" max="24" width="11.25" style="100" bestFit="1" customWidth="1"/>
    <col min="25" max="25" width="11.375" style="75" bestFit="1" customWidth="1"/>
    <col min="26" max="29" width="7" style="75"/>
    <col min="30" max="16384" width="7" style="97"/>
  </cols>
  <sheetData>
    <row r="1" spans="1:29" s="160" customFormat="1" ht="30" customHeight="1">
      <c r="A1" s="265" t="s">
        <v>173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189"/>
      <c r="Z1" s="189"/>
      <c r="AA1" s="189"/>
      <c r="AB1" s="189"/>
      <c r="AC1" s="189"/>
    </row>
    <row r="2" spans="1:29" s="160" customFormat="1" ht="30" customHeight="1">
      <c r="A2" s="274" t="s">
        <v>233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189"/>
      <c r="Z2" s="189"/>
      <c r="AA2" s="189"/>
      <c r="AB2" s="189"/>
      <c r="AC2" s="189"/>
    </row>
    <row r="3" spans="1:29" s="76" customFormat="1" ht="23.25" customHeight="1">
      <c r="A3" s="266" t="s">
        <v>3</v>
      </c>
      <c r="B3" s="266" t="s">
        <v>13</v>
      </c>
      <c r="C3" s="266" t="s">
        <v>17</v>
      </c>
      <c r="D3" s="267" t="s">
        <v>174</v>
      </c>
      <c r="E3" s="267"/>
      <c r="F3" s="267"/>
      <c r="G3" s="267"/>
      <c r="H3" s="267"/>
      <c r="I3" s="267"/>
      <c r="J3" s="267"/>
      <c r="K3" s="267"/>
      <c r="L3" s="267"/>
      <c r="M3" s="267"/>
      <c r="N3" s="267" t="s">
        <v>175</v>
      </c>
      <c r="O3" s="267"/>
      <c r="P3" s="267"/>
      <c r="Q3" s="267"/>
      <c r="R3" s="267"/>
      <c r="S3" s="267"/>
      <c r="T3" s="267"/>
      <c r="U3" s="267"/>
      <c r="V3" s="267"/>
      <c r="W3" s="267"/>
      <c r="X3" s="273" t="s">
        <v>176</v>
      </c>
      <c r="Y3" s="75"/>
      <c r="Z3" s="75"/>
      <c r="AA3" s="75"/>
      <c r="AB3" s="75"/>
      <c r="AC3" s="75"/>
    </row>
    <row r="4" spans="1:29" s="76" customFormat="1" ht="38.25">
      <c r="A4" s="266"/>
      <c r="B4" s="266"/>
      <c r="C4" s="266"/>
      <c r="D4" s="190" t="s">
        <v>18</v>
      </c>
      <c r="E4" s="190" t="s">
        <v>19</v>
      </c>
      <c r="F4" s="190" t="s">
        <v>20</v>
      </c>
      <c r="G4" s="190" t="s">
        <v>21</v>
      </c>
      <c r="H4" s="190" t="s">
        <v>22</v>
      </c>
      <c r="I4" s="190" t="s">
        <v>23</v>
      </c>
      <c r="J4" s="190" t="s">
        <v>24</v>
      </c>
      <c r="K4" s="190" t="s">
        <v>25</v>
      </c>
      <c r="L4" s="190" t="s">
        <v>26</v>
      </c>
      <c r="M4" s="63" t="s">
        <v>9</v>
      </c>
      <c r="N4" s="191" t="s">
        <v>177</v>
      </c>
      <c r="O4" s="190" t="s">
        <v>178</v>
      </c>
      <c r="P4" s="190" t="s">
        <v>20</v>
      </c>
      <c r="Q4" s="190" t="s">
        <v>21</v>
      </c>
      <c r="R4" s="190" t="s">
        <v>22</v>
      </c>
      <c r="S4" s="190" t="s">
        <v>23</v>
      </c>
      <c r="T4" s="190" t="s">
        <v>24</v>
      </c>
      <c r="U4" s="190" t="s">
        <v>25</v>
      </c>
      <c r="V4" s="190" t="s">
        <v>26</v>
      </c>
      <c r="W4" s="77" t="s">
        <v>9</v>
      </c>
      <c r="X4" s="273"/>
      <c r="Y4" s="75"/>
      <c r="Z4" s="75"/>
      <c r="AA4" s="75"/>
      <c r="AB4" s="75"/>
      <c r="AC4" s="75"/>
    </row>
    <row r="5" spans="1:29" s="81" customFormat="1" ht="20.100000000000001" customHeight="1">
      <c r="A5" s="272"/>
      <c r="B5" s="272"/>
      <c r="C5" s="272"/>
      <c r="D5" s="162" t="s">
        <v>16</v>
      </c>
      <c r="E5" s="162" t="s">
        <v>16</v>
      </c>
      <c r="F5" s="162" t="s">
        <v>16</v>
      </c>
      <c r="G5" s="162" t="s">
        <v>16</v>
      </c>
      <c r="H5" s="162" t="s">
        <v>16</v>
      </c>
      <c r="I5" s="162" t="s">
        <v>16</v>
      </c>
      <c r="J5" s="162" t="s">
        <v>16</v>
      </c>
      <c r="K5" s="162" t="s">
        <v>16</v>
      </c>
      <c r="L5" s="162" t="s">
        <v>16</v>
      </c>
      <c r="M5" s="162" t="s">
        <v>16</v>
      </c>
      <c r="N5" s="78" t="s">
        <v>16</v>
      </c>
      <c r="O5" s="162" t="s">
        <v>16</v>
      </c>
      <c r="P5" s="162" t="s">
        <v>16</v>
      </c>
      <c r="Q5" s="162" t="s">
        <v>16</v>
      </c>
      <c r="R5" s="162" t="s">
        <v>16</v>
      </c>
      <c r="S5" s="162" t="s">
        <v>16</v>
      </c>
      <c r="T5" s="162" t="s">
        <v>16</v>
      </c>
      <c r="U5" s="162" t="s">
        <v>16</v>
      </c>
      <c r="V5" s="162" t="s">
        <v>16</v>
      </c>
      <c r="W5" s="79" t="s">
        <v>16</v>
      </c>
      <c r="X5" s="273" t="s">
        <v>16</v>
      </c>
      <c r="Y5" s="80"/>
      <c r="Z5" s="80"/>
      <c r="AA5" s="80"/>
      <c r="AB5" s="80"/>
      <c r="AC5" s="80"/>
    </row>
    <row r="6" spans="1:29" s="89" customFormat="1" ht="20.100000000000001" customHeight="1">
      <c r="A6" s="96" t="s">
        <v>43</v>
      </c>
      <c r="B6" s="83" t="s">
        <v>6</v>
      </c>
      <c r="C6" s="83" t="s">
        <v>179</v>
      </c>
      <c r="D6" s="66">
        <v>3588</v>
      </c>
      <c r="E6" s="66">
        <v>1380</v>
      </c>
      <c r="F6" s="66">
        <v>105</v>
      </c>
      <c r="G6" s="66">
        <v>60</v>
      </c>
      <c r="H6" s="66">
        <v>0</v>
      </c>
      <c r="I6" s="66">
        <v>0</v>
      </c>
      <c r="J6" s="66">
        <v>300</v>
      </c>
      <c r="K6" s="66">
        <v>540</v>
      </c>
      <c r="L6" s="66">
        <v>355</v>
      </c>
      <c r="M6" s="84">
        <f t="shared" ref="M6:M12" si="0">SUM(D6:L6)</f>
        <v>6328</v>
      </c>
      <c r="N6" s="85">
        <v>1365</v>
      </c>
      <c r="O6" s="66">
        <v>525</v>
      </c>
      <c r="P6" s="66">
        <v>35</v>
      </c>
      <c r="Q6" s="66"/>
      <c r="R6" s="66"/>
      <c r="S6" s="66"/>
      <c r="T6" s="66">
        <v>100</v>
      </c>
      <c r="U6" s="66">
        <v>180</v>
      </c>
      <c r="V6" s="66"/>
      <c r="W6" s="86">
        <f t="shared" ref="W6:W12" si="1">SUM(N6:V6)</f>
        <v>2205</v>
      </c>
      <c r="X6" s="87">
        <f t="shared" ref="X6:X12" si="2">ROUND(W6*1.7*1.05,0)</f>
        <v>3936</v>
      </c>
      <c r="Y6" s="88"/>
      <c r="Z6" s="88"/>
      <c r="AA6" s="88"/>
      <c r="AB6" s="88"/>
      <c r="AC6" s="88"/>
    </row>
    <row r="7" spans="1:29" s="89" customFormat="1" ht="20.100000000000001" customHeight="1">
      <c r="A7" s="96" t="s">
        <v>44</v>
      </c>
      <c r="B7" s="83" t="s">
        <v>6</v>
      </c>
      <c r="C7" s="83" t="s">
        <v>179</v>
      </c>
      <c r="D7" s="66">
        <v>2484</v>
      </c>
      <c r="E7" s="66">
        <v>1380</v>
      </c>
      <c r="F7" s="66">
        <v>70</v>
      </c>
      <c r="G7" s="66">
        <v>40</v>
      </c>
      <c r="H7" s="66">
        <v>0</v>
      </c>
      <c r="I7" s="66">
        <v>0</v>
      </c>
      <c r="J7" s="66">
        <v>200</v>
      </c>
      <c r="K7" s="66">
        <v>400</v>
      </c>
      <c r="L7" s="66">
        <v>355</v>
      </c>
      <c r="M7" s="84">
        <f t="shared" si="0"/>
        <v>4929</v>
      </c>
      <c r="N7" s="85">
        <v>1890</v>
      </c>
      <c r="O7" s="66">
        <v>1050</v>
      </c>
      <c r="P7" s="66">
        <v>70</v>
      </c>
      <c r="Q7" s="66"/>
      <c r="R7" s="66"/>
      <c r="S7" s="66"/>
      <c r="T7" s="66">
        <v>200</v>
      </c>
      <c r="U7" s="66">
        <v>400</v>
      </c>
      <c r="V7" s="66"/>
      <c r="W7" s="86">
        <f t="shared" si="1"/>
        <v>3610</v>
      </c>
      <c r="X7" s="87">
        <f t="shared" si="2"/>
        <v>6444</v>
      </c>
      <c r="Y7" s="88"/>
      <c r="Z7" s="88"/>
      <c r="AA7" s="88"/>
      <c r="AB7" s="88"/>
      <c r="AC7" s="88"/>
    </row>
    <row r="8" spans="1:29" s="89" customFormat="1" ht="20.100000000000001" customHeight="1">
      <c r="A8" s="96" t="s">
        <v>45</v>
      </c>
      <c r="B8" s="83" t="s">
        <v>6</v>
      </c>
      <c r="C8" s="83" t="s">
        <v>179</v>
      </c>
      <c r="D8" s="66">
        <v>7084</v>
      </c>
      <c r="E8" s="66">
        <v>2576</v>
      </c>
      <c r="F8" s="66">
        <v>245</v>
      </c>
      <c r="G8" s="66">
        <v>0</v>
      </c>
      <c r="H8" s="66">
        <v>0</v>
      </c>
      <c r="I8" s="66">
        <v>0</v>
      </c>
      <c r="J8" s="66">
        <v>700</v>
      </c>
      <c r="K8" s="66">
        <v>700</v>
      </c>
      <c r="L8" s="66">
        <v>1065</v>
      </c>
      <c r="M8" s="84">
        <f t="shared" si="0"/>
        <v>12370</v>
      </c>
      <c r="N8" s="85">
        <v>8085</v>
      </c>
      <c r="O8" s="66">
        <v>2940</v>
      </c>
      <c r="P8" s="66">
        <v>245</v>
      </c>
      <c r="Q8" s="66"/>
      <c r="R8" s="66"/>
      <c r="S8" s="66"/>
      <c r="T8" s="66">
        <v>700</v>
      </c>
      <c r="U8" s="66">
        <v>700</v>
      </c>
      <c r="V8" s="66"/>
      <c r="W8" s="86">
        <f t="shared" si="1"/>
        <v>12670</v>
      </c>
      <c r="X8" s="87">
        <f t="shared" si="2"/>
        <v>22616</v>
      </c>
      <c r="Y8" s="88"/>
      <c r="Z8" s="88"/>
      <c r="AA8" s="88"/>
      <c r="AB8" s="88"/>
      <c r="AC8" s="88"/>
    </row>
    <row r="9" spans="1:29" s="89" customFormat="1" ht="20.100000000000001" customHeight="1">
      <c r="A9" s="96" t="s">
        <v>46</v>
      </c>
      <c r="B9" s="83" t="s">
        <v>6</v>
      </c>
      <c r="C9" s="83" t="s">
        <v>179</v>
      </c>
      <c r="D9" s="66">
        <v>6624</v>
      </c>
      <c r="E9" s="66">
        <v>4416</v>
      </c>
      <c r="F9" s="66">
        <v>210</v>
      </c>
      <c r="G9" s="66">
        <v>120</v>
      </c>
      <c r="H9" s="66">
        <v>0</v>
      </c>
      <c r="I9" s="66">
        <v>0</v>
      </c>
      <c r="J9" s="66">
        <v>600</v>
      </c>
      <c r="K9" s="66">
        <v>600</v>
      </c>
      <c r="L9" s="66">
        <v>710</v>
      </c>
      <c r="M9" s="84">
        <f t="shared" si="0"/>
        <v>13280</v>
      </c>
      <c r="N9" s="85">
        <v>7560</v>
      </c>
      <c r="O9" s="66">
        <v>5040</v>
      </c>
      <c r="P9" s="66">
        <v>210</v>
      </c>
      <c r="Q9" s="66"/>
      <c r="R9" s="66"/>
      <c r="S9" s="66"/>
      <c r="T9" s="66">
        <v>600</v>
      </c>
      <c r="U9" s="66">
        <v>600</v>
      </c>
      <c r="V9" s="66"/>
      <c r="W9" s="86">
        <f t="shared" si="1"/>
        <v>14010</v>
      </c>
      <c r="X9" s="87">
        <f t="shared" si="2"/>
        <v>25008</v>
      </c>
      <c r="Y9" s="88"/>
      <c r="Z9" s="88"/>
      <c r="AA9" s="88"/>
      <c r="AB9" s="88"/>
      <c r="AC9" s="88"/>
    </row>
    <row r="10" spans="1:29" s="89" customFormat="1" ht="20.100000000000001" customHeight="1">
      <c r="A10" s="82" t="s">
        <v>121</v>
      </c>
      <c r="B10" s="83" t="s">
        <v>6</v>
      </c>
      <c r="C10" s="83" t="s">
        <v>179</v>
      </c>
      <c r="D10" s="66">
        <v>8832</v>
      </c>
      <c r="E10" s="66">
        <v>4416</v>
      </c>
      <c r="F10" s="66">
        <v>280</v>
      </c>
      <c r="G10" s="66">
        <v>160</v>
      </c>
      <c r="H10" s="66">
        <v>0</v>
      </c>
      <c r="I10" s="66">
        <v>0</v>
      </c>
      <c r="J10" s="66">
        <v>800</v>
      </c>
      <c r="K10" s="66">
        <v>2400</v>
      </c>
      <c r="L10" s="66">
        <v>710</v>
      </c>
      <c r="M10" s="84">
        <f t="shared" si="0"/>
        <v>17598</v>
      </c>
      <c r="N10" s="85">
        <v>8820</v>
      </c>
      <c r="O10" s="66">
        <v>4410</v>
      </c>
      <c r="P10" s="66">
        <v>245</v>
      </c>
      <c r="Q10" s="66"/>
      <c r="R10" s="66"/>
      <c r="S10" s="66"/>
      <c r="T10" s="66">
        <v>700</v>
      </c>
      <c r="U10" s="66">
        <v>2100</v>
      </c>
      <c r="V10" s="66"/>
      <c r="W10" s="86">
        <f t="shared" si="1"/>
        <v>16275</v>
      </c>
      <c r="X10" s="87">
        <f t="shared" si="2"/>
        <v>29051</v>
      </c>
      <c r="Y10" s="88"/>
      <c r="Z10" s="88"/>
      <c r="AA10" s="88"/>
      <c r="AB10" s="88"/>
      <c r="AC10" s="88"/>
    </row>
    <row r="11" spans="1:29" s="89" customFormat="1" ht="20.100000000000001" customHeight="1">
      <c r="A11" s="96" t="s">
        <v>47</v>
      </c>
      <c r="B11" s="83" t="s">
        <v>6</v>
      </c>
      <c r="C11" s="83" t="s">
        <v>179</v>
      </c>
      <c r="D11" s="66">
        <v>12144</v>
      </c>
      <c r="E11" s="66">
        <v>4416</v>
      </c>
      <c r="F11" s="66">
        <v>420</v>
      </c>
      <c r="G11" s="66">
        <v>240</v>
      </c>
      <c r="H11" s="66">
        <v>0</v>
      </c>
      <c r="I11" s="66">
        <v>0</v>
      </c>
      <c r="J11" s="66">
        <v>1200</v>
      </c>
      <c r="K11" s="66">
        <v>1200</v>
      </c>
      <c r="L11" s="66">
        <v>2130</v>
      </c>
      <c r="M11" s="84">
        <f t="shared" si="0"/>
        <v>21750</v>
      </c>
      <c r="N11" s="85">
        <v>5775</v>
      </c>
      <c r="O11" s="66">
        <v>2100</v>
      </c>
      <c r="P11" s="66">
        <v>175</v>
      </c>
      <c r="Q11" s="66"/>
      <c r="R11" s="66"/>
      <c r="S11" s="66"/>
      <c r="T11" s="66">
        <v>500</v>
      </c>
      <c r="U11" s="66">
        <v>1500</v>
      </c>
      <c r="V11" s="66"/>
      <c r="W11" s="86">
        <f t="shared" si="1"/>
        <v>10050</v>
      </c>
      <c r="X11" s="87">
        <f t="shared" si="2"/>
        <v>17939</v>
      </c>
      <c r="Y11" s="88"/>
      <c r="Z11" s="88"/>
      <c r="AA11" s="88"/>
      <c r="AB11" s="88"/>
      <c r="AC11" s="88"/>
    </row>
    <row r="12" spans="1:29" s="89" customFormat="1" ht="20.100000000000001" customHeight="1">
      <c r="A12" s="82" t="s">
        <v>123</v>
      </c>
      <c r="B12" s="83" t="s">
        <v>6</v>
      </c>
      <c r="C12" s="83" t="s">
        <v>179</v>
      </c>
      <c r="D12" s="66">
        <v>1104</v>
      </c>
      <c r="E12" s="66">
        <v>368</v>
      </c>
      <c r="F12" s="66">
        <v>35</v>
      </c>
      <c r="G12" s="66">
        <v>20</v>
      </c>
      <c r="H12" s="66">
        <v>0</v>
      </c>
      <c r="I12" s="66">
        <v>0</v>
      </c>
      <c r="J12" s="66">
        <v>100</v>
      </c>
      <c r="K12" s="66">
        <v>200</v>
      </c>
      <c r="L12" s="66">
        <v>0</v>
      </c>
      <c r="M12" s="84">
        <f t="shared" si="0"/>
        <v>1827</v>
      </c>
      <c r="N12" s="85">
        <v>2520</v>
      </c>
      <c r="O12" s="66">
        <v>840</v>
      </c>
      <c r="P12" s="66">
        <v>70</v>
      </c>
      <c r="Q12" s="66"/>
      <c r="R12" s="66"/>
      <c r="S12" s="66"/>
      <c r="T12" s="66">
        <v>200</v>
      </c>
      <c r="U12" s="66">
        <v>400</v>
      </c>
      <c r="V12" s="66"/>
      <c r="W12" s="86">
        <f t="shared" si="1"/>
        <v>4030</v>
      </c>
      <c r="X12" s="87">
        <f t="shared" si="2"/>
        <v>7194</v>
      </c>
      <c r="Y12" s="88"/>
      <c r="Z12" s="88"/>
      <c r="AA12" s="88"/>
      <c r="AB12" s="88"/>
      <c r="AC12" s="88"/>
    </row>
    <row r="13" spans="1:29" s="81" customFormat="1" ht="20.100000000000001" customHeight="1">
      <c r="A13" s="90" t="s">
        <v>126</v>
      </c>
      <c r="B13" s="91"/>
      <c r="C13" s="91"/>
      <c r="D13" s="92">
        <f t="shared" ref="D13:X13" si="3">SUM(D6:D12)</f>
        <v>41860</v>
      </c>
      <c r="E13" s="92">
        <f t="shared" si="3"/>
        <v>18952</v>
      </c>
      <c r="F13" s="92">
        <f t="shared" si="3"/>
        <v>1365</v>
      </c>
      <c r="G13" s="92">
        <f t="shared" si="3"/>
        <v>640</v>
      </c>
      <c r="H13" s="92">
        <f t="shared" si="3"/>
        <v>0</v>
      </c>
      <c r="I13" s="92">
        <f t="shared" si="3"/>
        <v>0</v>
      </c>
      <c r="J13" s="92">
        <f t="shared" si="3"/>
        <v>3900</v>
      </c>
      <c r="K13" s="92">
        <f t="shared" si="3"/>
        <v>6040</v>
      </c>
      <c r="L13" s="92">
        <f t="shared" si="3"/>
        <v>5325</v>
      </c>
      <c r="M13" s="92">
        <f t="shared" si="3"/>
        <v>78082</v>
      </c>
      <c r="N13" s="93">
        <f t="shared" si="3"/>
        <v>36015</v>
      </c>
      <c r="O13" s="92">
        <f t="shared" si="3"/>
        <v>16905</v>
      </c>
      <c r="P13" s="92">
        <f t="shared" si="3"/>
        <v>1050</v>
      </c>
      <c r="Q13" s="92">
        <f t="shared" si="3"/>
        <v>0</v>
      </c>
      <c r="R13" s="92">
        <f t="shared" si="3"/>
        <v>0</v>
      </c>
      <c r="S13" s="92">
        <f t="shared" si="3"/>
        <v>0</v>
      </c>
      <c r="T13" s="92">
        <f t="shared" si="3"/>
        <v>3000</v>
      </c>
      <c r="U13" s="92">
        <f t="shared" si="3"/>
        <v>5880</v>
      </c>
      <c r="V13" s="92">
        <f t="shared" si="3"/>
        <v>0</v>
      </c>
      <c r="W13" s="94">
        <f t="shared" si="3"/>
        <v>62850</v>
      </c>
      <c r="X13" s="95">
        <f t="shared" si="3"/>
        <v>112188</v>
      </c>
      <c r="Y13" s="80"/>
      <c r="Z13" s="80"/>
      <c r="AA13" s="80"/>
      <c r="AB13" s="80"/>
      <c r="AC13" s="80"/>
    </row>
  </sheetData>
  <mergeCells count="8">
    <mergeCell ref="A1:X1"/>
    <mergeCell ref="A3:A5"/>
    <mergeCell ref="B3:B5"/>
    <mergeCell ref="C3:C5"/>
    <mergeCell ref="D3:M3"/>
    <mergeCell ref="N3:W3"/>
    <mergeCell ref="X3:X5"/>
    <mergeCell ref="A2:X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G16"/>
  <sheetViews>
    <sheetView workbookViewId="0">
      <selection activeCell="A17" sqref="A17:XFD97"/>
    </sheetView>
  </sheetViews>
  <sheetFormatPr defaultColWidth="9" defaultRowHeight="13.5"/>
  <cols>
    <col min="1" max="1" width="20.875" style="51" customWidth="1"/>
    <col min="2" max="2" width="38.375" style="51" customWidth="1"/>
    <col min="3" max="3" width="17.375" style="51" customWidth="1"/>
    <col min="4" max="4" width="21.875" style="51" customWidth="1"/>
    <col min="5" max="5" width="20.875" style="51" customWidth="1"/>
    <col min="6" max="16384" width="9" style="51"/>
  </cols>
  <sheetData>
    <row r="1" spans="1:7" s="45" customFormat="1" ht="30" customHeight="1">
      <c r="A1" s="232" t="s">
        <v>255</v>
      </c>
      <c r="B1" s="233"/>
      <c r="C1" s="233"/>
      <c r="D1" s="234"/>
      <c r="E1" s="234"/>
    </row>
    <row r="2" spans="1:7" s="46" customFormat="1" ht="20.100000000000001" customHeight="1">
      <c r="A2" s="235" t="s">
        <v>104</v>
      </c>
      <c r="B2" s="236"/>
      <c r="C2" s="236"/>
      <c r="D2" s="236"/>
      <c r="E2" s="236"/>
    </row>
    <row r="3" spans="1:7" s="24" customFormat="1" ht="18.95" customHeight="1">
      <c r="A3" s="23" t="s">
        <v>105</v>
      </c>
      <c r="B3" s="23" t="s">
        <v>106</v>
      </c>
      <c r="C3" s="23" t="s">
        <v>107</v>
      </c>
      <c r="D3" s="23" t="s">
        <v>108</v>
      </c>
      <c r="E3" s="23" t="s">
        <v>109</v>
      </c>
    </row>
    <row r="4" spans="1:7" s="24" customFormat="1" ht="18.95" customHeight="1">
      <c r="A4" s="23" t="s">
        <v>89</v>
      </c>
      <c r="B4" s="48" t="s">
        <v>113</v>
      </c>
      <c r="C4" s="48" t="s">
        <v>112</v>
      </c>
      <c r="D4" s="23">
        <v>237285.37</v>
      </c>
      <c r="E4" s="47">
        <f t="shared" ref="E4:E15" si="0">ROUND(D4*1.1,2)</f>
        <v>261013.91</v>
      </c>
    </row>
    <row r="5" spans="1:7" s="24" customFormat="1" ht="18.95" customHeight="1">
      <c r="A5" s="23" t="s">
        <v>89</v>
      </c>
      <c r="B5" s="48" t="s">
        <v>114</v>
      </c>
      <c r="C5" s="48" t="s">
        <v>112</v>
      </c>
      <c r="D5" s="23">
        <v>236628.94</v>
      </c>
      <c r="E5" s="47">
        <f t="shared" si="0"/>
        <v>260291.83</v>
      </c>
      <c r="F5" s="50"/>
      <c r="G5" s="50"/>
    </row>
    <row r="6" spans="1:7" s="24" customFormat="1" ht="18.95" customHeight="1">
      <c r="A6" s="23" t="s">
        <v>89</v>
      </c>
      <c r="B6" s="48" t="s">
        <v>115</v>
      </c>
      <c r="C6" s="48" t="s">
        <v>112</v>
      </c>
      <c r="D6" s="23">
        <v>280064.95</v>
      </c>
      <c r="E6" s="47">
        <f t="shared" si="0"/>
        <v>308071.45</v>
      </c>
      <c r="F6" s="50"/>
      <c r="G6" s="50"/>
    </row>
    <row r="7" spans="1:7" s="24" customFormat="1" ht="18.95" customHeight="1">
      <c r="A7" s="23" t="s">
        <v>89</v>
      </c>
      <c r="B7" s="48" t="s">
        <v>116</v>
      </c>
      <c r="C7" s="48" t="s">
        <v>111</v>
      </c>
      <c r="D7" s="23">
        <v>206131.9</v>
      </c>
      <c r="E7" s="47">
        <f t="shared" si="0"/>
        <v>226745.09</v>
      </c>
      <c r="F7" s="50"/>
      <c r="G7" s="50"/>
    </row>
    <row r="8" spans="1:7" s="24" customFormat="1" ht="18.95" customHeight="1">
      <c r="A8" s="23" t="s">
        <v>89</v>
      </c>
      <c r="B8" s="48" t="s">
        <v>117</v>
      </c>
      <c r="C8" s="48" t="s">
        <v>111</v>
      </c>
      <c r="D8" s="23">
        <v>365770.96</v>
      </c>
      <c r="E8" s="47">
        <f t="shared" si="0"/>
        <v>402348.06</v>
      </c>
      <c r="F8" s="50"/>
      <c r="G8" s="50"/>
    </row>
    <row r="9" spans="1:7" s="24" customFormat="1" ht="18.95" customHeight="1">
      <c r="A9" s="23" t="s">
        <v>89</v>
      </c>
      <c r="B9" s="48" t="s">
        <v>118</v>
      </c>
      <c r="C9" s="48" t="s">
        <v>110</v>
      </c>
      <c r="D9" s="23">
        <v>168421.63</v>
      </c>
      <c r="E9" s="47">
        <f t="shared" si="0"/>
        <v>185263.79</v>
      </c>
      <c r="F9" s="50"/>
      <c r="G9" s="50"/>
    </row>
    <row r="10" spans="1:7" s="24" customFormat="1" ht="18.95" customHeight="1">
      <c r="A10" s="23" t="s">
        <v>89</v>
      </c>
      <c r="B10" s="48" t="s">
        <v>119</v>
      </c>
      <c r="C10" s="48" t="s">
        <v>110</v>
      </c>
      <c r="D10" s="23">
        <f>196843.49+11109.02</f>
        <v>207952.50999999998</v>
      </c>
      <c r="E10" s="47">
        <f t="shared" si="0"/>
        <v>228747.76</v>
      </c>
      <c r="F10" s="50"/>
      <c r="G10" s="50"/>
    </row>
    <row r="11" spans="1:7" s="24" customFormat="1" ht="18.95" customHeight="1">
      <c r="A11" s="23" t="s">
        <v>89</v>
      </c>
      <c r="B11" s="48" t="s">
        <v>120</v>
      </c>
      <c r="C11" s="48" t="s">
        <v>110</v>
      </c>
      <c r="D11" s="23">
        <v>139052.29</v>
      </c>
      <c r="E11" s="47">
        <f t="shared" si="0"/>
        <v>152957.51999999999</v>
      </c>
      <c r="F11" s="50"/>
      <c r="G11" s="50"/>
    </row>
    <row r="12" spans="1:7" s="24" customFormat="1" ht="18.95" customHeight="1">
      <c r="A12" s="23" t="s">
        <v>89</v>
      </c>
      <c r="B12" s="48" t="s">
        <v>121</v>
      </c>
      <c r="C12" s="48" t="s">
        <v>110</v>
      </c>
      <c r="D12" s="23">
        <v>133816.59</v>
      </c>
      <c r="E12" s="47">
        <f t="shared" si="0"/>
        <v>147198.25</v>
      </c>
      <c r="F12" s="50"/>
      <c r="G12" s="50"/>
    </row>
    <row r="13" spans="1:7" s="24" customFormat="1" ht="18.95" customHeight="1">
      <c r="A13" s="23" t="s">
        <v>89</v>
      </c>
      <c r="B13" s="48" t="s">
        <v>122</v>
      </c>
      <c r="C13" s="48" t="s">
        <v>110</v>
      </c>
      <c r="D13" s="23">
        <v>115953.9</v>
      </c>
      <c r="E13" s="47">
        <f t="shared" si="0"/>
        <v>127549.29</v>
      </c>
      <c r="F13" s="50"/>
      <c r="G13" s="50"/>
    </row>
    <row r="14" spans="1:7" s="24" customFormat="1" ht="18.95" customHeight="1">
      <c r="A14" s="23" t="s">
        <v>89</v>
      </c>
      <c r="B14" s="48" t="s">
        <v>123</v>
      </c>
      <c r="C14" s="48" t="s">
        <v>110</v>
      </c>
      <c r="D14" s="23">
        <v>47815.6</v>
      </c>
      <c r="E14" s="47">
        <f t="shared" si="0"/>
        <v>52597.16</v>
      </c>
      <c r="F14" s="50"/>
      <c r="G14" s="50"/>
    </row>
    <row r="15" spans="1:7" s="24" customFormat="1" ht="18.95" customHeight="1">
      <c r="A15" s="23" t="s">
        <v>89</v>
      </c>
      <c r="B15" s="48" t="s">
        <v>124</v>
      </c>
      <c r="C15" s="48" t="s">
        <v>110</v>
      </c>
      <c r="D15" s="23">
        <v>24496.799999999999</v>
      </c>
      <c r="E15" s="47">
        <f t="shared" si="0"/>
        <v>26946.48</v>
      </c>
      <c r="F15" s="50"/>
      <c r="G15" s="50"/>
    </row>
    <row r="16" spans="1:7" s="24" customFormat="1" ht="18.95" customHeight="1">
      <c r="A16" s="23" t="s">
        <v>125</v>
      </c>
      <c r="B16" s="48"/>
      <c r="C16" s="48"/>
      <c r="D16" s="23">
        <f>SUM(D4:D15)</f>
        <v>2163391.44</v>
      </c>
      <c r="E16" s="47">
        <f>SUM(E4:E15)</f>
        <v>2379730.5900000003</v>
      </c>
      <c r="F16" s="50"/>
      <c r="G16" s="50"/>
    </row>
  </sheetData>
  <mergeCells count="2">
    <mergeCell ref="A1:E1"/>
    <mergeCell ref="A2:E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Q19"/>
  <sheetViews>
    <sheetView topLeftCell="Y1" workbookViewId="0">
      <selection activeCell="B20" sqref="A20:XFD108"/>
    </sheetView>
  </sheetViews>
  <sheetFormatPr defaultColWidth="9" defaultRowHeight="11.25"/>
  <cols>
    <col min="1" max="1" width="8.125" style="56" hidden="1" customWidth="1"/>
    <col min="2" max="2" width="30.875" style="56" bestFit="1" customWidth="1"/>
    <col min="3" max="3" width="5.875" style="56" customWidth="1"/>
    <col min="4" max="4" width="9.875" style="56" hidden="1" customWidth="1"/>
    <col min="5" max="18" width="9" style="56" hidden="1" customWidth="1"/>
    <col min="19" max="19" width="9" style="59" hidden="1" customWidth="1"/>
    <col min="20" max="23" width="9" style="56" hidden="1" customWidth="1"/>
    <col min="24" max="24" width="9" style="59" hidden="1" customWidth="1"/>
    <col min="25" max="25" width="8.375" style="56" customWidth="1"/>
    <col min="26" max="26" width="9.625" style="56" customWidth="1"/>
    <col min="27" max="27" width="9.375" style="56" customWidth="1"/>
    <col min="28" max="28" width="12.5" style="56" customWidth="1"/>
    <col min="29" max="29" width="9.875" style="56" customWidth="1"/>
    <col min="30" max="30" width="11.625" style="56" customWidth="1"/>
    <col min="31" max="31" width="11.125" style="56" bestFit="1" customWidth="1"/>
    <col min="32" max="32" width="10.875" style="56" customWidth="1"/>
    <col min="33" max="33" width="11.375" style="56" customWidth="1"/>
    <col min="34" max="34" width="11.625" style="56" customWidth="1"/>
    <col min="35" max="35" width="11.375" style="56" customWidth="1"/>
    <col min="36" max="36" width="9.5" style="56" bestFit="1" customWidth="1"/>
    <col min="37" max="37" width="11.125" style="56" bestFit="1" customWidth="1"/>
    <col min="38" max="38" width="11" style="56" customWidth="1"/>
    <col min="39" max="39" width="12.125" style="56" customWidth="1"/>
    <col min="40" max="40" width="12.5" style="58" customWidth="1"/>
    <col min="41" max="41" width="10.5" style="60" customWidth="1"/>
    <col min="42" max="42" width="13" style="61" bestFit="1" customWidth="1"/>
    <col min="43" max="43" width="13" style="61" customWidth="1"/>
    <col min="44" max="44" width="10.75" style="56" customWidth="1"/>
    <col min="45" max="16384" width="9" style="56"/>
  </cols>
  <sheetData>
    <row r="1" spans="1:43" ht="18.75">
      <c r="A1" s="238" t="s">
        <v>129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  <c r="AI1" s="239"/>
      <c r="AJ1" s="239"/>
      <c r="AK1" s="239"/>
      <c r="AL1" s="239"/>
      <c r="AM1" s="239"/>
      <c r="AN1" s="239"/>
      <c r="AO1" s="240"/>
      <c r="AP1" s="240"/>
      <c r="AQ1" s="241"/>
    </row>
    <row r="2" spans="1:43">
      <c r="A2" s="245" t="s">
        <v>7</v>
      </c>
      <c r="B2" s="242" t="s">
        <v>27</v>
      </c>
      <c r="C2" s="242" t="s">
        <v>87</v>
      </c>
      <c r="D2" s="242" t="s">
        <v>130</v>
      </c>
      <c r="E2" s="242" t="s">
        <v>131</v>
      </c>
      <c r="F2" s="242"/>
      <c r="G2" s="242"/>
      <c r="H2" s="242"/>
      <c r="I2" s="242"/>
      <c r="J2" s="242" t="s">
        <v>132</v>
      </c>
      <c r="K2" s="242"/>
      <c r="L2" s="242"/>
      <c r="M2" s="242"/>
      <c r="N2" s="242"/>
      <c r="O2" s="246" t="s">
        <v>133</v>
      </c>
      <c r="P2" s="246"/>
      <c r="Q2" s="246"/>
      <c r="R2" s="246"/>
      <c r="S2" s="246"/>
      <c r="T2" s="246" t="s">
        <v>134</v>
      </c>
      <c r="U2" s="246"/>
      <c r="V2" s="246"/>
      <c r="W2" s="246"/>
      <c r="X2" s="246"/>
      <c r="Y2" s="246" t="s">
        <v>135</v>
      </c>
      <c r="Z2" s="246"/>
      <c r="AA2" s="246"/>
      <c r="AB2" s="246"/>
      <c r="AC2" s="246"/>
      <c r="AD2" s="242" t="s">
        <v>201</v>
      </c>
      <c r="AE2" s="242"/>
      <c r="AF2" s="242"/>
      <c r="AG2" s="242"/>
      <c r="AH2" s="242"/>
      <c r="AI2" s="242"/>
      <c r="AJ2" s="242"/>
      <c r="AK2" s="242"/>
      <c r="AL2" s="242"/>
      <c r="AM2" s="242"/>
      <c r="AN2" s="242"/>
      <c r="AO2" s="243" t="s">
        <v>136</v>
      </c>
      <c r="AP2" s="243" t="s">
        <v>2</v>
      </c>
      <c r="AQ2" s="237" t="s">
        <v>254</v>
      </c>
    </row>
    <row r="3" spans="1:43" ht="33.75">
      <c r="A3" s="245"/>
      <c r="B3" s="242"/>
      <c r="C3" s="242"/>
      <c r="D3" s="242"/>
      <c r="E3" s="208" t="s">
        <v>137</v>
      </c>
      <c r="F3" s="208" t="s">
        <v>138</v>
      </c>
      <c r="G3" s="208" t="s">
        <v>139</v>
      </c>
      <c r="H3" s="208" t="s">
        <v>140</v>
      </c>
      <c r="I3" s="209" t="s">
        <v>9</v>
      </c>
      <c r="J3" s="208" t="s">
        <v>137</v>
      </c>
      <c r="K3" s="208" t="s">
        <v>138</v>
      </c>
      <c r="L3" s="208" t="s">
        <v>139</v>
      </c>
      <c r="M3" s="208" t="s">
        <v>140</v>
      </c>
      <c r="N3" s="209" t="s">
        <v>9</v>
      </c>
      <c r="O3" s="208" t="s">
        <v>137</v>
      </c>
      <c r="P3" s="208" t="s">
        <v>138</v>
      </c>
      <c r="Q3" s="208" t="s">
        <v>139</v>
      </c>
      <c r="R3" s="208" t="s">
        <v>140</v>
      </c>
      <c r="S3" s="210" t="s">
        <v>9</v>
      </c>
      <c r="T3" s="208" t="s">
        <v>137</v>
      </c>
      <c r="U3" s="208" t="s">
        <v>138</v>
      </c>
      <c r="V3" s="208" t="s">
        <v>139</v>
      </c>
      <c r="W3" s="208" t="s">
        <v>140</v>
      </c>
      <c r="X3" s="210" t="s">
        <v>9</v>
      </c>
      <c r="Y3" s="208" t="s">
        <v>137</v>
      </c>
      <c r="Z3" s="208" t="s">
        <v>138</v>
      </c>
      <c r="AA3" s="208" t="s">
        <v>139</v>
      </c>
      <c r="AB3" s="208" t="s">
        <v>140</v>
      </c>
      <c r="AC3" s="209" t="s">
        <v>9</v>
      </c>
      <c r="AD3" s="208" t="s">
        <v>141</v>
      </c>
      <c r="AE3" s="208" t="s">
        <v>142</v>
      </c>
      <c r="AF3" s="208" t="s">
        <v>143</v>
      </c>
      <c r="AG3" s="208" t="s">
        <v>144</v>
      </c>
      <c r="AH3" s="208" t="s">
        <v>145</v>
      </c>
      <c r="AI3" s="208" t="s">
        <v>146</v>
      </c>
      <c r="AJ3" s="208" t="s">
        <v>147</v>
      </c>
      <c r="AK3" s="208" t="s">
        <v>148</v>
      </c>
      <c r="AL3" s="208" t="s">
        <v>149</v>
      </c>
      <c r="AM3" s="208" t="s">
        <v>150</v>
      </c>
      <c r="AN3" s="211" t="s">
        <v>151</v>
      </c>
      <c r="AO3" s="244"/>
      <c r="AP3" s="244"/>
      <c r="AQ3" s="237"/>
    </row>
    <row r="4" spans="1:43" s="57" customFormat="1">
      <c r="A4" s="117" t="s">
        <v>10</v>
      </c>
      <c r="B4" s="119" t="s">
        <v>153</v>
      </c>
      <c r="C4" s="119" t="s">
        <v>152</v>
      </c>
      <c r="D4" s="120">
        <v>2</v>
      </c>
      <c r="E4" s="125">
        <v>0</v>
      </c>
      <c r="F4" s="125">
        <v>5</v>
      </c>
      <c r="G4" s="125">
        <v>26</v>
      </c>
      <c r="H4" s="125">
        <v>2</v>
      </c>
      <c r="I4" s="118">
        <f t="shared" ref="I4:I18" si="0">SUM(E4:H4)</f>
        <v>33</v>
      </c>
      <c r="J4" s="120"/>
      <c r="K4" s="120"/>
      <c r="L4" s="120"/>
      <c r="M4" s="120"/>
      <c r="N4" s="118">
        <f t="shared" ref="N4:N18" si="1">SUM(J4:M4)</f>
        <v>0</v>
      </c>
      <c r="O4" s="118">
        <f t="shared" ref="O4:R18" si="2">E4+J4</f>
        <v>0</v>
      </c>
      <c r="P4" s="118">
        <f t="shared" si="2"/>
        <v>5</v>
      </c>
      <c r="Q4" s="118">
        <f t="shared" si="2"/>
        <v>26</v>
      </c>
      <c r="R4" s="118">
        <f t="shared" si="2"/>
        <v>2</v>
      </c>
      <c r="S4" s="121">
        <f t="shared" ref="S4:S18" si="3">SUM(O4:R4)</f>
        <v>33</v>
      </c>
      <c r="T4" s="120">
        <v>0</v>
      </c>
      <c r="U4" s="120">
        <v>5</v>
      </c>
      <c r="V4" s="120">
        <v>25</v>
      </c>
      <c r="W4" s="120">
        <v>2</v>
      </c>
      <c r="X4" s="121">
        <f t="shared" ref="X4:X18" si="4">SUM(T4:W4)</f>
        <v>32</v>
      </c>
      <c r="Y4" s="120">
        <v>0</v>
      </c>
      <c r="Z4" s="120">
        <v>5</v>
      </c>
      <c r="AA4" s="120">
        <v>25</v>
      </c>
      <c r="AB4" s="120">
        <v>2</v>
      </c>
      <c r="AC4" s="118">
        <f t="shared" ref="AC4:AC18" si="5">SUM(Y4:AB4)</f>
        <v>32</v>
      </c>
      <c r="AD4" s="118">
        <f t="shared" ref="AD4:AD11" si="6">(Y4*6800+Z4*5950+AA4*5395+AB4*4500)*12</f>
        <v>2083500</v>
      </c>
      <c r="AE4" s="118">
        <f t="shared" ref="AE4:AE18" si="7">AC4*4320</f>
        <v>138240</v>
      </c>
      <c r="AF4" s="118">
        <f t="shared" ref="AF4:AF18" si="8">AC4*6000</f>
        <v>192000</v>
      </c>
      <c r="AG4" s="118">
        <f t="shared" ref="AG4:AG18" si="9">AC4*2400</f>
        <v>76800</v>
      </c>
      <c r="AH4" s="118">
        <f t="shared" ref="AH4:AH11" si="10">AC4*10000</f>
        <v>320000</v>
      </c>
      <c r="AI4" s="118">
        <f t="shared" ref="AI4:AI18" si="11">AC4*800</f>
        <v>25600</v>
      </c>
      <c r="AJ4" s="118">
        <f t="shared" ref="AJ4:AJ18" si="12">D4*50*200</f>
        <v>20000</v>
      </c>
      <c r="AK4" s="118">
        <f t="shared" ref="AK4:AK18" si="13">Y4*1200+Z4*1200+AA4*600+AB4*600</f>
        <v>22200</v>
      </c>
      <c r="AL4" s="118">
        <f t="shared" ref="AL4:AL18" si="14">AC4*960</f>
        <v>30720</v>
      </c>
      <c r="AM4" s="118">
        <f t="shared" ref="AM4:AM18" si="15">ROUND((7460*0.342*AC4*12),2)</f>
        <v>979706.88</v>
      </c>
      <c r="AN4" s="118">
        <f t="shared" ref="AN4:AN18" si="16">ROUND(SUM(AD4:AM4),2)</f>
        <v>3888766.88</v>
      </c>
      <c r="AO4" s="124"/>
      <c r="AP4" s="118">
        <f>AN4+AO4</f>
        <v>3888766.88</v>
      </c>
      <c r="AQ4" s="123">
        <f t="shared" ref="AQ4:AQ18" si="17">ROUND((AN4*0.98173)+AO4,2)</f>
        <v>3817719.11</v>
      </c>
    </row>
    <row r="5" spans="1:43">
      <c r="A5" s="117" t="s">
        <v>10</v>
      </c>
      <c r="B5" s="119" t="s">
        <v>154</v>
      </c>
      <c r="C5" s="119" t="s">
        <v>152</v>
      </c>
      <c r="D5" s="120">
        <v>2</v>
      </c>
      <c r="E5" s="125">
        <v>0</v>
      </c>
      <c r="F5" s="125">
        <v>1</v>
      </c>
      <c r="G5" s="125">
        <v>24</v>
      </c>
      <c r="H5" s="125">
        <v>3</v>
      </c>
      <c r="I5" s="118">
        <f t="shared" si="0"/>
        <v>28</v>
      </c>
      <c r="J5" s="120"/>
      <c r="K5" s="120"/>
      <c r="L5" s="120"/>
      <c r="M5" s="120"/>
      <c r="N5" s="118">
        <f t="shared" si="1"/>
        <v>0</v>
      </c>
      <c r="O5" s="118">
        <f t="shared" si="2"/>
        <v>0</v>
      </c>
      <c r="P5" s="118">
        <f t="shared" si="2"/>
        <v>1</v>
      </c>
      <c r="Q5" s="118">
        <f t="shared" si="2"/>
        <v>24</v>
      </c>
      <c r="R5" s="118">
        <f t="shared" si="2"/>
        <v>3</v>
      </c>
      <c r="S5" s="121">
        <f t="shared" si="3"/>
        <v>28</v>
      </c>
      <c r="T5" s="120">
        <v>0</v>
      </c>
      <c r="U5" s="120">
        <v>1</v>
      </c>
      <c r="V5" s="120">
        <v>21</v>
      </c>
      <c r="W5" s="120">
        <v>2</v>
      </c>
      <c r="X5" s="121">
        <f t="shared" si="4"/>
        <v>24</v>
      </c>
      <c r="Y5" s="120">
        <v>0</v>
      </c>
      <c r="Z5" s="120">
        <v>1</v>
      </c>
      <c r="AA5" s="120">
        <v>21</v>
      </c>
      <c r="AB5" s="120">
        <v>2</v>
      </c>
      <c r="AC5" s="118">
        <f t="shared" si="5"/>
        <v>24</v>
      </c>
      <c r="AD5" s="118">
        <f t="shared" si="6"/>
        <v>1538940</v>
      </c>
      <c r="AE5" s="118">
        <f t="shared" si="7"/>
        <v>103680</v>
      </c>
      <c r="AF5" s="118">
        <f t="shared" si="8"/>
        <v>144000</v>
      </c>
      <c r="AG5" s="118">
        <f t="shared" si="9"/>
        <v>57600</v>
      </c>
      <c r="AH5" s="118">
        <f t="shared" si="10"/>
        <v>240000</v>
      </c>
      <c r="AI5" s="118">
        <f t="shared" si="11"/>
        <v>19200</v>
      </c>
      <c r="AJ5" s="118">
        <f t="shared" si="12"/>
        <v>20000</v>
      </c>
      <c r="AK5" s="118">
        <f t="shared" si="13"/>
        <v>15000</v>
      </c>
      <c r="AL5" s="118">
        <f t="shared" si="14"/>
        <v>23040</v>
      </c>
      <c r="AM5" s="118">
        <f t="shared" si="15"/>
        <v>734780.16</v>
      </c>
      <c r="AN5" s="118">
        <f t="shared" si="16"/>
        <v>2896240.16</v>
      </c>
      <c r="AO5" s="122"/>
      <c r="AP5" s="118">
        <f t="shared" ref="AP5:AP18" si="18">AN5+AO5</f>
        <v>2896240.16</v>
      </c>
      <c r="AQ5" s="123">
        <f t="shared" si="17"/>
        <v>2843325.85</v>
      </c>
    </row>
    <row r="6" spans="1:43">
      <c r="A6" s="117" t="s">
        <v>10</v>
      </c>
      <c r="B6" s="119" t="s">
        <v>155</v>
      </c>
      <c r="C6" s="119" t="s">
        <v>152</v>
      </c>
      <c r="D6" s="120">
        <v>4</v>
      </c>
      <c r="E6" s="125">
        <v>6</v>
      </c>
      <c r="F6" s="125">
        <v>6</v>
      </c>
      <c r="G6" s="125">
        <v>44</v>
      </c>
      <c r="H6" s="125">
        <v>6</v>
      </c>
      <c r="I6" s="118">
        <f t="shared" si="0"/>
        <v>62</v>
      </c>
      <c r="J6" s="120"/>
      <c r="K6" s="120"/>
      <c r="L6" s="120"/>
      <c r="M6" s="120"/>
      <c r="N6" s="118">
        <f t="shared" si="1"/>
        <v>0</v>
      </c>
      <c r="O6" s="118">
        <f t="shared" si="2"/>
        <v>6</v>
      </c>
      <c r="P6" s="118">
        <f t="shared" si="2"/>
        <v>6</v>
      </c>
      <c r="Q6" s="118">
        <f t="shared" si="2"/>
        <v>44</v>
      </c>
      <c r="R6" s="118">
        <f t="shared" si="2"/>
        <v>6</v>
      </c>
      <c r="S6" s="121">
        <f t="shared" si="3"/>
        <v>62</v>
      </c>
      <c r="T6" s="120">
        <v>0</v>
      </c>
      <c r="U6" s="120">
        <v>10</v>
      </c>
      <c r="V6" s="120">
        <v>48</v>
      </c>
      <c r="W6" s="120">
        <v>6</v>
      </c>
      <c r="X6" s="121">
        <f t="shared" si="4"/>
        <v>64</v>
      </c>
      <c r="Y6" s="120">
        <v>6</v>
      </c>
      <c r="Z6" s="120">
        <v>6</v>
      </c>
      <c r="AA6" s="120">
        <v>44</v>
      </c>
      <c r="AB6" s="120">
        <v>6</v>
      </c>
      <c r="AC6" s="118">
        <f t="shared" si="5"/>
        <v>62</v>
      </c>
      <c r="AD6" s="118">
        <f t="shared" si="6"/>
        <v>4090560</v>
      </c>
      <c r="AE6" s="118">
        <f t="shared" si="7"/>
        <v>267840</v>
      </c>
      <c r="AF6" s="118">
        <f t="shared" si="8"/>
        <v>372000</v>
      </c>
      <c r="AG6" s="118">
        <f t="shared" si="9"/>
        <v>148800</v>
      </c>
      <c r="AH6" s="118">
        <f t="shared" si="10"/>
        <v>620000</v>
      </c>
      <c r="AI6" s="118">
        <f t="shared" si="11"/>
        <v>49600</v>
      </c>
      <c r="AJ6" s="118">
        <f t="shared" si="12"/>
        <v>40000</v>
      </c>
      <c r="AK6" s="118">
        <f t="shared" si="13"/>
        <v>44400</v>
      </c>
      <c r="AL6" s="118">
        <f t="shared" si="14"/>
        <v>59520</v>
      </c>
      <c r="AM6" s="118">
        <f t="shared" si="15"/>
        <v>1898182.08</v>
      </c>
      <c r="AN6" s="118">
        <f t="shared" si="16"/>
        <v>7590902.0800000001</v>
      </c>
      <c r="AO6" s="122"/>
      <c r="AP6" s="118">
        <f t="shared" si="18"/>
        <v>7590902.0800000001</v>
      </c>
      <c r="AQ6" s="123">
        <f t="shared" si="17"/>
        <v>7452216.2999999998</v>
      </c>
    </row>
    <row r="7" spans="1:43" s="57" customFormat="1">
      <c r="A7" s="117" t="s">
        <v>10</v>
      </c>
      <c r="B7" s="119" t="s">
        <v>45</v>
      </c>
      <c r="C7" s="119" t="s">
        <v>152</v>
      </c>
      <c r="D7" s="120">
        <v>2</v>
      </c>
      <c r="E7" s="125">
        <v>0</v>
      </c>
      <c r="F7" s="125">
        <v>1</v>
      </c>
      <c r="G7" s="125">
        <v>23</v>
      </c>
      <c r="H7" s="125">
        <v>1</v>
      </c>
      <c r="I7" s="118">
        <f t="shared" si="0"/>
        <v>25</v>
      </c>
      <c r="J7" s="120"/>
      <c r="K7" s="120"/>
      <c r="L7" s="120"/>
      <c r="M7" s="120"/>
      <c r="N7" s="118">
        <f t="shared" si="1"/>
        <v>0</v>
      </c>
      <c r="O7" s="118">
        <f t="shared" si="2"/>
        <v>0</v>
      </c>
      <c r="P7" s="118">
        <f t="shared" si="2"/>
        <v>1</v>
      </c>
      <c r="Q7" s="118">
        <f t="shared" si="2"/>
        <v>23</v>
      </c>
      <c r="R7" s="118">
        <f t="shared" si="2"/>
        <v>1</v>
      </c>
      <c r="S7" s="121">
        <f t="shared" si="3"/>
        <v>25</v>
      </c>
      <c r="T7" s="120">
        <v>0</v>
      </c>
      <c r="U7" s="120">
        <v>2</v>
      </c>
      <c r="V7" s="120">
        <v>25</v>
      </c>
      <c r="W7" s="120">
        <v>1</v>
      </c>
      <c r="X7" s="121">
        <f t="shared" si="4"/>
        <v>28</v>
      </c>
      <c r="Y7" s="120">
        <v>0</v>
      </c>
      <c r="Z7" s="120">
        <v>1</v>
      </c>
      <c r="AA7" s="120">
        <v>23</v>
      </c>
      <c r="AB7" s="120">
        <v>1</v>
      </c>
      <c r="AC7" s="118">
        <f t="shared" si="5"/>
        <v>25</v>
      </c>
      <c r="AD7" s="118">
        <f t="shared" si="6"/>
        <v>1614420</v>
      </c>
      <c r="AE7" s="118">
        <f t="shared" si="7"/>
        <v>108000</v>
      </c>
      <c r="AF7" s="118">
        <f t="shared" si="8"/>
        <v>150000</v>
      </c>
      <c r="AG7" s="118">
        <f t="shared" si="9"/>
        <v>60000</v>
      </c>
      <c r="AH7" s="118">
        <f t="shared" si="10"/>
        <v>250000</v>
      </c>
      <c r="AI7" s="118">
        <f t="shared" si="11"/>
        <v>20000</v>
      </c>
      <c r="AJ7" s="118">
        <f t="shared" si="12"/>
        <v>20000</v>
      </c>
      <c r="AK7" s="118">
        <f t="shared" si="13"/>
        <v>15600</v>
      </c>
      <c r="AL7" s="118">
        <f t="shared" si="14"/>
        <v>24000</v>
      </c>
      <c r="AM7" s="118">
        <f t="shared" si="15"/>
        <v>765396</v>
      </c>
      <c r="AN7" s="118">
        <f t="shared" si="16"/>
        <v>3027416</v>
      </c>
      <c r="AO7" s="124"/>
      <c r="AP7" s="118">
        <f t="shared" si="18"/>
        <v>3027416</v>
      </c>
      <c r="AQ7" s="123">
        <f t="shared" si="17"/>
        <v>2972105.11</v>
      </c>
    </row>
    <row r="8" spans="1:43" s="57" customFormat="1">
      <c r="A8" s="117" t="s">
        <v>10</v>
      </c>
      <c r="B8" s="119" t="s">
        <v>44</v>
      </c>
      <c r="C8" s="119" t="s">
        <v>152</v>
      </c>
      <c r="D8" s="120">
        <v>3</v>
      </c>
      <c r="E8" s="125">
        <v>0</v>
      </c>
      <c r="F8" s="125">
        <v>2</v>
      </c>
      <c r="G8" s="125">
        <v>27</v>
      </c>
      <c r="H8" s="125">
        <v>4</v>
      </c>
      <c r="I8" s="118">
        <f t="shared" si="0"/>
        <v>33</v>
      </c>
      <c r="J8" s="120"/>
      <c r="K8" s="120"/>
      <c r="L8" s="120">
        <v>1</v>
      </c>
      <c r="M8" s="120"/>
      <c r="N8" s="118">
        <f t="shared" si="1"/>
        <v>1</v>
      </c>
      <c r="O8" s="118">
        <f t="shared" si="2"/>
        <v>0</v>
      </c>
      <c r="P8" s="118">
        <f t="shared" si="2"/>
        <v>2</v>
      </c>
      <c r="Q8" s="118">
        <f t="shared" si="2"/>
        <v>28</v>
      </c>
      <c r="R8" s="118">
        <f t="shared" si="2"/>
        <v>4</v>
      </c>
      <c r="S8" s="121">
        <f t="shared" si="3"/>
        <v>34</v>
      </c>
      <c r="T8" s="120">
        <v>0</v>
      </c>
      <c r="U8" s="120">
        <v>1</v>
      </c>
      <c r="V8" s="120">
        <v>26</v>
      </c>
      <c r="W8" s="120">
        <v>4</v>
      </c>
      <c r="X8" s="121">
        <f t="shared" si="4"/>
        <v>31</v>
      </c>
      <c r="Y8" s="120">
        <v>0</v>
      </c>
      <c r="Z8" s="120">
        <v>1</v>
      </c>
      <c r="AA8" s="120">
        <v>26</v>
      </c>
      <c r="AB8" s="120">
        <v>4</v>
      </c>
      <c r="AC8" s="118">
        <f t="shared" si="5"/>
        <v>31</v>
      </c>
      <c r="AD8" s="118">
        <f t="shared" si="6"/>
        <v>1970640</v>
      </c>
      <c r="AE8" s="118">
        <f t="shared" si="7"/>
        <v>133920</v>
      </c>
      <c r="AF8" s="118">
        <f t="shared" si="8"/>
        <v>186000</v>
      </c>
      <c r="AG8" s="118">
        <f t="shared" si="9"/>
        <v>74400</v>
      </c>
      <c r="AH8" s="118">
        <f t="shared" si="10"/>
        <v>310000</v>
      </c>
      <c r="AI8" s="118">
        <f t="shared" si="11"/>
        <v>24800</v>
      </c>
      <c r="AJ8" s="118">
        <f t="shared" si="12"/>
        <v>30000</v>
      </c>
      <c r="AK8" s="118">
        <f t="shared" si="13"/>
        <v>19200</v>
      </c>
      <c r="AL8" s="118">
        <f t="shared" si="14"/>
        <v>29760</v>
      </c>
      <c r="AM8" s="118">
        <f t="shared" si="15"/>
        <v>949091.04</v>
      </c>
      <c r="AN8" s="118">
        <f t="shared" si="16"/>
        <v>3727811.04</v>
      </c>
      <c r="AO8" s="124"/>
      <c r="AP8" s="118">
        <f t="shared" si="18"/>
        <v>3727811.04</v>
      </c>
      <c r="AQ8" s="123">
        <f t="shared" si="17"/>
        <v>3659703.93</v>
      </c>
    </row>
    <row r="9" spans="1:43">
      <c r="A9" s="117" t="s">
        <v>10</v>
      </c>
      <c r="B9" s="119" t="s">
        <v>38</v>
      </c>
      <c r="C9" s="119" t="s">
        <v>12</v>
      </c>
      <c r="D9" s="120"/>
      <c r="E9" s="125">
        <v>0</v>
      </c>
      <c r="F9" s="125">
        <v>9</v>
      </c>
      <c r="G9" s="125">
        <v>0</v>
      </c>
      <c r="H9" s="125">
        <v>6</v>
      </c>
      <c r="I9" s="118">
        <f t="shared" si="0"/>
        <v>15</v>
      </c>
      <c r="J9" s="120">
        <v>5</v>
      </c>
      <c r="K9" s="120"/>
      <c r="L9" s="120"/>
      <c r="M9" s="120">
        <v>1</v>
      </c>
      <c r="N9" s="118">
        <f t="shared" si="1"/>
        <v>6</v>
      </c>
      <c r="O9" s="118">
        <f t="shared" si="2"/>
        <v>5</v>
      </c>
      <c r="P9" s="118">
        <f t="shared" si="2"/>
        <v>9</v>
      </c>
      <c r="Q9" s="118">
        <f t="shared" si="2"/>
        <v>0</v>
      </c>
      <c r="R9" s="118">
        <f t="shared" si="2"/>
        <v>7</v>
      </c>
      <c r="S9" s="121">
        <f t="shared" si="3"/>
        <v>21</v>
      </c>
      <c r="T9" s="120">
        <v>7</v>
      </c>
      <c r="U9" s="120">
        <v>2</v>
      </c>
      <c r="V9" s="120">
        <v>0</v>
      </c>
      <c r="W9" s="120">
        <v>6</v>
      </c>
      <c r="X9" s="121">
        <f t="shared" si="4"/>
        <v>15</v>
      </c>
      <c r="Y9" s="120">
        <v>7</v>
      </c>
      <c r="Z9" s="120">
        <v>2</v>
      </c>
      <c r="AA9" s="120">
        <v>0</v>
      </c>
      <c r="AB9" s="120">
        <v>6</v>
      </c>
      <c r="AC9" s="118">
        <f t="shared" si="5"/>
        <v>15</v>
      </c>
      <c r="AD9" s="118">
        <f t="shared" si="6"/>
        <v>1038000</v>
      </c>
      <c r="AE9" s="118">
        <f t="shared" si="7"/>
        <v>64800</v>
      </c>
      <c r="AF9" s="118">
        <f t="shared" si="8"/>
        <v>90000</v>
      </c>
      <c r="AG9" s="118">
        <f t="shared" si="9"/>
        <v>36000</v>
      </c>
      <c r="AH9" s="118">
        <f t="shared" si="10"/>
        <v>150000</v>
      </c>
      <c r="AI9" s="118">
        <f t="shared" si="11"/>
        <v>12000</v>
      </c>
      <c r="AJ9" s="118">
        <f t="shared" si="12"/>
        <v>0</v>
      </c>
      <c r="AK9" s="118">
        <f t="shared" si="13"/>
        <v>14400</v>
      </c>
      <c r="AL9" s="118">
        <f t="shared" si="14"/>
        <v>14400</v>
      </c>
      <c r="AM9" s="118">
        <f t="shared" si="15"/>
        <v>459237.6</v>
      </c>
      <c r="AN9" s="118">
        <f t="shared" si="16"/>
        <v>1878837.6</v>
      </c>
      <c r="AO9" s="122">
        <v>31819.5</v>
      </c>
      <c r="AP9" s="124">
        <f t="shared" si="18"/>
        <v>1910657.1</v>
      </c>
      <c r="AQ9" s="123">
        <f t="shared" si="17"/>
        <v>1876330.74</v>
      </c>
    </row>
    <row r="10" spans="1:43">
      <c r="A10" s="117" t="s">
        <v>10</v>
      </c>
      <c r="B10" s="119" t="s">
        <v>156</v>
      </c>
      <c r="C10" s="119" t="s">
        <v>12</v>
      </c>
      <c r="D10" s="120"/>
      <c r="E10" s="125">
        <v>9</v>
      </c>
      <c r="F10" s="125">
        <v>14</v>
      </c>
      <c r="G10" s="125">
        <v>0</v>
      </c>
      <c r="H10" s="125">
        <v>8</v>
      </c>
      <c r="I10" s="118">
        <f t="shared" si="0"/>
        <v>31</v>
      </c>
      <c r="J10" s="120">
        <v>3</v>
      </c>
      <c r="K10" s="120"/>
      <c r="L10" s="120"/>
      <c r="M10" s="120"/>
      <c r="N10" s="118">
        <f t="shared" si="1"/>
        <v>3</v>
      </c>
      <c r="O10" s="118">
        <f t="shared" si="2"/>
        <v>12</v>
      </c>
      <c r="P10" s="118">
        <f t="shared" si="2"/>
        <v>14</v>
      </c>
      <c r="Q10" s="118">
        <f t="shared" si="2"/>
        <v>0</v>
      </c>
      <c r="R10" s="118">
        <f t="shared" si="2"/>
        <v>8</v>
      </c>
      <c r="S10" s="121">
        <f t="shared" si="3"/>
        <v>34</v>
      </c>
      <c r="T10" s="120">
        <v>9</v>
      </c>
      <c r="U10" s="120">
        <v>4</v>
      </c>
      <c r="V10" s="120">
        <v>0</v>
      </c>
      <c r="W10" s="120">
        <v>6</v>
      </c>
      <c r="X10" s="121">
        <f t="shared" si="4"/>
        <v>19</v>
      </c>
      <c r="Y10" s="120">
        <v>9</v>
      </c>
      <c r="Z10" s="120">
        <v>4</v>
      </c>
      <c r="AA10" s="120">
        <v>0</v>
      </c>
      <c r="AB10" s="120">
        <v>6</v>
      </c>
      <c r="AC10" s="118">
        <f t="shared" si="5"/>
        <v>19</v>
      </c>
      <c r="AD10" s="118">
        <f t="shared" si="6"/>
        <v>1344000</v>
      </c>
      <c r="AE10" s="118">
        <f t="shared" si="7"/>
        <v>82080</v>
      </c>
      <c r="AF10" s="118">
        <f t="shared" si="8"/>
        <v>114000</v>
      </c>
      <c r="AG10" s="118">
        <f t="shared" si="9"/>
        <v>45600</v>
      </c>
      <c r="AH10" s="118">
        <f t="shared" si="10"/>
        <v>190000</v>
      </c>
      <c r="AI10" s="118">
        <f t="shared" si="11"/>
        <v>15200</v>
      </c>
      <c r="AJ10" s="118">
        <f t="shared" si="12"/>
        <v>0</v>
      </c>
      <c r="AK10" s="118">
        <f t="shared" si="13"/>
        <v>19200</v>
      </c>
      <c r="AL10" s="118">
        <f t="shared" si="14"/>
        <v>18240</v>
      </c>
      <c r="AM10" s="118">
        <f t="shared" si="15"/>
        <v>581700.96</v>
      </c>
      <c r="AN10" s="118">
        <f t="shared" si="16"/>
        <v>2410020.96</v>
      </c>
      <c r="AO10" s="122">
        <v>82052.25</v>
      </c>
      <c r="AP10" s="124">
        <f t="shared" si="18"/>
        <v>2492073.21</v>
      </c>
      <c r="AQ10" s="123">
        <f t="shared" si="17"/>
        <v>2448042.13</v>
      </c>
    </row>
    <row r="11" spans="1:43">
      <c r="A11" s="117" t="s">
        <v>10</v>
      </c>
      <c r="B11" s="119" t="s">
        <v>37</v>
      </c>
      <c r="C11" s="119" t="s">
        <v>12</v>
      </c>
      <c r="D11" s="120"/>
      <c r="E11" s="125">
        <v>0</v>
      </c>
      <c r="F11" s="125">
        <v>8</v>
      </c>
      <c r="G11" s="125">
        <v>0</v>
      </c>
      <c r="H11" s="125">
        <v>5</v>
      </c>
      <c r="I11" s="118">
        <f t="shared" si="0"/>
        <v>13</v>
      </c>
      <c r="J11" s="120"/>
      <c r="K11" s="120"/>
      <c r="L11" s="120"/>
      <c r="M11" s="120"/>
      <c r="N11" s="118">
        <f t="shared" si="1"/>
        <v>0</v>
      </c>
      <c r="O11" s="118">
        <f t="shared" si="2"/>
        <v>0</v>
      </c>
      <c r="P11" s="118">
        <f t="shared" si="2"/>
        <v>8</v>
      </c>
      <c r="Q11" s="118">
        <f t="shared" si="2"/>
        <v>0</v>
      </c>
      <c r="R11" s="118">
        <f t="shared" si="2"/>
        <v>5</v>
      </c>
      <c r="S11" s="121">
        <f t="shared" si="3"/>
        <v>13</v>
      </c>
      <c r="T11" s="120">
        <v>0</v>
      </c>
      <c r="U11" s="120">
        <v>1</v>
      </c>
      <c r="V11" s="120">
        <v>2</v>
      </c>
      <c r="W11" s="120">
        <v>3</v>
      </c>
      <c r="X11" s="121">
        <f t="shared" si="4"/>
        <v>6</v>
      </c>
      <c r="Y11" s="120">
        <v>0</v>
      </c>
      <c r="Z11" s="120">
        <v>1</v>
      </c>
      <c r="AA11" s="120">
        <v>2</v>
      </c>
      <c r="AB11" s="120">
        <v>3</v>
      </c>
      <c r="AC11" s="118">
        <f t="shared" si="5"/>
        <v>6</v>
      </c>
      <c r="AD11" s="118">
        <f t="shared" si="6"/>
        <v>362880</v>
      </c>
      <c r="AE11" s="118">
        <f t="shared" si="7"/>
        <v>25920</v>
      </c>
      <c r="AF11" s="118">
        <f t="shared" si="8"/>
        <v>36000</v>
      </c>
      <c r="AG11" s="118">
        <f t="shared" si="9"/>
        <v>14400</v>
      </c>
      <c r="AH11" s="118">
        <f t="shared" si="10"/>
        <v>60000</v>
      </c>
      <c r="AI11" s="118">
        <f t="shared" si="11"/>
        <v>4800</v>
      </c>
      <c r="AJ11" s="118">
        <f t="shared" si="12"/>
        <v>0</v>
      </c>
      <c r="AK11" s="118">
        <f t="shared" si="13"/>
        <v>4200</v>
      </c>
      <c r="AL11" s="118">
        <f t="shared" si="14"/>
        <v>5760</v>
      </c>
      <c r="AM11" s="118">
        <f t="shared" si="15"/>
        <v>183695.04</v>
      </c>
      <c r="AN11" s="118">
        <f t="shared" si="16"/>
        <v>697655.04</v>
      </c>
      <c r="AO11" s="122"/>
      <c r="AP11" s="124">
        <f t="shared" si="18"/>
        <v>697655.04</v>
      </c>
      <c r="AQ11" s="123">
        <f t="shared" si="17"/>
        <v>684908.88</v>
      </c>
    </row>
    <row r="12" spans="1:43">
      <c r="A12" s="117"/>
      <c r="B12" s="119" t="s">
        <v>41</v>
      </c>
      <c r="C12" s="119" t="s">
        <v>34</v>
      </c>
      <c r="D12" s="120"/>
      <c r="E12" s="125">
        <v>12</v>
      </c>
      <c r="F12" s="125">
        <v>10</v>
      </c>
      <c r="G12" s="125">
        <v>0</v>
      </c>
      <c r="H12" s="125">
        <v>5</v>
      </c>
      <c r="I12" s="118">
        <f t="shared" si="0"/>
        <v>27</v>
      </c>
      <c r="J12" s="120">
        <v>4</v>
      </c>
      <c r="K12" s="120"/>
      <c r="L12" s="120"/>
      <c r="M12" s="120"/>
      <c r="N12" s="118">
        <f t="shared" si="1"/>
        <v>4</v>
      </c>
      <c r="O12" s="118">
        <f t="shared" si="2"/>
        <v>16</v>
      </c>
      <c r="P12" s="118">
        <f t="shared" si="2"/>
        <v>10</v>
      </c>
      <c r="Q12" s="118">
        <f t="shared" si="2"/>
        <v>0</v>
      </c>
      <c r="R12" s="118">
        <f t="shared" si="2"/>
        <v>5</v>
      </c>
      <c r="S12" s="121">
        <f t="shared" si="3"/>
        <v>31</v>
      </c>
      <c r="T12" s="120">
        <v>8</v>
      </c>
      <c r="U12" s="120">
        <v>5</v>
      </c>
      <c r="V12" s="120">
        <v>1</v>
      </c>
      <c r="W12" s="120">
        <v>7</v>
      </c>
      <c r="X12" s="121">
        <f t="shared" si="4"/>
        <v>21</v>
      </c>
      <c r="Y12" s="120">
        <v>8</v>
      </c>
      <c r="Z12" s="120">
        <v>5</v>
      </c>
      <c r="AA12" s="120">
        <v>1</v>
      </c>
      <c r="AB12" s="120">
        <v>7</v>
      </c>
      <c r="AC12" s="118">
        <f t="shared" si="5"/>
        <v>21</v>
      </c>
      <c r="AD12" s="118">
        <f t="shared" ref="AD12:AD13" si="19">(Y12*7700+Z12*5950+AA12*5395+AB12*4500)*12</f>
        <v>1538940</v>
      </c>
      <c r="AE12" s="118">
        <f t="shared" si="7"/>
        <v>90720</v>
      </c>
      <c r="AF12" s="118">
        <f t="shared" si="8"/>
        <v>126000</v>
      </c>
      <c r="AG12" s="118">
        <f t="shared" si="9"/>
        <v>50400</v>
      </c>
      <c r="AH12" s="118">
        <f t="shared" ref="AH12:AH15" si="20">(Y12*16000)+(Z12*10000+AA12*10000+AB12*10000)</f>
        <v>258000</v>
      </c>
      <c r="AI12" s="118">
        <f t="shared" si="11"/>
        <v>16800</v>
      </c>
      <c r="AJ12" s="118">
        <f t="shared" si="12"/>
        <v>0</v>
      </c>
      <c r="AK12" s="118">
        <f t="shared" si="13"/>
        <v>20400</v>
      </c>
      <c r="AL12" s="118">
        <f t="shared" si="14"/>
        <v>20160</v>
      </c>
      <c r="AM12" s="118">
        <f t="shared" si="15"/>
        <v>642932.64</v>
      </c>
      <c r="AN12" s="118">
        <f t="shared" si="16"/>
        <v>2764352.64</v>
      </c>
      <c r="AO12" s="122">
        <v>103008.5</v>
      </c>
      <c r="AP12" s="124">
        <f t="shared" si="18"/>
        <v>2867361.14</v>
      </c>
      <c r="AQ12" s="123">
        <f t="shared" si="17"/>
        <v>2816856.42</v>
      </c>
    </row>
    <row r="13" spans="1:43">
      <c r="A13" s="117" t="s">
        <v>10</v>
      </c>
      <c r="B13" s="119" t="s">
        <v>40</v>
      </c>
      <c r="C13" s="119" t="s">
        <v>34</v>
      </c>
      <c r="D13" s="120"/>
      <c r="E13" s="125">
        <v>12</v>
      </c>
      <c r="F13" s="125">
        <v>10</v>
      </c>
      <c r="G13" s="125">
        <v>0</v>
      </c>
      <c r="H13" s="125">
        <v>5</v>
      </c>
      <c r="I13" s="118">
        <f t="shared" si="0"/>
        <v>27</v>
      </c>
      <c r="J13" s="120">
        <v>2</v>
      </c>
      <c r="K13" s="120">
        <v>1</v>
      </c>
      <c r="L13" s="120"/>
      <c r="M13" s="120"/>
      <c r="N13" s="118">
        <f t="shared" si="1"/>
        <v>3</v>
      </c>
      <c r="O13" s="118">
        <f>E13+J13</f>
        <v>14</v>
      </c>
      <c r="P13" s="118">
        <f>F13+K13</f>
        <v>11</v>
      </c>
      <c r="Q13" s="118">
        <f>G13+L13</f>
        <v>0</v>
      </c>
      <c r="R13" s="118">
        <f>H13+M13</f>
        <v>5</v>
      </c>
      <c r="S13" s="121">
        <f t="shared" si="3"/>
        <v>30</v>
      </c>
      <c r="T13" s="120">
        <v>4</v>
      </c>
      <c r="U13" s="120">
        <v>9</v>
      </c>
      <c r="V13" s="120">
        <v>0</v>
      </c>
      <c r="W13" s="120">
        <v>5</v>
      </c>
      <c r="X13" s="121">
        <f t="shared" si="4"/>
        <v>18</v>
      </c>
      <c r="Y13" s="120">
        <v>4</v>
      </c>
      <c r="Z13" s="120">
        <v>9</v>
      </c>
      <c r="AA13" s="120">
        <v>0</v>
      </c>
      <c r="AB13" s="120">
        <v>5</v>
      </c>
      <c r="AC13" s="118">
        <f t="shared" si="5"/>
        <v>18</v>
      </c>
      <c r="AD13" s="118">
        <f t="shared" si="19"/>
        <v>1282200</v>
      </c>
      <c r="AE13" s="118">
        <f t="shared" si="7"/>
        <v>77760</v>
      </c>
      <c r="AF13" s="118">
        <f t="shared" si="8"/>
        <v>108000</v>
      </c>
      <c r="AG13" s="118">
        <f t="shared" si="9"/>
        <v>43200</v>
      </c>
      <c r="AH13" s="118">
        <f t="shared" si="20"/>
        <v>204000</v>
      </c>
      <c r="AI13" s="118">
        <f t="shared" si="11"/>
        <v>14400</v>
      </c>
      <c r="AJ13" s="118">
        <f t="shared" si="12"/>
        <v>0</v>
      </c>
      <c r="AK13" s="118">
        <f t="shared" si="13"/>
        <v>18600</v>
      </c>
      <c r="AL13" s="118">
        <f t="shared" si="14"/>
        <v>17280</v>
      </c>
      <c r="AM13" s="118">
        <f t="shared" si="15"/>
        <v>551085.12</v>
      </c>
      <c r="AN13" s="118">
        <f t="shared" si="16"/>
        <v>2316525.12</v>
      </c>
      <c r="AO13" s="122">
        <v>36420.5</v>
      </c>
      <c r="AP13" s="124">
        <f t="shared" si="18"/>
        <v>2352945.62</v>
      </c>
      <c r="AQ13" s="123">
        <f t="shared" si="17"/>
        <v>2310622.71</v>
      </c>
    </row>
    <row r="14" spans="1:43">
      <c r="A14" s="117" t="s">
        <v>10</v>
      </c>
      <c r="B14" s="119" t="s">
        <v>157</v>
      </c>
      <c r="C14" s="119" t="s">
        <v>33</v>
      </c>
      <c r="D14" s="120"/>
      <c r="E14" s="125">
        <v>0</v>
      </c>
      <c r="F14" s="125">
        <v>12</v>
      </c>
      <c r="G14" s="125">
        <v>0</v>
      </c>
      <c r="H14" s="125">
        <v>8</v>
      </c>
      <c r="I14" s="118">
        <f t="shared" si="0"/>
        <v>20</v>
      </c>
      <c r="J14" s="120"/>
      <c r="K14" s="120">
        <v>1</v>
      </c>
      <c r="L14" s="120"/>
      <c r="M14" s="120"/>
      <c r="N14" s="118">
        <f t="shared" si="1"/>
        <v>1</v>
      </c>
      <c r="O14" s="118">
        <f t="shared" si="2"/>
        <v>0</v>
      </c>
      <c r="P14" s="118">
        <f t="shared" si="2"/>
        <v>13</v>
      </c>
      <c r="Q14" s="118">
        <f t="shared" si="2"/>
        <v>0</v>
      </c>
      <c r="R14" s="118">
        <f t="shared" si="2"/>
        <v>8</v>
      </c>
      <c r="S14" s="121">
        <f t="shared" si="3"/>
        <v>21</v>
      </c>
      <c r="T14" s="120">
        <v>2</v>
      </c>
      <c r="U14" s="120">
        <v>9</v>
      </c>
      <c r="V14" s="120">
        <v>0</v>
      </c>
      <c r="W14" s="120">
        <v>7</v>
      </c>
      <c r="X14" s="121">
        <f t="shared" si="4"/>
        <v>18</v>
      </c>
      <c r="Y14" s="120">
        <v>2</v>
      </c>
      <c r="Z14" s="120">
        <v>9</v>
      </c>
      <c r="AA14" s="120">
        <v>0</v>
      </c>
      <c r="AB14" s="120">
        <v>7</v>
      </c>
      <c r="AC14" s="118">
        <f t="shared" si="5"/>
        <v>18</v>
      </c>
      <c r="AD14" s="118">
        <f>(Y14*7250+Z14*5950+AA14*5395+AB14*4500)*12</f>
        <v>1194600</v>
      </c>
      <c r="AE14" s="118">
        <f t="shared" si="7"/>
        <v>77760</v>
      </c>
      <c r="AF14" s="118">
        <f t="shared" si="8"/>
        <v>108000</v>
      </c>
      <c r="AG14" s="118">
        <f t="shared" si="9"/>
        <v>43200</v>
      </c>
      <c r="AH14" s="118">
        <f t="shared" si="20"/>
        <v>192000</v>
      </c>
      <c r="AI14" s="118">
        <f t="shared" si="11"/>
        <v>14400</v>
      </c>
      <c r="AJ14" s="118">
        <f t="shared" si="12"/>
        <v>0</v>
      </c>
      <c r="AK14" s="118">
        <f t="shared" si="13"/>
        <v>17400</v>
      </c>
      <c r="AL14" s="118">
        <f t="shared" si="14"/>
        <v>17280</v>
      </c>
      <c r="AM14" s="118">
        <f t="shared" si="15"/>
        <v>551085.12</v>
      </c>
      <c r="AN14" s="118">
        <f t="shared" si="16"/>
        <v>2215725.12</v>
      </c>
      <c r="AO14" s="122">
        <v>11730</v>
      </c>
      <c r="AP14" s="124">
        <f t="shared" si="18"/>
        <v>2227455.12</v>
      </c>
      <c r="AQ14" s="123">
        <f t="shared" si="17"/>
        <v>2186973.8199999998</v>
      </c>
    </row>
    <row r="15" spans="1:43" s="57" customFormat="1">
      <c r="A15" s="117" t="s">
        <v>10</v>
      </c>
      <c r="B15" s="119" t="s">
        <v>158</v>
      </c>
      <c r="C15" s="119" t="s">
        <v>34</v>
      </c>
      <c r="D15" s="120"/>
      <c r="E15" s="125">
        <v>26</v>
      </c>
      <c r="F15" s="125">
        <v>11</v>
      </c>
      <c r="G15" s="125">
        <v>0</v>
      </c>
      <c r="H15" s="125">
        <v>6</v>
      </c>
      <c r="I15" s="118">
        <f t="shared" si="0"/>
        <v>43</v>
      </c>
      <c r="J15" s="120">
        <v>2</v>
      </c>
      <c r="K15" s="120"/>
      <c r="L15" s="120"/>
      <c r="M15" s="120">
        <v>1</v>
      </c>
      <c r="N15" s="118">
        <f t="shared" si="1"/>
        <v>3</v>
      </c>
      <c r="O15" s="118">
        <f>E15+J15</f>
        <v>28</v>
      </c>
      <c r="P15" s="118">
        <f>F15+K15</f>
        <v>11</v>
      </c>
      <c r="Q15" s="118">
        <f>G15+L15</f>
        <v>0</v>
      </c>
      <c r="R15" s="118">
        <f>H15+M15</f>
        <v>7</v>
      </c>
      <c r="S15" s="121">
        <f t="shared" si="3"/>
        <v>46</v>
      </c>
      <c r="T15" s="120">
        <v>8</v>
      </c>
      <c r="U15" s="120">
        <v>8</v>
      </c>
      <c r="V15" s="120">
        <v>0</v>
      </c>
      <c r="W15" s="120">
        <v>8</v>
      </c>
      <c r="X15" s="121">
        <f t="shared" si="4"/>
        <v>24</v>
      </c>
      <c r="Y15" s="120">
        <v>8</v>
      </c>
      <c r="Z15" s="120">
        <v>8</v>
      </c>
      <c r="AA15" s="120">
        <v>0</v>
      </c>
      <c r="AB15" s="120">
        <v>8</v>
      </c>
      <c r="AC15" s="118">
        <f t="shared" si="5"/>
        <v>24</v>
      </c>
      <c r="AD15" s="118">
        <f>(Y15*7700+Z15*5950+AA15*5395+AB15*4500)*12</f>
        <v>1742400</v>
      </c>
      <c r="AE15" s="118">
        <f t="shared" si="7"/>
        <v>103680</v>
      </c>
      <c r="AF15" s="118">
        <f t="shared" si="8"/>
        <v>144000</v>
      </c>
      <c r="AG15" s="118">
        <f t="shared" si="9"/>
        <v>57600</v>
      </c>
      <c r="AH15" s="118">
        <f t="shared" si="20"/>
        <v>288000</v>
      </c>
      <c r="AI15" s="118">
        <f t="shared" si="11"/>
        <v>19200</v>
      </c>
      <c r="AJ15" s="118">
        <f t="shared" si="12"/>
        <v>0</v>
      </c>
      <c r="AK15" s="118">
        <f t="shared" si="13"/>
        <v>24000</v>
      </c>
      <c r="AL15" s="118">
        <f t="shared" si="14"/>
        <v>23040</v>
      </c>
      <c r="AM15" s="118">
        <f t="shared" si="15"/>
        <v>734780.16</v>
      </c>
      <c r="AN15" s="118">
        <f t="shared" si="16"/>
        <v>3136700.16</v>
      </c>
      <c r="AO15" s="124">
        <v>95148</v>
      </c>
      <c r="AP15" s="124">
        <f t="shared" si="18"/>
        <v>3231848.16</v>
      </c>
      <c r="AQ15" s="123">
        <f t="shared" si="17"/>
        <v>3174540.65</v>
      </c>
    </row>
    <row r="16" spans="1:43">
      <c r="A16" s="117" t="s">
        <v>10</v>
      </c>
      <c r="B16" s="119" t="s">
        <v>159</v>
      </c>
      <c r="C16" s="119" t="s">
        <v>152</v>
      </c>
      <c r="D16" s="120">
        <v>2</v>
      </c>
      <c r="E16" s="125">
        <v>3</v>
      </c>
      <c r="F16" s="125">
        <v>3</v>
      </c>
      <c r="G16" s="125">
        <v>23</v>
      </c>
      <c r="H16" s="125">
        <v>3</v>
      </c>
      <c r="I16" s="118">
        <f t="shared" si="0"/>
        <v>32</v>
      </c>
      <c r="J16" s="120"/>
      <c r="K16" s="120">
        <v>2</v>
      </c>
      <c r="L16" s="120">
        <v>3</v>
      </c>
      <c r="M16" s="120"/>
      <c r="N16" s="118">
        <f t="shared" si="1"/>
        <v>5</v>
      </c>
      <c r="O16" s="118">
        <f t="shared" si="2"/>
        <v>3</v>
      </c>
      <c r="P16" s="118">
        <f t="shared" si="2"/>
        <v>5</v>
      </c>
      <c r="Q16" s="118">
        <f t="shared" si="2"/>
        <v>26</v>
      </c>
      <c r="R16" s="118">
        <f t="shared" si="2"/>
        <v>3</v>
      </c>
      <c r="S16" s="121">
        <f t="shared" si="3"/>
        <v>37</v>
      </c>
      <c r="T16" s="120">
        <v>0</v>
      </c>
      <c r="U16" s="120">
        <v>3</v>
      </c>
      <c r="V16" s="120">
        <v>29</v>
      </c>
      <c r="W16" s="120">
        <v>2</v>
      </c>
      <c r="X16" s="121">
        <f t="shared" si="4"/>
        <v>34</v>
      </c>
      <c r="Y16" s="118">
        <v>0</v>
      </c>
      <c r="Z16" s="118">
        <v>3</v>
      </c>
      <c r="AA16" s="118">
        <v>29</v>
      </c>
      <c r="AB16" s="118">
        <v>2</v>
      </c>
      <c r="AC16" s="118">
        <f t="shared" si="5"/>
        <v>34</v>
      </c>
      <c r="AD16" s="118">
        <f t="shared" ref="AD16:AD18" si="21">(Y16*6800+Z16*5950+AA16*5395+AB16*4500)*12</f>
        <v>2199660</v>
      </c>
      <c r="AE16" s="118">
        <f t="shared" si="7"/>
        <v>146880</v>
      </c>
      <c r="AF16" s="118">
        <f t="shared" si="8"/>
        <v>204000</v>
      </c>
      <c r="AG16" s="118">
        <f t="shared" si="9"/>
        <v>81600</v>
      </c>
      <c r="AH16" s="118">
        <f t="shared" ref="AH16:AH18" si="22">AC16*10000</f>
        <v>340000</v>
      </c>
      <c r="AI16" s="118">
        <f t="shared" si="11"/>
        <v>27200</v>
      </c>
      <c r="AJ16" s="118">
        <f t="shared" si="12"/>
        <v>20000</v>
      </c>
      <c r="AK16" s="118">
        <f t="shared" si="13"/>
        <v>22200</v>
      </c>
      <c r="AL16" s="118">
        <f t="shared" si="14"/>
        <v>32640</v>
      </c>
      <c r="AM16" s="118">
        <f t="shared" si="15"/>
        <v>1040938.56</v>
      </c>
      <c r="AN16" s="118">
        <f t="shared" si="16"/>
        <v>4115118.56</v>
      </c>
      <c r="AO16" s="122"/>
      <c r="AP16" s="118">
        <f t="shared" si="18"/>
        <v>4115118.56</v>
      </c>
      <c r="AQ16" s="123">
        <f t="shared" si="17"/>
        <v>4039935.34</v>
      </c>
    </row>
    <row r="17" spans="1:43" s="57" customFormat="1">
      <c r="A17" s="117" t="s">
        <v>10</v>
      </c>
      <c r="B17" s="119" t="s">
        <v>160</v>
      </c>
      <c r="C17" s="119" t="s">
        <v>152</v>
      </c>
      <c r="D17" s="120">
        <v>1</v>
      </c>
      <c r="E17" s="125">
        <v>5</v>
      </c>
      <c r="F17" s="125">
        <v>1</v>
      </c>
      <c r="G17" s="125">
        <v>12</v>
      </c>
      <c r="H17" s="125">
        <v>1</v>
      </c>
      <c r="I17" s="118">
        <f t="shared" si="0"/>
        <v>19</v>
      </c>
      <c r="J17" s="120"/>
      <c r="K17" s="120"/>
      <c r="L17" s="120"/>
      <c r="M17" s="120"/>
      <c r="N17" s="118">
        <f t="shared" si="1"/>
        <v>0</v>
      </c>
      <c r="O17" s="118">
        <f t="shared" si="2"/>
        <v>5</v>
      </c>
      <c r="P17" s="118">
        <f t="shared" si="2"/>
        <v>1</v>
      </c>
      <c r="Q17" s="118">
        <f t="shared" si="2"/>
        <v>12</v>
      </c>
      <c r="R17" s="118">
        <f t="shared" si="2"/>
        <v>1</v>
      </c>
      <c r="S17" s="121">
        <f t="shared" si="3"/>
        <v>19</v>
      </c>
      <c r="T17" s="120">
        <v>0</v>
      </c>
      <c r="U17" s="120">
        <v>2</v>
      </c>
      <c r="V17" s="120">
        <v>14</v>
      </c>
      <c r="W17" s="120">
        <v>1</v>
      </c>
      <c r="X17" s="121">
        <f t="shared" si="4"/>
        <v>17</v>
      </c>
      <c r="Y17" s="118">
        <v>0</v>
      </c>
      <c r="Z17" s="118">
        <v>2</v>
      </c>
      <c r="AA17" s="118">
        <v>14</v>
      </c>
      <c r="AB17" s="118">
        <v>1</v>
      </c>
      <c r="AC17" s="118">
        <f t="shared" si="5"/>
        <v>17</v>
      </c>
      <c r="AD17" s="118">
        <f t="shared" si="21"/>
        <v>1103160</v>
      </c>
      <c r="AE17" s="118">
        <f t="shared" si="7"/>
        <v>73440</v>
      </c>
      <c r="AF17" s="118">
        <f t="shared" si="8"/>
        <v>102000</v>
      </c>
      <c r="AG17" s="118">
        <f t="shared" si="9"/>
        <v>40800</v>
      </c>
      <c r="AH17" s="118">
        <f t="shared" si="22"/>
        <v>170000</v>
      </c>
      <c r="AI17" s="118">
        <f t="shared" si="11"/>
        <v>13600</v>
      </c>
      <c r="AJ17" s="118">
        <f t="shared" si="12"/>
        <v>10000</v>
      </c>
      <c r="AK17" s="118">
        <f t="shared" si="13"/>
        <v>11400</v>
      </c>
      <c r="AL17" s="118">
        <f t="shared" si="14"/>
        <v>16320</v>
      </c>
      <c r="AM17" s="118">
        <f t="shared" si="15"/>
        <v>520469.28</v>
      </c>
      <c r="AN17" s="118">
        <f t="shared" si="16"/>
        <v>2061189.28</v>
      </c>
      <c r="AO17" s="124"/>
      <c r="AP17" s="118">
        <f t="shared" si="18"/>
        <v>2061189.28</v>
      </c>
      <c r="AQ17" s="123">
        <f t="shared" si="17"/>
        <v>2023531.35</v>
      </c>
    </row>
    <row r="18" spans="1:43" s="57" customFormat="1">
      <c r="A18" s="117" t="s">
        <v>10</v>
      </c>
      <c r="B18" s="119" t="s">
        <v>161</v>
      </c>
      <c r="C18" s="119" t="s">
        <v>152</v>
      </c>
      <c r="D18" s="120">
        <v>1</v>
      </c>
      <c r="E18" s="125">
        <v>3</v>
      </c>
      <c r="F18" s="125">
        <v>2</v>
      </c>
      <c r="G18" s="125">
        <v>17</v>
      </c>
      <c r="H18" s="125">
        <v>1</v>
      </c>
      <c r="I18" s="118">
        <f t="shared" si="0"/>
        <v>23</v>
      </c>
      <c r="J18" s="120"/>
      <c r="K18" s="120"/>
      <c r="L18" s="120"/>
      <c r="M18" s="120"/>
      <c r="N18" s="118">
        <f t="shared" si="1"/>
        <v>0</v>
      </c>
      <c r="O18" s="118">
        <f t="shared" si="2"/>
        <v>3</v>
      </c>
      <c r="P18" s="118">
        <f>F18+K18</f>
        <v>2</v>
      </c>
      <c r="Q18" s="118">
        <f>G18+L18</f>
        <v>17</v>
      </c>
      <c r="R18" s="118">
        <f>H18+M18</f>
        <v>1</v>
      </c>
      <c r="S18" s="121">
        <f t="shared" si="3"/>
        <v>23</v>
      </c>
      <c r="T18" s="120">
        <v>0</v>
      </c>
      <c r="U18" s="120">
        <v>1</v>
      </c>
      <c r="V18" s="120">
        <v>7</v>
      </c>
      <c r="W18" s="120">
        <v>1</v>
      </c>
      <c r="X18" s="121">
        <f t="shared" si="4"/>
        <v>9</v>
      </c>
      <c r="Y18" s="118">
        <v>0</v>
      </c>
      <c r="Z18" s="118">
        <v>1</v>
      </c>
      <c r="AA18" s="118">
        <v>7</v>
      </c>
      <c r="AB18" s="118">
        <v>1</v>
      </c>
      <c r="AC18" s="118">
        <f t="shared" si="5"/>
        <v>9</v>
      </c>
      <c r="AD18" s="118">
        <f t="shared" si="21"/>
        <v>578580</v>
      </c>
      <c r="AE18" s="118">
        <f t="shared" si="7"/>
        <v>38880</v>
      </c>
      <c r="AF18" s="118">
        <f t="shared" si="8"/>
        <v>54000</v>
      </c>
      <c r="AG18" s="118">
        <f t="shared" si="9"/>
        <v>21600</v>
      </c>
      <c r="AH18" s="118">
        <f t="shared" si="22"/>
        <v>90000</v>
      </c>
      <c r="AI18" s="118">
        <f t="shared" si="11"/>
        <v>7200</v>
      </c>
      <c r="AJ18" s="118">
        <f t="shared" si="12"/>
        <v>10000</v>
      </c>
      <c r="AK18" s="118">
        <f t="shared" si="13"/>
        <v>6000</v>
      </c>
      <c r="AL18" s="118">
        <f t="shared" si="14"/>
        <v>8640</v>
      </c>
      <c r="AM18" s="118">
        <f t="shared" si="15"/>
        <v>275542.56</v>
      </c>
      <c r="AN18" s="118">
        <f t="shared" si="16"/>
        <v>1090442.56</v>
      </c>
      <c r="AO18" s="124"/>
      <c r="AP18" s="118">
        <f t="shared" si="18"/>
        <v>1090442.56</v>
      </c>
      <c r="AQ18" s="123">
        <f t="shared" si="17"/>
        <v>1070520.17</v>
      </c>
    </row>
    <row r="19" spans="1:43">
      <c r="A19" s="119"/>
      <c r="B19" s="212" t="s">
        <v>15</v>
      </c>
      <c r="C19" s="212"/>
      <c r="D19" s="211">
        <f>SUM(D4:D18)</f>
        <v>17</v>
      </c>
      <c r="E19" s="211">
        <f t="shared" ref="E19:AQ19" si="23">SUM(E4:E18)</f>
        <v>76</v>
      </c>
      <c r="F19" s="211">
        <f t="shared" si="23"/>
        <v>95</v>
      </c>
      <c r="G19" s="211">
        <f t="shared" si="23"/>
        <v>196</v>
      </c>
      <c r="H19" s="211">
        <f t="shared" si="23"/>
        <v>64</v>
      </c>
      <c r="I19" s="211">
        <f t="shared" si="23"/>
        <v>431</v>
      </c>
      <c r="J19" s="211">
        <f t="shared" si="23"/>
        <v>16</v>
      </c>
      <c r="K19" s="211">
        <f t="shared" si="23"/>
        <v>4</v>
      </c>
      <c r="L19" s="211">
        <f t="shared" si="23"/>
        <v>4</v>
      </c>
      <c r="M19" s="211">
        <f t="shared" si="23"/>
        <v>2</v>
      </c>
      <c r="N19" s="211">
        <f t="shared" si="23"/>
        <v>26</v>
      </c>
      <c r="O19" s="211">
        <f t="shared" si="23"/>
        <v>92</v>
      </c>
      <c r="P19" s="211">
        <f t="shared" si="23"/>
        <v>99</v>
      </c>
      <c r="Q19" s="211">
        <f t="shared" si="23"/>
        <v>200</v>
      </c>
      <c r="R19" s="211">
        <f t="shared" si="23"/>
        <v>66</v>
      </c>
      <c r="S19" s="211">
        <f t="shared" si="23"/>
        <v>457</v>
      </c>
      <c r="T19" s="211">
        <f t="shared" si="23"/>
        <v>38</v>
      </c>
      <c r="U19" s="211">
        <f t="shared" si="23"/>
        <v>63</v>
      </c>
      <c r="V19" s="211">
        <f t="shared" si="23"/>
        <v>198</v>
      </c>
      <c r="W19" s="211">
        <f t="shared" si="23"/>
        <v>61</v>
      </c>
      <c r="X19" s="211">
        <f t="shared" si="23"/>
        <v>360</v>
      </c>
      <c r="Y19" s="211">
        <f t="shared" si="23"/>
        <v>44</v>
      </c>
      <c r="Z19" s="211">
        <f t="shared" si="23"/>
        <v>58</v>
      </c>
      <c r="AA19" s="211">
        <f t="shared" si="23"/>
        <v>192</v>
      </c>
      <c r="AB19" s="211">
        <f t="shared" si="23"/>
        <v>61</v>
      </c>
      <c r="AC19" s="211">
        <f t="shared" si="23"/>
        <v>355</v>
      </c>
      <c r="AD19" s="211">
        <f t="shared" si="23"/>
        <v>23682480</v>
      </c>
      <c r="AE19" s="211">
        <f t="shared" si="23"/>
        <v>1533600</v>
      </c>
      <c r="AF19" s="211">
        <f t="shared" si="23"/>
        <v>2130000</v>
      </c>
      <c r="AG19" s="211">
        <f t="shared" si="23"/>
        <v>852000</v>
      </c>
      <c r="AH19" s="211">
        <f t="shared" si="23"/>
        <v>3682000</v>
      </c>
      <c r="AI19" s="211">
        <f t="shared" si="23"/>
        <v>284000</v>
      </c>
      <c r="AJ19" s="211">
        <f t="shared" si="23"/>
        <v>170000</v>
      </c>
      <c r="AK19" s="211">
        <f t="shared" si="23"/>
        <v>274200</v>
      </c>
      <c r="AL19" s="211">
        <f t="shared" si="23"/>
        <v>340800</v>
      </c>
      <c r="AM19" s="211">
        <f t="shared" si="23"/>
        <v>10868623.199999999</v>
      </c>
      <c r="AN19" s="211">
        <f t="shared" si="23"/>
        <v>43817703.20000001</v>
      </c>
      <c r="AO19" s="211">
        <f t="shared" si="23"/>
        <v>360178.75</v>
      </c>
      <c r="AP19" s="211">
        <f t="shared" si="23"/>
        <v>44177881.950000003</v>
      </c>
      <c r="AQ19" s="211">
        <f t="shared" si="23"/>
        <v>43377332.509999998</v>
      </c>
    </row>
  </sheetData>
  <mergeCells count="14">
    <mergeCell ref="AQ2:AQ3"/>
    <mergeCell ref="A1:AQ1"/>
    <mergeCell ref="AD2:AN2"/>
    <mergeCell ref="AO2:AO3"/>
    <mergeCell ref="AP2:AP3"/>
    <mergeCell ref="A2:A3"/>
    <mergeCell ref="B2:B3"/>
    <mergeCell ref="C2:C3"/>
    <mergeCell ref="D2:D3"/>
    <mergeCell ref="E2:I2"/>
    <mergeCell ref="J2:N2"/>
    <mergeCell ref="O2:S2"/>
    <mergeCell ref="T2:X2"/>
    <mergeCell ref="Y2:AC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Q5"/>
  <sheetViews>
    <sheetView workbookViewId="0">
      <selection activeCell="A6" sqref="A6:XFD12"/>
    </sheetView>
  </sheetViews>
  <sheetFormatPr defaultRowHeight="13.5" outlineLevelRow="2"/>
  <cols>
    <col min="1" max="1" width="29.875" style="2" customWidth="1"/>
    <col min="2" max="2" width="10.75" style="2" customWidth="1"/>
    <col min="3" max="3" width="6.75" style="2" customWidth="1"/>
    <col min="4" max="4" width="6.375" style="2" customWidth="1"/>
    <col min="5" max="5" width="29.25" style="2" customWidth="1"/>
    <col min="6" max="6" width="27.875" style="2" customWidth="1"/>
    <col min="7" max="7" width="22" style="22" customWidth="1"/>
    <col min="8" max="8" width="8.125" style="2" customWidth="1"/>
    <col min="9" max="9" width="8.375" style="2" customWidth="1"/>
    <col min="10" max="10" width="12.5" style="2" customWidth="1"/>
    <col min="11" max="12" width="17.5" style="2" hidden="1" customWidth="1"/>
    <col min="13" max="22" width="16.875" style="2" hidden="1" customWidth="1"/>
    <col min="23" max="23" width="13.5" style="2" hidden="1" customWidth="1"/>
    <col min="24" max="27" width="16.875" style="2" hidden="1" customWidth="1"/>
    <col min="28" max="28" width="24.625" style="22" hidden="1" customWidth="1"/>
    <col min="29" max="34" width="16.875" style="2" hidden="1" customWidth="1"/>
    <col min="35" max="35" width="12.25" style="2" hidden="1" customWidth="1"/>
    <col min="36" max="36" width="13.5" style="2" hidden="1" customWidth="1"/>
    <col min="37" max="43" width="12.25" style="2" hidden="1" customWidth="1"/>
    <col min="44" max="44" width="9" style="2"/>
    <col min="45" max="45" width="15.375" style="2" bestFit="1" customWidth="1"/>
    <col min="46" max="46" width="13.25" style="2" bestFit="1" customWidth="1"/>
    <col min="47" max="16384" width="9" style="2"/>
  </cols>
  <sheetData>
    <row r="1" spans="1:43" s="54" customFormat="1" ht="30" customHeight="1">
      <c r="A1" s="247" t="s">
        <v>50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  <c r="Q1" s="247"/>
      <c r="R1" s="247"/>
      <c r="S1" s="247"/>
      <c r="T1" s="247"/>
      <c r="U1" s="247"/>
      <c r="V1" s="247"/>
      <c r="W1" s="247"/>
      <c r="X1" s="247"/>
      <c r="Y1" s="247"/>
      <c r="Z1" s="247"/>
      <c r="AA1" s="247"/>
      <c r="AB1" s="247"/>
      <c r="AC1" s="247"/>
      <c r="AD1" s="247"/>
    </row>
    <row r="2" spans="1:43" s="53" customFormat="1" ht="20.100000000000001" customHeight="1">
      <c r="A2" s="248" t="s">
        <v>128</v>
      </c>
      <c r="B2" s="248"/>
      <c r="C2" s="248"/>
      <c r="D2" s="248"/>
      <c r="E2" s="248"/>
      <c r="F2" s="248"/>
      <c r="G2" s="248"/>
      <c r="H2" s="248"/>
      <c r="I2" s="248"/>
      <c r="J2" s="248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</row>
    <row r="3" spans="1:43" s="8" customFormat="1" ht="38.1" customHeight="1">
      <c r="A3" s="33" t="s">
        <v>51</v>
      </c>
      <c r="B3" s="34" t="s">
        <v>52</v>
      </c>
      <c r="C3" s="34" t="s">
        <v>87</v>
      </c>
      <c r="D3" s="34" t="s">
        <v>88</v>
      </c>
      <c r="E3" s="33" t="s">
        <v>28</v>
      </c>
      <c r="F3" s="33" t="s">
        <v>29</v>
      </c>
      <c r="G3" s="35" t="s">
        <v>30</v>
      </c>
      <c r="H3" s="33" t="s">
        <v>31</v>
      </c>
      <c r="I3" s="33" t="s">
        <v>32</v>
      </c>
      <c r="J3" s="33" t="s">
        <v>16</v>
      </c>
      <c r="K3" s="3" t="s">
        <v>53</v>
      </c>
      <c r="L3" s="4" t="s">
        <v>54</v>
      </c>
      <c r="M3" s="4" t="s">
        <v>55</v>
      </c>
      <c r="N3" s="4" t="s">
        <v>56</v>
      </c>
      <c r="O3" s="4" t="s">
        <v>57</v>
      </c>
      <c r="P3" s="4" t="s">
        <v>58</v>
      </c>
      <c r="Q3" s="4" t="s">
        <v>59</v>
      </c>
      <c r="R3" s="4" t="s">
        <v>60</v>
      </c>
      <c r="S3" s="4" t="s">
        <v>61</v>
      </c>
      <c r="T3" s="4" t="s">
        <v>62</v>
      </c>
      <c r="U3" s="4" t="s">
        <v>63</v>
      </c>
      <c r="V3" s="4" t="s">
        <v>64</v>
      </c>
      <c r="W3" s="4" t="s">
        <v>65</v>
      </c>
      <c r="X3" s="4" t="s">
        <v>66</v>
      </c>
      <c r="Y3" s="4" t="s">
        <v>67</v>
      </c>
      <c r="Z3" s="4" t="s">
        <v>68</v>
      </c>
      <c r="AA3" s="4" t="s">
        <v>69</v>
      </c>
      <c r="AB3" s="5" t="s">
        <v>70</v>
      </c>
      <c r="AC3" s="6" t="s">
        <v>71</v>
      </c>
      <c r="AD3" s="7" t="s">
        <v>72</v>
      </c>
      <c r="AE3" s="7" t="s">
        <v>73</v>
      </c>
      <c r="AF3" s="7" t="s">
        <v>74</v>
      </c>
      <c r="AG3" s="7" t="s">
        <v>54</v>
      </c>
      <c r="AH3" s="7" t="s">
        <v>75</v>
      </c>
      <c r="AI3" s="7" t="s">
        <v>76</v>
      </c>
      <c r="AJ3" s="7" t="s">
        <v>77</v>
      </c>
      <c r="AK3" s="7" t="s">
        <v>78</v>
      </c>
      <c r="AL3" s="7" t="s">
        <v>79</v>
      </c>
      <c r="AM3" s="7" t="s">
        <v>80</v>
      </c>
      <c r="AN3" s="7" t="s">
        <v>81</v>
      </c>
      <c r="AO3" s="7" t="s">
        <v>82</v>
      </c>
      <c r="AP3" s="7" t="s">
        <v>83</v>
      </c>
      <c r="AQ3" s="7" t="s">
        <v>84</v>
      </c>
    </row>
    <row r="4" spans="1:43" s="8" customFormat="1" ht="38.1" customHeight="1" outlineLevel="2">
      <c r="A4" s="25" t="s">
        <v>49</v>
      </c>
      <c r="B4" s="26" t="s">
        <v>90</v>
      </c>
      <c r="C4" s="27" t="s">
        <v>91</v>
      </c>
      <c r="D4" s="27" t="s">
        <v>92</v>
      </c>
      <c r="E4" s="28" t="s">
        <v>93</v>
      </c>
      <c r="F4" s="28" t="s">
        <v>93</v>
      </c>
      <c r="G4" s="28" t="s">
        <v>93</v>
      </c>
      <c r="H4" s="29">
        <v>1</v>
      </c>
      <c r="I4" s="30">
        <v>741400</v>
      </c>
      <c r="J4" s="31">
        <f>H4*I4</f>
        <v>741400</v>
      </c>
      <c r="K4" s="9"/>
      <c r="L4" s="10"/>
      <c r="M4" s="10"/>
      <c r="N4" s="10"/>
      <c r="O4" s="10"/>
      <c r="P4" s="10"/>
      <c r="Q4" s="10"/>
      <c r="R4" s="11"/>
      <c r="S4" s="10"/>
      <c r="T4" s="10"/>
      <c r="U4" s="10"/>
      <c r="V4" s="10"/>
      <c r="W4" s="10"/>
      <c r="X4" s="10"/>
      <c r="Y4" s="10"/>
      <c r="Z4" s="12"/>
      <c r="AA4" s="12" t="s">
        <v>85</v>
      </c>
      <c r="AB4" s="5" t="s">
        <v>86</v>
      </c>
      <c r="AC4" s="13"/>
      <c r="AD4" s="14"/>
      <c r="AE4" s="14"/>
      <c r="AF4" s="14"/>
      <c r="AG4" s="14"/>
      <c r="AH4" s="14"/>
      <c r="AI4" s="15"/>
      <c r="AJ4" s="15"/>
      <c r="AK4" s="15"/>
      <c r="AL4" s="15"/>
      <c r="AM4" s="15"/>
      <c r="AN4" s="15"/>
      <c r="AO4" s="15"/>
      <c r="AP4" s="15"/>
      <c r="AQ4" s="15"/>
    </row>
    <row r="5" spans="1:43" s="8" customFormat="1" ht="38.1" customHeight="1" outlineLevel="1">
      <c r="A5" s="25"/>
      <c r="B5" s="32" t="s">
        <v>11</v>
      </c>
      <c r="C5" s="27"/>
      <c r="D5" s="27"/>
      <c r="E5" s="28"/>
      <c r="F5" s="28"/>
      <c r="G5" s="28"/>
      <c r="H5" s="29"/>
      <c r="I5" s="30"/>
      <c r="J5" s="31">
        <f>SUBTOTAL(9,J4:J4)</f>
        <v>741400</v>
      </c>
      <c r="K5" s="16"/>
      <c r="L5" s="16"/>
      <c r="M5" s="16"/>
      <c r="N5" s="16"/>
      <c r="O5" s="16"/>
      <c r="P5" s="16"/>
      <c r="Q5" s="16"/>
      <c r="R5" s="17"/>
      <c r="S5" s="16"/>
      <c r="T5" s="16"/>
      <c r="U5" s="16"/>
      <c r="V5" s="16"/>
      <c r="W5" s="16"/>
      <c r="X5" s="16"/>
      <c r="Y5" s="16"/>
      <c r="Z5" s="18"/>
      <c r="AA5" s="18"/>
      <c r="AB5" s="19"/>
      <c r="AC5" s="20"/>
      <c r="AD5" s="20"/>
      <c r="AE5" s="20"/>
      <c r="AF5" s="20"/>
      <c r="AG5" s="20"/>
      <c r="AH5" s="20"/>
      <c r="AI5" s="21"/>
      <c r="AJ5" s="21"/>
      <c r="AK5" s="21"/>
      <c r="AL5" s="21"/>
      <c r="AM5" s="21"/>
      <c r="AN5" s="21"/>
      <c r="AO5" s="21"/>
      <c r="AP5" s="21"/>
      <c r="AQ5" s="21"/>
    </row>
  </sheetData>
  <mergeCells count="2">
    <mergeCell ref="A1:AD1"/>
    <mergeCell ref="A2:J2"/>
  </mergeCells>
  <phoneticPr fontId="1" type="noConversion"/>
  <conditionalFormatting sqref="G6:H65531">
    <cfRule type="cellIs" dxfId="2" priority="1" stopIfTrue="1" operator="greaterThan">
      <formula>500000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K7"/>
  <sheetViews>
    <sheetView workbookViewId="0">
      <selection activeCell="A8" sqref="A8:XFD11"/>
    </sheetView>
  </sheetViews>
  <sheetFormatPr defaultRowHeight="13.5"/>
  <cols>
    <col min="1" max="1" width="11.25" style="36" customWidth="1"/>
    <col min="2" max="2" width="8.75" style="36" customWidth="1"/>
    <col min="3" max="3" width="34.375" style="36" customWidth="1"/>
    <col min="4" max="4" width="10" style="36" customWidth="1"/>
    <col min="5" max="5" width="15.5" style="36" customWidth="1"/>
    <col min="6" max="6" width="13.875" style="36" customWidth="1"/>
    <col min="7" max="7" width="8.5" style="1" bestFit="1" customWidth="1"/>
    <col min="8" max="8" width="10.875" style="36" bestFit="1" customWidth="1"/>
    <col min="9" max="9" width="5.25" style="36" bestFit="1" customWidth="1"/>
    <col min="10" max="10" width="11.75" style="36" bestFit="1" customWidth="1"/>
    <col min="11" max="11" width="31" style="36" customWidth="1"/>
    <col min="12" max="12" width="9" style="36"/>
    <col min="13" max="13" width="11.625" style="36" bestFit="1" customWidth="1"/>
    <col min="14" max="16384" width="9" style="36"/>
  </cols>
  <sheetData>
    <row r="1" spans="1:11" ht="30" customHeight="1">
      <c r="A1" s="249" t="s">
        <v>127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</row>
    <row r="2" spans="1:11" s="42" customFormat="1" ht="20.100000000000001" customHeight="1">
      <c r="A2" s="251" t="s">
        <v>103</v>
      </c>
      <c r="B2" s="236"/>
      <c r="C2" s="236"/>
      <c r="D2" s="236"/>
      <c r="E2" s="236"/>
      <c r="F2" s="236"/>
      <c r="G2" s="236"/>
      <c r="H2" s="236"/>
      <c r="I2" s="236"/>
      <c r="J2" s="236"/>
      <c r="K2" s="236"/>
    </row>
    <row r="3" spans="1:11" s="1" customFormat="1" ht="38.1" customHeight="1">
      <c r="A3" s="37" t="s">
        <v>100</v>
      </c>
      <c r="B3" s="37" t="s">
        <v>0</v>
      </c>
      <c r="C3" s="37" t="s">
        <v>4</v>
      </c>
      <c r="D3" s="37" t="s">
        <v>28</v>
      </c>
      <c r="E3" s="37" t="s">
        <v>29</v>
      </c>
      <c r="F3" s="37" t="s">
        <v>30</v>
      </c>
      <c r="G3" s="37" t="s">
        <v>101</v>
      </c>
      <c r="H3" s="37" t="s">
        <v>32</v>
      </c>
      <c r="I3" s="37" t="s">
        <v>31</v>
      </c>
      <c r="J3" s="37" t="s">
        <v>16</v>
      </c>
      <c r="K3" s="37" t="s">
        <v>102</v>
      </c>
    </row>
    <row r="4" spans="1:11" s="1" customFormat="1" ht="38.1" customHeight="1">
      <c r="A4" s="40" t="s">
        <v>33</v>
      </c>
      <c r="B4" s="40" t="s">
        <v>1</v>
      </c>
      <c r="C4" s="40" t="s">
        <v>39</v>
      </c>
      <c r="D4" s="39" t="s">
        <v>94</v>
      </c>
      <c r="E4" s="39" t="s">
        <v>94</v>
      </c>
      <c r="F4" s="39" t="s">
        <v>98</v>
      </c>
      <c r="G4" s="38" t="s">
        <v>95</v>
      </c>
      <c r="H4" s="43">
        <v>190000</v>
      </c>
      <c r="I4" s="43">
        <v>1</v>
      </c>
      <c r="J4" s="43">
        <v>190000</v>
      </c>
      <c r="K4" s="38" t="s">
        <v>99</v>
      </c>
    </row>
    <row r="5" spans="1:11" s="1" customFormat="1" ht="38.1" customHeight="1">
      <c r="A5" s="40" t="s">
        <v>48</v>
      </c>
      <c r="B5" s="40" t="s">
        <v>1</v>
      </c>
      <c r="C5" s="40" t="s">
        <v>44</v>
      </c>
      <c r="D5" s="39" t="s">
        <v>94</v>
      </c>
      <c r="E5" s="39" t="s">
        <v>94</v>
      </c>
      <c r="F5" s="39" t="s">
        <v>98</v>
      </c>
      <c r="G5" s="38" t="s">
        <v>95</v>
      </c>
      <c r="H5" s="44">
        <v>190000</v>
      </c>
      <c r="I5" s="44">
        <v>1</v>
      </c>
      <c r="J5" s="44">
        <v>190000</v>
      </c>
      <c r="K5" s="38" t="s">
        <v>99</v>
      </c>
    </row>
    <row r="6" spans="1:11" s="1" customFormat="1" ht="38.1" customHeight="1">
      <c r="A6" s="40" t="s">
        <v>12</v>
      </c>
      <c r="B6" s="40" t="s">
        <v>1</v>
      </c>
      <c r="C6" s="41" t="s">
        <v>38</v>
      </c>
      <c r="D6" s="39" t="s">
        <v>94</v>
      </c>
      <c r="E6" s="39" t="s">
        <v>94</v>
      </c>
      <c r="F6" s="39" t="s">
        <v>96</v>
      </c>
      <c r="G6" s="38" t="s">
        <v>95</v>
      </c>
      <c r="H6" s="43">
        <v>263500</v>
      </c>
      <c r="I6" s="43">
        <v>1</v>
      </c>
      <c r="J6" s="43">
        <v>263500</v>
      </c>
      <c r="K6" s="38" t="s">
        <v>97</v>
      </c>
    </row>
    <row r="7" spans="1:11" s="1" customFormat="1" ht="38.1" customHeight="1">
      <c r="A7" s="40"/>
      <c r="B7" s="40"/>
      <c r="C7" s="41" t="s">
        <v>126</v>
      </c>
      <c r="D7" s="39"/>
      <c r="E7" s="39"/>
      <c r="F7" s="39"/>
      <c r="G7" s="38"/>
      <c r="H7" s="43"/>
      <c r="I7" s="43"/>
      <c r="J7" s="43">
        <f>SUM(J4:J6)</f>
        <v>643500</v>
      </c>
      <c r="K7" s="38"/>
    </row>
  </sheetData>
  <mergeCells count="2">
    <mergeCell ref="A1:K1"/>
    <mergeCell ref="A2:K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J7"/>
  <sheetViews>
    <sheetView workbookViewId="0">
      <selection activeCell="A8" sqref="A8:XFD30"/>
    </sheetView>
  </sheetViews>
  <sheetFormatPr defaultColWidth="9" defaultRowHeight="13.5" outlineLevelRow="2"/>
  <cols>
    <col min="1" max="1" width="27.25" style="157" customWidth="1"/>
    <col min="2" max="2" width="9" style="157" customWidth="1"/>
    <col min="3" max="3" width="7.875" style="157" customWidth="1"/>
    <col min="4" max="4" width="25.875" style="158" customWidth="1"/>
    <col min="5" max="5" width="35.625" style="158" customWidth="1"/>
    <col min="6" max="6" width="27.25" style="158" customWidth="1"/>
    <col min="7" max="7" width="6.375" style="158" customWidth="1"/>
    <col min="8" max="8" width="11.375" style="158" customWidth="1"/>
    <col min="9" max="9" width="11.25" style="158" customWidth="1"/>
    <col min="10" max="10" width="12.75" style="159" bestFit="1" customWidth="1"/>
    <col min="11" max="16384" width="9" style="156"/>
  </cols>
  <sheetData>
    <row r="1" spans="1:9" s="181" customFormat="1" ht="30" customHeight="1">
      <c r="A1" s="252" t="s">
        <v>229</v>
      </c>
      <c r="B1" s="253"/>
      <c r="C1" s="253"/>
      <c r="D1" s="252"/>
      <c r="E1" s="252"/>
      <c r="F1" s="252"/>
      <c r="G1" s="252"/>
      <c r="H1" s="252"/>
      <c r="I1" s="252"/>
    </row>
    <row r="2" spans="1:9" s="180" customFormat="1" ht="20.100000000000001" customHeight="1">
      <c r="A2" s="182"/>
      <c r="B2" s="161"/>
      <c r="C2" s="161"/>
      <c r="D2" s="161"/>
      <c r="E2" s="161"/>
      <c r="F2" s="161"/>
      <c r="G2" s="161"/>
      <c r="H2" s="161"/>
      <c r="I2" s="182" t="s">
        <v>103</v>
      </c>
    </row>
    <row r="3" spans="1:9" s="167" customFormat="1" ht="30" customHeight="1">
      <c r="A3" s="165" t="s">
        <v>27</v>
      </c>
      <c r="B3" s="165" t="s">
        <v>7</v>
      </c>
      <c r="C3" s="165" t="s">
        <v>230</v>
      </c>
      <c r="D3" s="166" t="s">
        <v>28</v>
      </c>
      <c r="E3" s="166" t="s">
        <v>29</v>
      </c>
      <c r="F3" s="166" t="s">
        <v>30</v>
      </c>
      <c r="G3" s="165" t="s">
        <v>31</v>
      </c>
      <c r="H3" s="165" t="s">
        <v>32</v>
      </c>
      <c r="I3" s="165" t="s">
        <v>16</v>
      </c>
    </row>
    <row r="4" spans="1:9" s="170" customFormat="1" ht="27.95" customHeight="1" outlineLevel="2">
      <c r="A4" s="171" t="s">
        <v>44</v>
      </c>
      <c r="B4" s="168" t="s">
        <v>89</v>
      </c>
      <c r="C4" s="168" t="s">
        <v>231</v>
      </c>
      <c r="D4" s="163" t="s">
        <v>223</v>
      </c>
      <c r="E4" s="163" t="s">
        <v>224</v>
      </c>
      <c r="F4" s="163" t="s">
        <v>225</v>
      </c>
      <c r="G4" s="168">
        <v>6</v>
      </c>
      <c r="H4" s="168">
        <v>1300</v>
      </c>
      <c r="I4" s="169">
        <f>G4*H4</f>
        <v>7800</v>
      </c>
    </row>
    <row r="5" spans="1:9" s="170" customFormat="1" ht="27.95" customHeight="1" outlineLevel="2">
      <c r="A5" s="171" t="s">
        <v>47</v>
      </c>
      <c r="B5" s="168" t="s">
        <v>89</v>
      </c>
      <c r="C5" s="168" t="s">
        <v>231</v>
      </c>
      <c r="D5" s="163" t="s">
        <v>226</v>
      </c>
      <c r="E5" s="164" t="s">
        <v>227</v>
      </c>
      <c r="F5" s="164" t="s">
        <v>228</v>
      </c>
      <c r="G5" s="172">
        <v>1</v>
      </c>
      <c r="H5" s="168">
        <v>50000</v>
      </c>
      <c r="I5" s="169">
        <f>G5*H5</f>
        <v>50000</v>
      </c>
    </row>
    <row r="6" spans="1:9" s="170" customFormat="1" ht="27.95" customHeight="1" outlineLevel="2">
      <c r="A6" s="171" t="s">
        <v>43</v>
      </c>
      <c r="B6" s="168" t="s">
        <v>89</v>
      </c>
      <c r="C6" s="168" t="s">
        <v>231</v>
      </c>
      <c r="D6" s="163" t="s">
        <v>226</v>
      </c>
      <c r="E6" s="164" t="s">
        <v>227</v>
      </c>
      <c r="F6" s="164" t="s">
        <v>228</v>
      </c>
      <c r="G6" s="172">
        <v>1</v>
      </c>
      <c r="H6" s="168">
        <v>50000</v>
      </c>
      <c r="I6" s="169">
        <f>G6*H6</f>
        <v>50000</v>
      </c>
    </row>
    <row r="7" spans="1:9" s="170" customFormat="1" ht="27.95" customHeight="1" outlineLevel="1">
      <c r="A7" s="171"/>
      <c r="B7" s="173" t="s">
        <v>11</v>
      </c>
      <c r="C7" s="168"/>
      <c r="D7" s="163"/>
      <c r="E7" s="164"/>
      <c r="F7" s="164"/>
      <c r="G7" s="172"/>
      <c r="H7" s="168"/>
      <c r="I7" s="169">
        <f>SUBTOTAL(9,I4:I6)</f>
        <v>107800</v>
      </c>
    </row>
  </sheetData>
  <autoFilter ref="A3:J7"/>
  <sortState ref="A3:K29">
    <sortCondition ref="B2"/>
  </sortState>
  <mergeCells count="1">
    <mergeCell ref="A1:I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L17"/>
  <sheetViews>
    <sheetView workbookViewId="0">
      <selection activeCell="A18" sqref="A18:XFD115"/>
    </sheetView>
  </sheetViews>
  <sheetFormatPr defaultRowHeight="15" outlineLevelRow="2"/>
  <cols>
    <col min="1" max="1" width="28.375" style="149" customWidth="1"/>
    <col min="2" max="2" width="11.25" style="149" customWidth="1"/>
    <col min="3" max="3" width="8.625" style="149" customWidth="1"/>
    <col min="4" max="4" width="8.5" style="149" customWidth="1"/>
    <col min="5" max="5" width="21.75" style="149" customWidth="1"/>
    <col min="6" max="6" width="20.5" style="149" customWidth="1"/>
    <col min="7" max="7" width="28.5" style="199" customWidth="1"/>
    <col min="8" max="8" width="5.625" style="149" customWidth="1"/>
    <col min="9" max="9" width="11.625" style="150" customWidth="1"/>
    <col min="10" max="10" width="12.5" style="150" customWidth="1"/>
    <col min="11" max="12" width="9" style="146"/>
    <col min="13" max="16384" width="9" style="147"/>
  </cols>
  <sheetData>
    <row r="1" spans="1:12" s="186" customFormat="1" ht="30" customHeight="1">
      <c r="A1" s="254" t="s">
        <v>250</v>
      </c>
      <c r="B1" s="254"/>
      <c r="C1" s="254"/>
      <c r="D1" s="254"/>
      <c r="E1" s="254"/>
      <c r="F1" s="254"/>
      <c r="G1" s="254"/>
      <c r="H1" s="254"/>
      <c r="I1" s="254"/>
      <c r="J1" s="254"/>
      <c r="K1" s="185"/>
      <c r="L1" s="185"/>
    </row>
    <row r="2" spans="1:12" s="184" customFormat="1" ht="20.100000000000001" customHeight="1">
      <c r="A2" s="255" t="s">
        <v>103</v>
      </c>
      <c r="B2" s="255"/>
      <c r="C2" s="255"/>
      <c r="D2" s="255"/>
      <c r="E2" s="255"/>
      <c r="F2" s="255"/>
      <c r="G2" s="255"/>
      <c r="H2" s="255"/>
      <c r="I2" s="255"/>
      <c r="J2" s="255"/>
      <c r="K2" s="183"/>
      <c r="L2" s="183"/>
    </row>
    <row r="3" spans="1:12" s="152" customFormat="1" ht="30" customHeight="1">
      <c r="A3" s="155" t="s">
        <v>27</v>
      </c>
      <c r="B3" s="155" t="s">
        <v>202</v>
      </c>
      <c r="C3" s="155" t="s">
        <v>107</v>
      </c>
      <c r="D3" s="155" t="s">
        <v>88</v>
      </c>
      <c r="E3" s="155" t="s">
        <v>28</v>
      </c>
      <c r="F3" s="155" t="s">
        <v>29</v>
      </c>
      <c r="G3" s="198" t="s">
        <v>30</v>
      </c>
      <c r="H3" s="155" t="s">
        <v>31</v>
      </c>
      <c r="I3" s="155" t="s">
        <v>32</v>
      </c>
      <c r="J3" s="155" t="s">
        <v>205</v>
      </c>
      <c r="K3" s="151"/>
      <c r="L3" s="151"/>
    </row>
    <row r="4" spans="1:12" s="152" customFormat="1" ht="30" customHeight="1" outlineLevel="2">
      <c r="A4" s="193" t="s">
        <v>39</v>
      </c>
      <c r="B4" s="49" t="s">
        <v>1</v>
      </c>
      <c r="C4" s="49" t="s">
        <v>33</v>
      </c>
      <c r="D4" s="194" t="s">
        <v>92</v>
      </c>
      <c r="E4" s="195" t="s">
        <v>237</v>
      </c>
      <c r="F4" s="195" t="s">
        <v>238</v>
      </c>
      <c r="G4" s="195" t="s">
        <v>239</v>
      </c>
      <c r="H4" s="194">
        <v>1</v>
      </c>
      <c r="I4" s="196">
        <v>30000</v>
      </c>
      <c r="J4" s="196">
        <f t="shared" ref="J4:J16" si="0">I4*H4</f>
        <v>30000</v>
      </c>
      <c r="K4" s="151"/>
      <c r="L4" s="151"/>
    </row>
    <row r="5" spans="1:12" s="152" customFormat="1" ht="30" customHeight="1" outlineLevel="2">
      <c r="A5" s="193" t="s">
        <v>37</v>
      </c>
      <c r="B5" s="194" t="s">
        <v>1</v>
      </c>
      <c r="C5" s="194" t="s">
        <v>12</v>
      </c>
      <c r="D5" s="194" t="s">
        <v>92</v>
      </c>
      <c r="E5" s="195" t="s">
        <v>237</v>
      </c>
      <c r="F5" s="195" t="s">
        <v>238</v>
      </c>
      <c r="G5" s="195" t="s">
        <v>239</v>
      </c>
      <c r="H5" s="194">
        <v>1</v>
      </c>
      <c r="I5" s="196">
        <v>30000</v>
      </c>
      <c r="J5" s="196">
        <f t="shared" si="0"/>
        <v>30000</v>
      </c>
      <c r="K5" s="151"/>
      <c r="L5" s="151"/>
    </row>
    <row r="6" spans="1:12" s="152" customFormat="1" ht="30" customHeight="1" outlineLevel="2">
      <c r="A6" s="193" t="s">
        <v>42</v>
      </c>
      <c r="B6" s="194" t="s">
        <v>1</v>
      </c>
      <c r="C6" s="194" t="s">
        <v>34</v>
      </c>
      <c r="D6" s="194" t="s">
        <v>92</v>
      </c>
      <c r="E6" s="195" t="s">
        <v>237</v>
      </c>
      <c r="F6" s="195" t="s">
        <v>238</v>
      </c>
      <c r="G6" s="195" t="s">
        <v>239</v>
      </c>
      <c r="H6" s="194">
        <v>1</v>
      </c>
      <c r="I6" s="196">
        <v>30000</v>
      </c>
      <c r="J6" s="196">
        <f t="shared" si="0"/>
        <v>30000</v>
      </c>
      <c r="K6" s="151"/>
      <c r="L6" s="151"/>
    </row>
    <row r="7" spans="1:12" s="152" customFormat="1" ht="30" customHeight="1" outlineLevel="2">
      <c r="A7" s="193" t="s">
        <v>39</v>
      </c>
      <c r="B7" s="194" t="s">
        <v>1</v>
      </c>
      <c r="C7" s="194" t="s">
        <v>33</v>
      </c>
      <c r="D7" s="194" t="s">
        <v>92</v>
      </c>
      <c r="E7" s="197" t="s">
        <v>240</v>
      </c>
      <c r="F7" s="197" t="s">
        <v>241</v>
      </c>
      <c r="G7" s="197" t="s">
        <v>242</v>
      </c>
      <c r="H7" s="194">
        <v>1</v>
      </c>
      <c r="I7" s="196">
        <v>50000</v>
      </c>
      <c r="J7" s="196">
        <f t="shared" si="0"/>
        <v>50000</v>
      </c>
      <c r="K7" s="151"/>
      <c r="L7" s="151"/>
    </row>
    <row r="8" spans="1:12" s="152" customFormat="1" ht="30" customHeight="1" outlineLevel="2">
      <c r="A8" s="193" t="s">
        <v>37</v>
      </c>
      <c r="B8" s="194" t="s">
        <v>1</v>
      </c>
      <c r="C8" s="194" t="s">
        <v>12</v>
      </c>
      <c r="D8" s="194" t="s">
        <v>92</v>
      </c>
      <c r="E8" s="197" t="s">
        <v>244</v>
      </c>
      <c r="F8" s="197" t="s">
        <v>245</v>
      </c>
      <c r="G8" s="197" t="s">
        <v>246</v>
      </c>
      <c r="H8" s="194">
        <v>1</v>
      </c>
      <c r="I8" s="196">
        <v>50000</v>
      </c>
      <c r="J8" s="196">
        <f t="shared" si="0"/>
        <v>50000</v>
      </c>
      <c r="K8" s="151"/>
      <c r="L8" s="151"/>
    </row>
    <row r="9" spans="1:12" s="152" customFormat="1" ht="30" customHeight="1" outlineLevel="2">
      <c r="A9" s="193" t="s">
        <v>243</v>
      </c>
      <c r="B9" s="194" t="s">
        <v>1</v>
      </c>
      <c r="C9" s="194" t="s">
        <v>34</v>
      </c>
      <c r="D9" s="194" t="s">
        <v>92</v>
      </c>
      <c r="E9" s="197" t="s">
        <v>244</v>
      </c>
      <c r="F9" s="197" t="s">
        <v>245</v>
      </c>
      <c r="G9" s="197" t="s">
        <v>246</v>
      </c>
      <c r="H9" s="194">
        <v>1</v>
      </c>
      <c r="I9" s="196">
        <v>50000</v>
      </c>
      <c r="J9" s="196">
        <f t="shared" si="0"/>
        <v>50000</v>
      </c>
      <c r="K9" s="151"/>
      <c r="L9" s="151"/>
    </row>
    <row r="10" spans="1:12" s="152" customFormat="1" ht="30" customHeight="1" outlineLevel="2">
      <c r="A10" s="193" t="s">
        <v>38</v>
      </c>
      <c r="B10" s="194" t="s">
        <v>1</v>
      </c>
      <c r="C10" s="194" t="s">
        <v>12</v>
      </c>
      <c r="D10" s="194" t="s">
        <v>92</v>
      </c>
      <c r="E10" s="197" t="s">
        <v>247</v>
      </c>
      <c r="F10" s="197" t="s">
        <v>248</v>
      </c>
      <c r="G10" s="197" t="s">
        <v>249</v>
      </c>
      <c r="H10" s="194">
        <v>185</v>
      </c>
      <c r="I10" s="196">
        <v>46</v>
      </c>
      <c r="J10" s="196">
        <f t="shared" si="0"/>
        <v>8510</v>
      </c>
      <c r="K10" s="151"/>
      <c r="L10" s="151"/>
    </row>
    <row r="11" spans="1:12" s="152" customFormat="1" ht="30" customHeight="1" outlineLevel="2">
      <c r="A11" s="193" t="s">
        <v>49</v>
      </c>
      <c r="B11" s="194" t="s">
        <v>1</v>
      </c>
      <c r="C11" s="194" t="s">
        <v>12</v>
      </c>
      <c r="D11" s="194" t="s">
        <v>92</v>
      </c>
      <c r="E11" s="197" t="s">
        <v>247</v>
      </c>
      <c r="F11" s="197" t="s">
        <v>248</v>
      </c>
      <c r="G11" s="197" t="s">
        <v>249</v>
      </c>
      <c r="H11" s="194">
        <v>340</v>
      </c>
      <c r="I11" s="196">
        <v>46</v>
      </c>
      <c r="J11" s="196">
        <f t="shared" si="0"/>
        <v>15640</v>
      </c>
      <c r="K11" s="151"/>
      <c r="L11" s="151"/>
    </row>
    <row r="12" spans="1:12" s="152" customFormat="1" ht="30" customHeight="1" outlineLevel="2">
      <c r="A12" s="193" t="s">
        <v>37</v>
      </c>
      <c r="B12" s="194" t="s">
        <v>1</v>
      </c>
      <c r="C12" s="194" t="s">
        <v>12</v>
      </c>
      <c r="D12" s="194" t="s">
        <v>92</v>
      </c>
      <c r="E12" s="197" t="s">
        <v>247</v>
      </c>
      <c r="F12" s="197" t="s">
        <v>248</v>
      </c>
      <c r="G12" s="197" t="s">
        <v>249</v>
      </c>
      <c r="H12" s="194">
        <v>152</v>
      </c>
      <c r="I12" s="196">
        <v>46</v>
      </c>
      <c r="J12" s="196">
        <f t="shared" si="0"/>
        <v>6992</v>
      </c>
      <c r="K12" s="151"/>
      <c r="L12" s="151"/>
    </row>
    <row r="13" spans="1:12" s="152" customFormat="1" ht="30" customHeight="1" outlineLevel="2">
      <c r="A13" s="193" t="s">
        <v>39</v>
      </c>
      <c r="B13" s="194" t="s">
        <v>1</v>
      </c>
      <c r="C13" s="194" t="s">
        <v>33</v>
      </c>
      <c r="D13" s="194" t="s">
        <v>92</v>
      </c>
      <c r="E13" s="197" t="s">
        <v>247</v>
      </c>
      <c r="F13" s="197" t="s">
        <v>248</v>
      </c>
      <c r="G13" s="197" t="s">
        <v>249</v>
      </c>
      <c r="H13" s="194">
        <v>302</v>
      </c>
      <c r="I13" s="196">
        <v>46</v>
      </c>
      <c r="J13" s="196">
        <f t="shared" si="0"/>
        <v>13892</v>
      </c>
      <c r="K13" s="151"/>
      <c r="L13" s="151"/>
    </row>
    <row r="14" spans="1:12" s="152" customFormat="1" ht="30" customHeight="1" outlineLevel="2">
      <c r="A14" s="193" t="s">
        <v>41</v>
      </c>
      <c r="B14" s="194" t="s">
        <v>1</v>
      </c>
      <c r="C14" s="194" t="s">
        <v>34</v>
      </c>
      <c r="D14" s="194" t="s">
        <v>92</v>
      </c>
      <c r="E14" s="197" t="s">
        <v>247</v>
      </c>
      <c r="F14" s="197" t="s">
        <v>248</v>
      </c>
      <c r="G14" s="197" t="s">
        <v>249</v>
      </c>
      <c r="H14" s="194">
        <v>258</v>
      </c>
      <c r="I14" s="196">
        <v>46</v>
      </c>
      <c r="J14" s="196">
        <f t="shared" si="0"/>
        <v>11868</v>
      </c>
      <c r="K14" s="151"/>
      <c r="L14" s="151"/>
    </row>
    <row r="15" spans="1:12" s="152" customFormat="1" ht="30" customHeight="1" outlineLevel="2">
      <c r="A15" s="193" t="s">
        <v>40</v>
      </c>
      <c r="B15" s="194" t="s">
        <v>1</v>
      </c>
      <c r="C15" s="194" t="s">
        <v>34</v>
      </c>
      <c r="D15" s="194" t="s">
        <v>92</v>
      </c>
      <c r="E15" s="197" t="s">
        <v>247</v>
      </c>
      <c r="F15" s="197" t="s">
        <v>248</v>
      </c>
      <c r="G15" s="197" t="s">
        <v>249</v>
      </c>
      <c r="H15" s="194">
        <v>329</v>
      </c>
      <c r="I15" s="196">
        <v>46</v>
      </c>
      <c r="J15" s="196">
        <f t="shared" si="0"/>
        <v>15134</v>
      </c>
      <c r="K15" s="151"/>
      <c r="L15" s="151"/>
    </row>
    <row r="16" spans="1:12" s="152" customFormat="1" ht="30" customHeight="1" outlineLevel="2">
      <c r="A16" s="193" t="s">
        <v>42</v>
      </c>
      <c r="B16" s="194" t="s">
        <v>1</v>
      </c>
      <c r="C16" s="194" t="s">
        <v>34</v>
      </c>
      <c r="D16" s="194" t="s">
        <v>92</v>
      </c>
      <c r="E16" s="197" t="s">
        <v>247</v>
      </c>
      <c r="F16" s="197" t="s">
        <v>248</v>
      </c>
      <c r="G16" s="197" t="s">
        <v>249</v>
      </c>
      <c r="H16" s="194">
        <v>379</v>
      </c>
      <c r="I16" s="196">
        <v>46</v>
      </c>
      <c r="J16" s="196">
        <f t="shared" si="0"/>
        <v>17434</v>
      </c>
      <c r="K16" s="151"/>
      <c r="L16" s="151"/>
    </row>
    <row r="17" spans="1:12" s="152" customFormat="1" ht="30" customHeight="1" outlineLevel="1">
      <c r="A17" s="193"/>
      <c r="B17" s="200" t="s">
        <v>11</v>
      </c>
      <c r="C17" s="194"/>
      <c r="D17" s="194"/>
      <c r="E17" s="197"/>
      <c r="F17" s="197"/>
      <c r="G17" s="197"/>
      <c r="H17" s="194"/>
      <c r="I17" s="196"/>
      <c r="J17" s="196">
        <f>SUBTOTAL(9,J4:J16)</f>
        <v>329470</v>
      </c>
      <c r="K17" s="151"/>
      <c r="L17" s="151"/>
    </row>
  </sheetData>
  <autoFilter ref="A3:L17"/>
  <sortState ref="A2:J112">
    <sortCondition ref="B1"/>
  </sortState>
  <mergeCells count="2">
    <mergeCell ref="A1:J1"/>
    <mergeCell ref="A2:J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9"/>
  <sheetViews>
    <sheetView workbookViewId="0">
      <selection activeCell="A10" sqref="A10:XFD33"/>
    </sheetView>
  </sheetViews>
  <sheetFormatPr defaultRowHeight="15" outlineLevelRow="2"/>
  <cols>
    <col min="1" max="1" width="28.375" style="149" customWidth="1"/>
    <col min="2" max="2" width="11.25" style="149" customWidth="1"/>
    <col min="3" max="3" width="8.625" style="149" customWidth="1"/>
    <col min="4" max="4" width="8.5" style="149" customWidth="1"/>
    <col min="5" max="5" width="21.75" style="149" customWidth="1"/>
    <col min="6" max="6" width="20.5" style="149" customWidth="1"/>
    <col min="7" max="7" width="26.625" style="149" customWidth="1"/>
    <col min="8" max="8" width="5.625" style="149" customWidth="1"/>
    <col min="9" max="9" width="11.625" style="150" customWidth="1"/>
    <col min="10" max="10" width="12.5" style="150" customWidth="1"/>
    <col min="11" max="12" width="9" style="146"/>
    <col min="13" max="16384" width="9" style="147"/>
  </cols>
  <sheetData>
    <row r="1" spans="1:12" s="186" customFormat="1" ht="30" customHeight="1">
      <c r="A1" s="254" t="s">
        <v>232</v>
      </c>
      <c r="B1" s="254"/>
      <c r="C1" s="254"/>
      <c r="D1" s="254"/>
      <c r="E1" s="254"/>
      <c r="F1" s="254"/>
      <c r="G1" s="254"/>
      <c r="H1" s="254"/>
      <c r="I1" s="254"/>
      <c r="J1" s="254"/>
      <c r="K1" s="185"/>
      <c r="L1" s="185"/>
    </row>
    <row r="2" spans="1:12" s="184" customFormat="1" ht="20.100000000000001" customHeight="1">
      <c r="A2" s="255" t="s">
        <v>103</v>
      </c>
      <c r="B2" s="255"/>
      <c r="C2" s="255"/>
      <c r="D2" s="255"/>
      <c r="E2" s="255"/>
      <c r="F2" s="255"/>
      <c r="G2" s="255"/>
      <c r="H2" s="255"/>
      <c r="I2" s="255"/>
      <c r="J2" s="255"/>
      <c r="K2" s="183"/>
      <c r="L2" s="183"/>
    </row>
    <row r="3" spans="1:12" s="152" customFormat="1" ht="23.1" customHeight="1">
      <c r="A3" s="155" t="s">
        <v>27</v>
      </c>
      <c r="B3" s="155" t="s">
        <v>202</v>
      </c>
      <c r="C3" s="155" t="s">
        <v>203</v>
      </c>
      <c r="D3" s="155" t="s">
        <v>204</v>
      </c>
      <c r="E3" s="155" t="s">
        <v>28</v>
      </c>
      <c r="F3" s="155" t="s">
        <v>29</v>
      </c>
      <c r="G3" s="155" t="s">
        <v>30</v>
      </c>
      <c r="H3" s="155" t="s">
        <v>31</v>
      </c>
      <c r="I3" s="155" t="s">
        <v>32</v>
      </c>
      <c r="J3" s="155" t="s">
        <v>205</v>
      </c>
      <c r="K3" s="151"/>
      <c r="L3" s="151"/>
    </row>
    <row r="4" spans="1:12" s="152" customFormat="1" ht="23.1" customHeight="1" outlineLevel="2">
      <c r="A4" s="174" t="s">
        <v>39</v>
      </c>
      <c r="B4" s="148" t="s">
        <v>214</v>
      </c>
      <c r="C4" s="148" t="s">
        <v>211</v>
      </c>
      <c r="D4" s="148" t="s">
        <v>207</v>
      </c>
      <c r="E4" s="176" t="s">
        <v>212</v>
      </c>
      <c r="F4" s="177" t="s">
        <v>213</v>
      </c>
      <c r="G4" s="177" t="s">
        <v>210</v>
      </c>
      <c r="H4" s="148">
        <v>1</v>
      </c>
      <c r="I4" s="154">
        <v>100000</v>
      </c>
      <c r="J4" s="154">
        <f>I4*H4</f>
        <v>100000</v>
      </c>
      <c r="K4" s="151"/>
      <c r="L4" s="151"/>
    </row>
    <row r="5" spans="1:12" s="152" customFormat="1" ht="23.1" customHeight="1" outlineLevel="2">
      <c r="A5" s="174" t="s">
        <v>39</v>
      </c>
      <c r="B5" s="148" t="s">
        <v>214</v>
      </c>
      <c r="C5" s="153" t="s">
        <v>211</v>
      </c>
      <c r="D5" s="148" t="s">
        <v>207</v>
      </c>
      <c r="E5" s="176" t="s">
        <v>215</v>
      </c>
      <c r="F5" s="176" t="s">
        <v>216</v>
      </c>
      <c r="G5" s="176" t="s">
        <v>217</v>
      </c>
      <c r="H5" s="148">
        <v>1</v>
      </c>
      <c r="I5" s="154">
        <v>600000</v>
      </c>
      <c r="J5" s="154">
        <f>I5*H5</f>
        <v>600000</v>
      </c>
      <c r="K5" s="151"/>
      <c r="L5" s="151"/>
    </row>
    <row r="6" spans="1:12" s="152" customFormat="1" ht="23.1" customHeight="1" outlineLevel="2">
      <c r="A6" s="174" t="s">
        <v>218</v>
      </c>
      <c r="B6" s="148" t="s">
        <v>214</v>
      </c>
      <c r="C6" s="148" t="s">
        <v>206</v>
      </c>
      <c r="D6" s="148" t="s">
        <v>207</v>
      </c>
      <c r="E6" s="176" t="s">
        <v>215</v>
      </c>
      <c r="F6" s="176" t="s">
        <v>220</v>
      </c>
      <c r="G6" s="176" t="s">
        <v>221</v>
      </c>
      <c r="H6" s="148">
        <v>1</v>
      </c>
      <c r="I6" s="154">
        <v>500000</v>
      </c>
      <c r="J6" s="154">
        <f>I6*H6</f>
        <v>500000</v>
      </c>
      <c r="K6" s="151"/>
      <c r="L6" s="151"/>
    </row>
    <row r="7" spans="1:12" s="152" customFormat="1" ht="23.1" customHeight="1" outlineLevel="2">
      <c r="A7" s="174" t="s">
        <v>219</v>
      </c>
      <c r="B7" s="148" t="s">
        <v>214</v>
      </c>
      <c r="C7" s="148" t="s">
        <v>209</v>
      </c>
      <c r="D7" s="148" t="s">
        <v>207</v>
      </c>
      <c r="E7" s="176" t="s">
        <v>215</v>
      </c>
      <c r="F7" s="176" t="s">
        <v>220</v>
      </c>
      <c r="G7" s="176" t="s">
        <v>221</v>
      </c>
      <c r="H7" s="148">
        <v>1</v>
      </c>
      <c r="I7" s="154">
        <v>500000</v>
      </c>
      <c r="J7" s="154">
        <f>I7*H7</f>
        <v>500000</v>
      </c>
      <c r="K7" s="151"/>
      <c r="L7" s="151"/>
    </row>
    <row r="8" spans="1:12" s="152" customFormat="1" ht="23.1" customHeight="1" outlineLevel="2">
      <c r="A8" s="178" t="s">
        <v>222</v>
      </c>
      <c r="B8" s="148" t="s">
        <v>214</v>
      </c>
      <c r="C8" s="148" t="s">
        <v>206</v>
      </c>
      <c r="D8" s="148" t="s">
        <v>207</v>
      </c>
      <c r="E8" s="176" t="s">
        <v>208</v>
      </c>
      <c r="F8" s="176" t="s">
        <v>208</v>
      </c>
      <c r="G8" s="176" t="s">
        <v>208</v>
      </c>
      <c r="H8" s="148">
        <v>1</v>
      </c>
      <c r="I8" s="154">
        <v>300000</v>
      </c>
      <c r="J8" s="154">
        <f>I8*H8</f>
        <v>300000</v>
      </c>
      <c r="K8" s="151"/>
      <c r="L8" s="151"/>
    </row>
    <row r="9" spans="1:12" s="152" customFormat="1" ht="23.1" customHeight="1" outlineLevel="1">
      <c r="A9" s="179"/>
      <c r="B9" s="175" t="s">
        <v>11</v>
      </c>
      <c r="C9" s="148"/>
      <c r="D9" s="148"/>
      <c r="E9" s="176"/>
      <c r="F9" s="176"/>
      <c r="G9" s="176"/>
      <c r="H9" s="148"/>
      <c r="I9" s="154"/>
      <c r="J9" s="154">
        <f>SUBTOTAL(9,J4:J8)</f>
        <v>2000000</v>
      </c>
      <c r="K9" s="151"/>
      <c r="L9" s="151"/>
    </row>
  </sheetData>
  <autoFilter ref="A3:K9">
    <sortState ref="A3:K30">
      <sortCondition ref="B2"/>
    </sortState>
  </autoFilter>
  <mergeCells count="2">
    <mergeCell ref="A1:J1"/>
    <mergeCell ref="A2:J2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Footer>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L18"/>
  <sheetViews>
    <sheetView workbookViewId="0">
      <selection activeCell="A19" sqref="A19:XFD101"/>
    </sheetView>
  </sheetViews>
  <sheetFormatPr defaultRowHeight="13.5" outlineLevelRow="2"/>
  <cols>
    <col min="1" max="1" width="34.375" style="203" customWidth="1"/>
    <col min="2" max="2" width="18.375" customWidth="1"/>
    <col min="3" max="3" width="28.375" customWidth="1"/>
  </cols>
  <sheetData>
    <row r="1" spans="1:12" s="186" customFormat="1" ht="30" customHeight="1">
      <c r="A1" s="254" t="s">
        <v>232</v>
      </c>
      <c r="B1" s="254"/>
      <c r="C1" s="254"/>
      <c r="D1" s="192"/>
      <c r="E1" s="192"/>
      <c r="F1" s="192"/>
      <c r="G1" s="192"/>
      <c r="H1" s="192"/>
      <c r="I1" s="192"/>
      <c r="J1" s="192"/>
      <c r="K1" s="185"/>
      <c r="L1" s="185"/>
    </row>
    <row r="2" spans="1:12" s="184" customFormat="1" ht="20.100000000000001" customHeight="1">
      <c r="A2" s="255" t="s">
        <v>103</v>
      </c>
      <c r="B2" s="255"/>
      <c r="C2" s="255"/>
      <c r="D2" s="204"/>
      <c r="E2" s="204"/>
      <c r="F2" s="204"/>
      <c r="G2" s="204"/>
      <c r="H2" s="204"/>
      <c r="I2" s="204"/>
      <c r="J2" s="204"/>
      <c r="K2" s="183"/>
      <c r="L2" s="183"/>
    </row>
    <row r="3" spans="1:12" s="202" customFormat="1" ht="18" customHeight="1">
      <c r="A3" s="201" t="s">
        <v>4</v>
      </c>
      <c r="B3" s="201" t="s">
        <v>0</v>
      </c>
      <c r="C3" s="201" t="s">
        <v>251</v>
      </c>
      <c r="D3" s="205"/>
      <c r="E3" s="206"/>
      <c r="F3" s="206"/>
      <c r="G3" s="206"/>
      <c r="H3" s="206"/>
      <c r="I3" s="206"/>
      <c r="J3" s="206"/>
    </row>
    <row r="4" spans="1:12" outlineLevel="2">
      <c r="A4" s="193" t="s">
        <v>39</v>
      </c>
      <c r="B4" s="52" t="s">
        <v>1</v>
      </c>
      <c r="C4" s="52">
        <v>8800</v>
      </c>
    </row>
    <row r="5" spans="1:12" outlineLevel="2">
      <c r="A5" s="193" t="s">
        <v>40</v>
      </c>
      <c r="B5" s="52" t="s">
        <v>1</v>
      </c>
      <c r="C5" s="52">
        <v>7400</v>
      </c>
    </row>
    <row r="6" spans="1:12" outlineLevel="2">
      <c r="A6" s="193" t="s">
        <v>41</v>
      </c>
      <c r="B6" s="52" t="s">
        <v>1</v>
      </c>
      <c r="C6" s="52">
        <v>7200</v>
      </c>
    </row>
    <row r="7" spans="1:12" outlineLevel="2">
      <c r="A7" s="193" t="s">
        <v>42</v>
      </c>
      <c r="B7" s="52" t="s">
        <v>1</v>
      </c>
      <c r="C7" s="52">
        <v>8200</v>
      </c>
    </row>
    <row r="8" spans="1:12" outlineLevel="2">
      <c r="A8" s="193" t="s">
        <v>37</v>
      </c>
      <c r="B8" s="52" t="s">
        <v>1</v>
      </c>
      <c r="C8" s="52">
        <v>5200</v>
      </c>
    </row>
    <row r="9" spans="1:12" outlineLevel="2">
      <c r="A9" s="193" t="s">
        <v>49</v>
      </c>
      <c r="B9" s="52" t="s">
        <v>1</v>
      </c>
      <c r="C9" s="52">
        <v>7000</v>
      </c>
    </row>
    <row r="10" spans="1:12" outlineLevel="2">
      <c r="A10" s="193" t="s">
        <v>38</v>
      </c>
      <c r="B10" s="52" t="s">
        <v>1</v>
      </c>
      <c r="C10" s="52">
        <v>3600</v>
      </c>
    </row>
    <row r="11" spans="1:12" outlineLevel="2">
      <c r="A11" s="193" t="s">
        <v>44</v>
      </c>
      <c r="B11" s="52" t="s">
        <v>1</v>
      </c>
      <c r="C11" s="52">
        <v>3800</v>
      </c>
    </row>
    <row r="12" spans="1:12" outlineLevel="2">
      <c r="A12" s="193" t="s">
        <v>45</v>
      </c>
      <c r="B12" s="52" t="s">
        <v>1</v>
      </c>
      <c r="C12" s="52">
        <v>2400</v>
      </c>
    </row>
    <row r="13" spans="1:12" outlineLevel="2">
      <c r="A13" s="193" t="s">
        <v>43</v>
      </c>
      <c r="B13" s="52" t="s">
        <v>1</v>
      </c>
      <c r="C13" s="52">
        <v>2400</v>
      </c>
    </row>
    <row r="14" spans="1:12" outlineLevel="2">
      <c r="A14" s="193" t="s">
        <v>46</v>
      </c>
      <c r="B14" s="52" t="s">
        <v>1</v>
      </c>
      <c r="C14" s="52">
        <v>2800</v>
      </c>
    </row>
    <row r="15" spans="1:12" outlineLevel="2">
      <c r="A15" s="193" t="s">
        <v>252</v>
      </c>
      <c r="B15" s="52" t="s">
        <v>1</v>
      </c>
      <c r="C15" s="52">
        <v>1600</v>
      </c>
    </row>
    <row r="16" spans="1:12" outlineLevel="2">
      <c r="A16" s="193" t="s">
        <v>47</v>
      </c>
      <c r="B16" s="52" t="s">
        <v>1</v>
      </c>
      <c r="C16" s="52">
        <v>1200</v>
      </c>
    </row>
    <row r="17" spans="1:3" outlineLevel="2">
      <c r="A17" s="193" t="s">
        <v>253</v>
      </c>
      <c r="B17" s="52" t="s">
        <v>1</v>
      </c>
      <c r="C17" s="52">
        <v>2400</v>
      </c>
    </row>
    <row r="18" spans="1:3" outlineLevel="1">
      <c r="A18" s="193"/>
      <c r="B18" s="207" t="s">
        <v>11</v>
      </c>
      <c r="C18" s="52">
        <f>SUBTOTAL(9,C4:C17)</f>
        <v>64000</v>
      </c>
    </row>
  </sheetData>
  <sortState ref="A2:C99">
    <sortCondition ref="B1"/>
  </sortState>
  <mergeCells count="2">
    <mergeCell ref="A1:C1"/>
    <mergeCell ref="A2:C2"/>
  </mergeCells>
  <phoneticPr fontId="1" type="noConversion"/>
  <conditionalFormatting sqref="A3:B3">
    <cfRule type="duplicateValues" dxfId="1" priority="3"/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7</vt:i4>
      </vt:variant>
    </vt:vector>
  </HeadingPairs>
  <TitlesOfParts>
    <vt:vector size="20" baseType="lpstr">
      <vt:lpstr>梅陇镇</vt:lpstr>
      <vt:lpstr>残疾人就业保障金</vt:lpstr>
      <vt:lpstr>补充公用经费</vt:lpstr>
      <vt:lpstr>信息化项目</vt:lpstr>
      <vt:lpstr>设备购置与更新</vt:lpstr>
      <vt:lpstr>幼儿教育教学</vt:lpstr>
      <vt:lpstr>科艺体德专项</vt:lpstr>
      <vt:lpstr>中小学教育教学</vt:lpstr>
      <vt:lpstr>党建经费</vt:lpstr>
      <vt:lpstr>公办义务教育减免书薄费</vt:lpstr>
      <vt:lpstr>公办义务教育营养午餐</vt:lpstr>
      <vt:lpstr>公办义务教育资助</vt:lpstr>
      <vt:lpstr>公办学前教育资助</vt:lpstr>
      <vt:lpstr>残疾人就业保障金!Print_Area</vt:lpstr>
      <vt:lpstr>信息化项目!Print_Area</vt:lpstr>
      <vt:lpstr>幼儿教育教学!Print_Area</vt:lpstr>
      <vt:lpstr>中小学教育教学!Print_Area</vt:lpstr>
      <vt:lpstr>残疾人就业保障金!Print_Titles</vt:lpstr>
      <vt:lpstr>幼儿教育教学!Print_Titles</vt:lpstr>
      <vt:lpstr>中小学教育教学!Print_Titles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meng</cp:lastModifiedBy>
  <cp:lastPrinted>2026-02-24T08:01:48Z</cp:lastPrinted>
  <dcterms:created xsi:type="dcterms:W3CDTF">2022-11-11T08:39:54Z</dcterms:created>
  <dcterms:modified xsi:type="dcterms:W3CDTF">2026-02-27T07:07:06Z</dcterms:modified>
</cp:coreProperties>
</file>