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梅陇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北片" sheetId="57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'设备更新与购置（不含公务车）'!$A$3:$L$6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'设备更新与购置（不含公务车）'!$A$1:$L$6</definedName>
    <definedName name="_xlnm.Print_Area" localSheetId="15">校舍维修北片!$A$1:$O$41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校舍维修北片!$1:$3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O35" i="57" l="1"/>
  <c r="O24"/>
  <c r="O15"/>
  <c r="O9"/>
  <c r="O5"/>
  <c r="F52"/>
  <c r="F51"/>
  <c r="F50"/>
  <c r="F49"/>
  <c r="H48"/>
  <c r="F48"/>
  <c r="F47"/>
  <c r="F46"/>
  <c r="F45"/>
  <c r="H43"/>
  <c r="H42"/>
  <c r="K4" i="56"/>
  <c r="K5"/>
  <c r="K6" s="1"/>
  <c r="O4" i="57" l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<sst xmlns="http://schemas.openxmlformats.org/spreadsheetml/2006/main" count="3142" uniqueCount="760">
  <si>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</si>
  <si>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</si>
  <si>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</si>
  <si>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</si>
  <si>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</si>
  <si>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</si>
  <si>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</si>
  <si>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</si>
  <si>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</si>
  <si>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</si>
  <si>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</si>
  <si>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</si>
  <si>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</si>
  <si>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</si>
  <si>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</si>
  <si>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</si>
  <si>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</si>
  <si>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</si>
  <si>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</si>
  <si>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</si>
  <si>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</si>
  <si>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</si>
  <si>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</si>
  <si>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</si>
  <si>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</si>
  <si>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</si>
  <si>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</si>
  <si>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</si>
  <si>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</si>
  <si>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</si>
  <si>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</si>
  <si>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</si>
  <si>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</si>
  <si>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</si>
  <si>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</si>
  <si>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</si>
  <si>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</si>
  <si>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</si>
  <si>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</si>
  <si>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</si>
  <si>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</si>
  <si>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</si>
  <si>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</si>
  <si>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</si>
  <si>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</si>
  <si>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</si>
  <si>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</si>
  <si>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</si>
  <si>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</si>
  <si>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</si>
  <si>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</si>
  <si>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</si>
  <si>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</si>
  <si>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</si>
  <si>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</si>
  <si>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</si>
  <si>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</si>
  <si>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</si>
  <si>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</si>
  <si>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</si>
  <si>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</si>
  <si>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</si>
  <si>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</si>
  <si>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</si>
  <si>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</si>
  <si>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</si>
  <si>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</si>
  <si>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</si>
  <si>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</si>
  <si>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</si>
  <si>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</si>
  <si>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</si>
  <si>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</si>
  <si>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</si>
  <si>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</si>
  <si>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</si>
  <si>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</si>
  <si>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</si>
  <si>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</si>
  <si>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</si>
  <si>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</si>
  <si>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</si>
  <si>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</si>
  <si>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</si>
  <si>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</si>
  <si>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</si>
  <si>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</si>
  <si>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</si>
  <si>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</si>
  <si>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</si>
  <si>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</si>
  <si>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</si>
  <si>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</si>
  <si>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</si>
  <si>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</si>
  <si>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</si>
  <si>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</si>
  <si>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</si>
  <si>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</si>
  <si>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</si>
  <si>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</si>
  <si>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</si>
  <si>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</si>
  <si>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</si>
  <si>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</si>
  <si>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</si>
  <si>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</si>
  <si>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</si>
  <si>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</si>
  <si>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</si>
  <si>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</si>
  <si>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</si>
  <si>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</si>
  <si>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</si>
  <si>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</si>
  <si>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</si>
  <si>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</si>
  <si>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</si>
  <si>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</si>
  <si>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</si>
  <si>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</si>
  <si>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</si>
  <si>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</si>
  <si>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</si>
  <si>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</si>
  <si>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</si>
  <si>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</si>
  <si>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</si>
  <si>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</si>
  <si>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</si>
  <si>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</si>
  <si>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</si>
  <si>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</si>
  <si>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</si>
  <si>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</si>
  <si>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</si>
  <si>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</si>
  <si>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</si>
  <si>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</si>
  <si>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</si>
  <si>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</si>
  <si>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</si>
  <si>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</si>
  <si>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</si>
  <si>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</si>
  <si>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</si>
  <si>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</si>
  <si>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</si>
  <si>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</si>
  <si>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</si>
  <si>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</si>
  <si>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</si>
  <si>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</si>
  <si>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</si>
  <si>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</si>
  <si>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</si>
  <si>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</si>
  <si>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</si>
  <si>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</si>
  <si>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</si>
  <si>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</si>
  <si>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</si>
  <si>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</si>
  <si>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</si>
  <si>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</si>
  <si>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</si>
  <si>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</si>
  <si>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</si>
  <si>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</si>
  <si>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</si>
  <si>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</si>
  <si>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</si>
  <si>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</si>
  <si>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</si>
  <si>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</si>
  <si>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</si>
  <si>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</si>
  <si>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</si>
  <si>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</si>
  <si>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</si>
  <si>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</si>
  <si>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</si>
  <si>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</si>
  <si>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</si>
  <si>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</si>
  <si>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</si>
  <si>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</si>
  <si>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</si>
  <si>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</si>
  <si>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</si>
  <si>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</si>
  <si>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</si>
  <si>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</si>
  <si>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</si>
  <si>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</si>
  <si>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</si>
  <si>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</si>
  <si>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</si>
  <si>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</si>
  <si>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</si>
  <si>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</si>
  <si>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</si>
  <si>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</si>
  <si>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</si>
  <si>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</si>
  <si>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</si>
  <si>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</si>
  <si>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</si>
  <si>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</si>
  <si>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</si>
  <si>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</si>
  <si>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</si>
  <si>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</si>
  <si>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</si>
  <si>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</si>
  <si>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</si>
  <si>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</si>
  <si>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</si>
  <si>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</si>
  <si>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</si>
  <si>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</si>
  <si>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</si>
  <si>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</si>
  <si>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</si>
  <si>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</si>
  <si>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</si>
  <si>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</si>
  <si>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</si>
  <si>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</si>
  <si>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</si>
  <si>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</si>
  <si>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</si>
  <si>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</si>
  <si>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</si>
  <si>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</si>
  <si>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</si>
  <si>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</si>
  <si>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</si>
  <si>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</si>
  <si>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</si>
  <si>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</si>
  <si>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</si>
  <si>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</si>
  <si>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</si>
  <si>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</si>
  <si>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</si>
  <si>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</si>
  <si>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</si>
  <si>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</si>
  <si>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</si>
  <si>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</si>
  <si>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</si>
  <si>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</si>
  <si>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</si>
  <si>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</si>
  <si>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</si>
  <si>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</si>
  <si>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</si>
  <si>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</si>
  <si>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</si>
  <si>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</si>
  <si>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</si>
  <si>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</si>
  <si>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</si>
  <si>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</si>
  <si>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</si>
  <si>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</si>
  <si>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</si>
  <si>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</si>
  <si>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</si>
  <si>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</si>
  <si>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</si>
  <si>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</si>
  <si>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</si>
  <si>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</si>
  <si>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</si>
  <si>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</si>
  <si>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</si>
  <si>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</si>
  <si>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</si>
  <si>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</si>
  <si>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</si>
  <si>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</si>
  <si>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</si>
  <si>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</si>
  <si>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</si>
  <si>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</si>
  <si>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</si>
  <si>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</si>
  <si>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</si>
  <si>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</si>
  <si>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</si>
  <si>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</si>
  <si>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</si>
  <si>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</si>
  <si>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</si>
  <si>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</si>
  <si>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</si>
  <si>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</si>
  <si>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</si>
  <si>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</si>
  <si>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</si>
  <si>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</si>
  <si>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</si>
  <si>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</si>
  <si>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</si>
  <si>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</si>
  <si>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</si>
  <si>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</si>
  <si>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</si>
  <si>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</si>
  <si>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</si>
  <si>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</si>
  <si>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</si>
  <si>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</si>
  <si>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</si>
  <si>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</si>
  <si>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</si>
  <si>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</si>
  <si>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</si>
  <si>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</si>
  <si>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</si>
  <si>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</si>
  <si>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</si>
  <si>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</si>
  <si>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</si>
  <si>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</si>
  <si>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</si>
  <si>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</si>
  <si>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</si>
  <si>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</si>
  <si>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</si>
  <si>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</si>
  <si>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</si>
  <si>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</si>
  <si>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</si>
  <si>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</si>
  <si>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</si>
  <si>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</si>
  <si>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</si>
  <si>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</si>
  <si>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</si>
  <si>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</si>
  <si>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</si>
  <si>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</si>
  <si>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</si>
  <si>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</si>
  <si>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</si>
  <si>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</si>
  <si>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</si>
  <si>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</si>
  <si>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</si>
  <si>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</si>
  <si>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</si>
  <si>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</si>
  <si>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</si>
  <si>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</si>
  <si>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</si>
  <si>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</si>
  <si>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</si>
  <si>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</si>
  <si>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</si>
  <si>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</si>
  <si>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</si>
  <si>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</si>
  <si>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</si>
  <si>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</si>
  <si>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</si>
  <si>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</si>
  <si>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</si>
  <si>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</si>
  <si>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</si>
  <si>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</si>
  <si>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</si>
  <si>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</si>
  <si>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</si>
  <si>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</si>
  <si>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</si>
  <si>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</si>
  <si>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</si>
  <si>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</si>
  <si>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</si>
  <si>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</si>
  <si>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</si>
  <si>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</si>
  <si>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</si>
  <si>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</si>
  <si>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</si>
  <si>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</si>
  <si>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</si>
  <si>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</si>
  <si>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</si>
  <si>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</si>
  <si>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</si>
  <si>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</si>
  <si>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</si>
  <si>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</si>
  <si>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</si>
  <si>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</si>
  <si>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</si>
  <si>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</si>
  <si>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</si>
  <si>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</si>
  <si>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</si>
  <si>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</si>
  <si>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</si>
  <si>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</si>
  <si>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</si>
  <si>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</si>
  <si>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</si>
  <si>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</si>
  <si>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</si>
  <si>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</si>
  <si>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</si>
  <si>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</si>
  <si>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</si>
  <si>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</si>
  <si>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</si>
  <si>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</si>
  <si>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</si>
  <si>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</si>
  <si>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</si>
  <si>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</si>
  <si>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</si>
  <si>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</si>
  <si>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</si>
  <si>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</si>
  <si>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</si>
  <si>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</si>
  <si>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</si>
  <si>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</si>
  <si>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</si>
  <si>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</si>
  <si>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</si>
  <si>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</si>
  <si>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</si>
  <si>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</si>
  <si>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</si>
  <si>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</si>
  <si>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</si>
  <si>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</si>
  <si>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</si>
  <si>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</si>
  <si>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</si>
  <si>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</si>
  <si>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</si>
  <si>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</si>
  <si>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</si>
  <si>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</si>
  <si>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</si>
  <si>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</si>
  <si>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</si>
  <si>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</si>
  <si>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</si>
  <si>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</si>
  <si>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</si>
  <si>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</si>
  <si>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</si>
  <si>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</si>
  <si>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</si>
  <si>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</si>
  <si>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</si>
  <si>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</si>
  <si>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</si>
  <si>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</si>
  <si>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</si>
  <si>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</si>
  <si>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</si>
  <si>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</si>
  <si>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</si>
  <si>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</si>
  <si>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</si>
  <si>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</si>
  <si>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</si>
  <si>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</si>
  <si>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</si>
  <si>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</si>
  <si>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</si>
  <si>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</si>
  <si>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</si>
  <si>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</si>
  <si>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</si>
  <si>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</si>
  <si>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</si>
  <si>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</si>
  <si>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</si>
  <si>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</si>
  <si>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</si>
  <si>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</si>
  <si>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</si>
  <si>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</si>
  <si>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</si>
  <si>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</si>
  <si>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</si>
  <si>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</si>
  <si>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</si>
  <si>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</si>
  <si>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</si>
  <si>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</si>
  <si>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</si>
  <si>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</si>
  <si>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</si>
  <si>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</si>
  <si>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</si>
  <si>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</si>
  <si>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</si>
  <si>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</si>
  <si>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</si>
  <si>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</si>
  <si>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</si>
  <si>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</si>
  <si>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</si>
  <si>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</si>
  <si>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</si>
  <si>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</si>
  <si>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</si>
  <si>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</si>
  <si>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</si>
  <si>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</si>
  <si>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</si>
  <si>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</si>
  <si>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</si>
  <si>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</si>
  <si>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</si>
  <si>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</si>
  <si>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</si>
  <si>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</si>
  <si>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</si>
  <si>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</si>
  <si>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</si>
  <si>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</si>
  <si>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</si>
  <si>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</si>
  <si>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</si>
  <si>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</si>
  <si>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</si>
  <si>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</si>
  <si>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</si>
  <si>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</si>
  <si>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</si>
  <si>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</si>
  <si>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</si>
  <si>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</si>
  <si>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</si>
  <si>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</si>
  <si>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</si>
  <si>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</si>
  <si>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</si>
  <si>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</si>
  <si>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</si>
  <si>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</si>
  <si>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</si>
  <si>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</si>
  <si>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</si>
  <si>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</si>
  <si>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</si>
  <si>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</si>
  <si>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</si>
  <si>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</si>
  <si>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</si>
  <si>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</si>
  <si>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</si>
  <si>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</si>
  <si>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</si>
  <si>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</si>
  <si>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</si>
  <si>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</si>
  <si>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</si>
  <si>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</si>
  <si>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</si>
  <si>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</si>
  <si>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</si>
  <si>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</si>
  <si>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</si>
  <si>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</si>
  <si>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</si>
  <si>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</si>
  <si>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</si>
  <si>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</si>
  <si>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</si>
  <si>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</si>
  <si>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</si>
  <si>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</si>
  <si>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</si>
  <si>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</si>
  <si>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</si>
  <si>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</si>
  <si>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</si>
  <si>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</si>
  <si>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</si>
  <si>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</si>
  <si>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</si>
  <si>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</si>
  <si>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</si>
  <si>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</si>
  <si>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</si>
  <si>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</si>
  <si>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</si>
  <si>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</si>
  <si>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</si>
  <si>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</si>
  <si>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</si>
  <si>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</si>
  <si>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</si>
  <si>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</si>
  <si>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</si>
  <si>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</si>
  <si>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</si>
  <si>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</si>
  <si>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</si>
  <si>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</si>
  <si>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</si>
  <si>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</si>
  <si>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</si>
  <si>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</si>
  <si>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</si>
  <si>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</si>
  <si>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</si>
  <si>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</si>
  <si>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</si>
  <si>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</si>
  <si>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</si>
  <si>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</si>
  <si>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</si>
  <si>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</si>
  <si>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</si>
  <si>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</si>
  <si>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</si>
  <si>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</si>
  <si>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</si>
  <si>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</si>
  <si>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</si>
  <si>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</si>
  <si>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</si>
  <si>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</si>
  <si>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</si>
  <si>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</si>
  <si>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</si>
  <si>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</si>
  <si>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</si>
  <si>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</si>
  <si>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</si>
  <si>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</si>
  <si>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</si>
  <si>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</si>
  <si>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</si>
  <si>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</si>
  <si>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</si>
  <si>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</si>
  <si>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</si>
  <si>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</si>
  <si>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</si>
  <si>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</si>
  <si>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</si>
  <si>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</si>
  <si>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</si>
  <si>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</si>
  <si>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</si>
  <si>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</si>
  <si>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</si>
  <si>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</si>
  <si>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</si>
  <si>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</si>
  <si>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</si>
  <si>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</si>
  <si>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</si>
  <si>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</si>
  <si>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</si>
  <si>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</si>
  <si>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</si>
  <si>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</si>
  <si>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</si>
  <si>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</si>
  <si>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</si>
  <si>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</si>
  <si>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</si>
  <si>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</si>
  <si>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</si>
  <si>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项目类别</t>
  </si>
  <si>
    <t>单位名称</t>
  </si>
  <si>
    <t>规格型号</t>
  </si>
  <si>
    <t>审核单价</t>
  </si>
  <si>
    <t>审核数量</t>
  </si>
  <si>
    <t>批</t>
  </si>
  <si>
    <t>设备购置与更新</t>
  </si>
  <si>
    <t>厨房设备更新</t>
  </si>
  <si>
    <t>梅陇镇 汇总</t>
  </si>
  <si>
    <t xml:space="preserve">设备添置与更新 </t>
  </si>
  <si>
    <t>厨房设备购置</t>
  </si>
  <si>
    <t>镇属</t>
    <phoneticPr fontId="1" type="noConversion"/>
  </si>
  <si>
    <t>单位：元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</si>
  <si>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</si>
  <si>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</si>
  <si>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</si>
  <si>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</si>
  <si>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</si>
  <si>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</si>
  <si>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单价（元）</t>
  </si>
  <si>
    <t>合价（元）</t>
  </si>
  <si>
    <t>-</t>
  </si>
  <si>
    <t>㎡</t>
  </si>
  <si>
    <t>（一）建安费合计</t>
  </si>
  <si>
    <t>（二）工程建设其他费</t>
  </si>
  <si>
    <t>总投资（一）+（二）</t>
  </si>
  <si>
    <t>场地</t>
  </si>
  <si>
    <t>平方米</t>
  </si>
  <si>
    <t>新做15厚EPDM塑胶</t>
  </si>
  <si>
    <t>其中：场地检测费</t>
  </si>
  <si>
    <t>米</t>
  </si>
  <si>
    <t>新做50厚人造草坪</t>
  </si>
  <si>
    <t>其中：空气检测费</t>
  </si>
  <si>
    <t>其中：房屋检测费</t>
  </si>
  <si>
    <t>教学楼</t>
  </si>
  <si>
    <t>足球场</t>
  </si>
  <si>
    <t>屋面</t>
  </si>
  <si>
    <t>卫生间</t>
  </si>
  <si>
    <t>闵行区第三实验学校</t>
  </si>
  <si>
    <t>空调外机架改造</t>
  </si>
  <si>
    <t>铝百叶（空调架）</t>
  </si>
  <si>
    <t>m²</t>
  </si>
  <si>
    <t>上海市闵行区梅陇金都幼儿园（银泰园）</t>
  </si>
  <si>
    <t>屋面防水维修</t>
  </si>
  <si>
    <t>厨房吊顶及灯具</t>
  </si>
  <si>
    <t>内墙涂料修复</t>
  </si>
  <si>
    <t>春申景城幼儿园（高兴分园）</t>
  </si>
  <si>
    <t>外墙整体修缮（内侧有马赛克饰面）</t>
  </si>
  <si>
    <t>内墙涂料修缮</t>
  </si>
  <si>
    <t>钢构铝方通空调架</t>
  </si>
  <si>
    <t>雨水管更换</t>
  </si>
  <si>
    <t>华理梅陇实验学校(罗秀校区）</t>
  </si>
  <si>
    <t>塑胶跑道</t>
  </si>
  <si>
    <t>塑胶场地拆除</t>
  </si>
  <si>
    <t>新做40厚细沥青基层</t>
  </si>
  <si>
    <t>新做13厚塑胶跑道</t>
  </si>
  <si>
    <t>排水沟盖板损坏处更换及排水沟疏通</t>
  </si>
  <si>
    <t>原足球场天然草坪铲除并下挖450深</t>
  </si>
  <si>
    <t>新做碎石、混凝土及细沥青垫层</t>
  </si>
  <si>
    <t>闵行区梅陇镇中心幼儿园中梅苑</t>
  </si>
  <si>
    <t>EPDM塑胶场地铲除</t>
  </si>
  <si>
    <t>必修项目资金</t>
  </si>
  <si>
    <t>建安费合计</t>
  </si>
  <si>
    <t>工程建设其他费</t>
  </si>
  <si>
    <t>外墙</t>
  </si>
  <si>
    <t>内墙</t>
  </si>
  <si>
    <t>塑胶</t>
  </si>
  <si>
    <t>空调架</t>
  </si>
  <si>
    <t>厨房</t>
  </si>
  <si>
    <t>预下达</t>
    <phoneticPr fontId="1" type="noConversion"/>
  </si>
  <si>
    <t>2026年镇属学校校舍维修项目预算表（北片）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</si>
  <si>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</si>
  <si>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</si>
  <si>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</si>
  <si>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</si>
  <si>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</si>
  <si>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二次分配合计</t>
    <phoneticPr fontId="1" type="noConversion"/>
  </si>
  <si>
    <t>设备更新与购置</t>
    <phoneticPr fontId="1" type="noConversion"/>
  </si>
  <si>
    <t>校舍维修</t>
    <phoneticPr fontId="1" type="noConversion"/>
  </si>
  <si>
    <t>合计</t>
    <phoneticPr fontId="3" type="noConversion"/>
  </si>
  <si>
    <t>梅陇镇：</t>
    <phoneticPr fontId="3" type="noConversion"/>
  </si>
  <si>
    <t>详见明细</t>
    <phoneticPr fontId="1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</si>
</sst>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  <numFmt numFmtId="186" formatCode="#,##0.00_ "/>
  </numFmts>
  <fonts count="7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177" fontId="6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8" fillId="2" borderId="6" xfId="0" applyFont="1" applyFill="1" applyBorder="1" applyAlignment="1">
      <alignment horizontal="center" vertical="center" wrapText="1"/>
    </xf>
    <xf numFmtId="184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70" fillId="0" borderId="0" xfId="32" applyFont="1" applyAlignment="1">
      <alignment horizontal="center" vertical="center"/>
    </xf>
    <xf numFmtId="186" fontId="70" fillId="0" borderId="0" xfId="32" applyNumberFormat="1" applyFont="1" applyAlignment="1">
      <alignment horizontal="center" vertical="center"/>
    </xf>
    <xf numFmtId="186" fontId="71" fillId="0" borderId="0" xfId="32" applyNumberFormat="1" applyFont="1" applyAlignment="1">
      <alignment horizontal="center" vertical="center"/>
    </xf>
    <xf numFmtId="0" fontId="70" fillId="0" borderId="0" xfId="32" applyFont="1" applyAlignment="1">
      <alignment horizontal="center" vertical="center" wrapText="1"/>
    </xf>
    <xf numFmtId="4" fontId="71" fillId="0" borderId="14" xfId="32" applyNumberFormat="1" applyFont="1" applyBorder="1" applyAlignment="1">
      <alignment horizontal="center" vertical="center"/>
    </xf>
    <xf numFmtId="0" fontId="50" fillId="0" borderId="0" xfId="1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69" fillId="0" borderId="0" xfId="32" applyFont="1" applyAlignment="1">
      <alignment horizontal="center" vertical="center"/>
    </xf>
    <xf numFmtId="0" fontId="69" fillId="0" borderId="6" xfId="32" applyFont="1" applyBorder="1" applyAlignment="1">
      <alignment horizontal="center" vertical="center"/>
    </xf>
    <xf numFmtId="0" fontId="25" fillId="0" borderId="6" xfId="54" applyFont="1" applyBorder="1" applyAlignment="1">
      <alignment horizontal="center" vertical="center" wrapText="1"/>
    </xf>
    <xf numFmtId="186" fontId="25" fillId="0" borderId="6" xfId="54" applyNumberFormat="1" applyFont="1" applyBorder="1" applyAlignment="1">
      <alignment horizontal="center" vertical="center" wrapText="1"/>
    </xf>
    <xf numFmtId="0" fontId="69" fillId="0" borderId="6" xfId="32" applyFont="1" applyBorder="1" applyAlignment="1">
      <alignment horizontal="center" vertical="center" wrapText="1"/>
    </xf>
    <xf numFmtId="186" fontId="25" fillId="0" borderId="6" xfId="55" applyNumberFormat="1" applyFont="1" applyFill="1" applyBorder="1" applyAlignment="1">
      <alignment horizontal="center" vertical="center" wrapText="1"/>
    </xf>
    <xf numFmtId="182" fontId="25" fillId="0" borderId="6" xfId="32" applyNumberFormat="1" applyFont="1" applyBorder="1" applyAlignment="1">
      <alignment horizontal="center" vertical="center" wrapText="1"/>
    </xf>
    <xf numFmtId="186" fontId="25" fillId="0" borderId="6" xfId="32" applyNumberFormat="1" applyFont="1" applyBorder="1" applyAlignment="1">
      <alignment horizontal="center" vertical="center"/>
    </xf>
    <xf numFmtId="186" fontId="25" fillId="0" borderId="6" xfId="32" applyNumberFormat="1" applyFont="1" applyBorder="1" applyAlignment="1">
      <alignment horizontal="center" vertical="center" wrapText="1"/>
    </xf>
    <xf numFmtId="0" fontId="25" fillId="0" borderId="6" xfId="32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9" fillId="0" borderId="6" xfId="32" applyNumberFormat="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73" fillId="0" borderId="9" xfId="0" applyNumberFormat="1" applyFont="1" applyBorder="1" applyAlignment="1">
      <alignment horizontal="center" vertical="center"/>
    </xf>
    <xf numFmtId="0" fontId="73" fillId="0" borderId="9" xfId="0" applyNumberFormat="1" applyFont="1" applyFill="1" applyBorder="1" applyAlignment="1">
      <alignment horizontal="center" vertical="center"/>
    </xf>
    <xf numFmtId="177" fontId="73" fillId="0" borderId="9" xfId="0" applyNumberFormat="1" applyFont="1" applyFill="1" applyBorder="1" applyAlignment="1">
      <alignment horizontal="center" vertical="center"/>
    </xf>
    <xf numFmtId="177" fontId="73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72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177" fontId="69" fillId="0" borderId="1" xfId="32" applyNumberFormat="1" applyFont="1" applyBorder="1" applyAlignment="1">
      <alignment horizontal="center" vertical="center"/>
    </xf>
    <xf numFmtId="177" fontId="69" fillId="0" borderId="5" xfId="32" applyNumberFormat="1" applyFont="1" applyBorder="1" applyAlignment="1">
      <alignment horizontal="center" vertical="center"/>
    </xf>
    <xf numFmtId="177" fontId="69" fillId="0" borderId="2" xfId="32" applyNumberFormat="1" applyFont="1" applyBorder="1" applyAlignment="1">
      <alignment horizontal="center" vertical="center"/>
    </xf>
    <xf numFmtId="0" fontId="50" fillId="0" borderId="0" xfId="1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86" fontId="25" fillId="0" borderId="6" xfId="32" applyNumberFormat="1" applyFont="1" applyBorder="1" applyAlignment="1">
      <alignment horizontal="center" vertical="center"/>
    </xf>
    <xf numFmtId="0" fontId="25" fillId="0" borderId="1" xfId="32" applyFont="1" applyBorder="1" applyAlignment="1">
      <alignment horizontal="center" vertical="center" wrapText="1"/>
    </xf>
    <xf numFmtId="0" fontId="25" fillId="0" borderId="5" xfId="32" applyFont="1" applyBorder="1" applyAlignment="1">
      <alignment horizontal="center" vertical="center" wrapText="1"/>
    </xf>
    <xf numFmtId="0" fontId="25" fillId="0" borderId="2" xfId="32" applyFont="1" applyBorder="1" applyAlignment="1">
      <alignment horizontal="center" vertical="center" wrapText="1"/>
    </xf>
    <xf numFmtId="0" fontId="25" fillId="0" borderId="6" xfId="54" applyFont="1" applyBorder="1" applyAlignment="1">
      <alignment horizontal="center" vertical="center" wrapText="1"/>
    </xf>
    <xf numFmtId="0" fontId="25" fillId="0" borderId="13" xfId="32" applyFont="1" applyBorder="1" applyAlignment="1">
      <alignment horizontal="center" vertical="center" wrapText="1"/>
    </xf>
    <xf numFmtId="0" fontId="25" fillId="0" borderId="12" xfId="32" applyFont="1" applyBorder="1" applyAlignment="1">
      <alignment horizontal="center" vertical="center" wrapText="1"/>
    </xf>
    <xf numFmtId="0" fontId="25" fillId="0" borderId="4" xfId="32" applyFont="1" applyBorder="1" applyAlignment="1">
      <alignment horizontal="center" vertical="center" wrapText="1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6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7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23" t="s">
        <v>663</v>
      </c>
      <c r="B1" s="324"/>
      <c r="C1" s="324"/>
      <c r="D1" s="325"/>
      <c r="E1" s="325"/>
    </row>
    <row r="2" spans="1:5" s="49" customFormat="1" ht="30" customHeight="1">
      <c r="A2" s="326" t="s">
        <v>659</v>
      </c>
      <c r="B2" s="327"/>
      <c r="C2" s="327"/>
      <c r="D2" s="327"/>
      <c r="E2" s="327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4" sqref="C4:C5"/>
    </sheetView>
  </sheetViews>
  <sheetFormatPr defaultColWidth="9" defaultRowHeight="13.5"/>
  <cols>
    <col min="1" max="1" width="10.625" style="2" customWidth="1"/>
    <col min="2" max="2" width="30.625" style="322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49" t="s">
        <v>750</v>
      </c>
      <c r="B1" s="350"/>
      <c r="C1" s="350"/>
    </row>
    <row r="2" spans="1:3" s="317" customFormat="1" ht="39.950000000000003" customHeight="1">
      <c r="A2" s="351" t="s">
        <v>758</v>
      </c>
      <c r="B2" s="352"/>
      <c r="C2" s="316" t="s">
        <v>751</v>
      </c>
    </row>
    <row r="3" spans="1:3" ht="39.950000000000003" customHeight="1">
      <c r="A3" s="318" t="s">
        <v>752</v>
      </c>
      <c r="B3" s="318" t="s">
        <v>753</v>
      </c>
      <c r="C3" s="319" t="s">
        <v>754</v>
      </c>
    </row>
    <row r="4" spans="1:3" ht="39.950000000000003" customHeight="1">
      <c r="A4" s="318">
        <v>1</v>
      </c>
      <c r="B4" s="318" t="s">
        <v>755</v>
      </c>
      <c r="C4" s="320">
        <f>'设备更新与购置（不含公务车）'!K6</f>
        <v>251600</v>
      </c>
    </row>
    <row r="5" spans="1:3" ht="39.950000000000003" customHeight="1">
      <c r="A5" s="318">
        <v>2</v>
      </c>
      <c r="B5" s="318" t="s">
        <v>756</v>
      </c>
      <c r="C5" s="320">
        <f>校舍维修北片!O4</f>
        <v>2071752</v>
      </c>
    </row>
    <row r="6" spans="1:3" ht="39.950000000000003" customHeight="1">
      <c r="A6" s="318"/>
      <c r="B6" s="318" t="s">
        <v>757</v>
      </c>
      <c r="C6" s="321">
        <f>SUM(C4:C5)</f>
        <v>2323352</v>
      </c>
    </row>
    <row r="7" spans="1:3" ht="30" customHeight="1">
      <c r="B7" s="2"/>
    </row>
    <row r="8" spans="1:3" ht="30" customHeight="1">
      <c r="B8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L5" sqref="L5"/>
    </sheetView>
  </sheetViews>
  <sheetFormatPr defaultColWidth="9" defaultRowHeight="30" customHeight="1" outlineLevelRow="2"/>
  <cols>
    <col min="1" max="1" width="31.625" style="284" customWidth="1"/>
    <col min="2" max="2" width="15.75" style="284" customWidth="1"/>
    <col min="3" max="3" width="13.125" style="284" customWidth="1"/>
    <col min="4" max="4" width="10.25" style="284" customWidth="1"/>
    <col min="5" max="5" width="20.25" style="244" customWidth="1"/>
    <col min="6" max="6" width="21.125" style="244" customWidth="1"/>
    <col min="7" max="7" width="22.125" style="244" customWidth="1"/>
    <col min="8" max="8" width="4.875" style="244" customWidth="1"/>
    <col min="9" max="9" width="10.125" style="244" customWidth="1"/>
    <col min="10" max="10" width="4.375" style="244" customWidth="1"/>
    <col min="11" max="11" width="12" style="244" customWidth="1"/>
    <col min="12" max="12" width="20.5" style="244" customWidth="1"/>
    <col min="13" max="16384" width="9" style="244"/>
  </cols>
  <sheetData>
    <row r="1" spans="1:12" ht="30" customHeight="1">
      <c r="A1" s="353" t="s">
        <v>691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30" customHeight="1">
      <c r="A2" s="354" t="s">
        <v>690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s="290" customFormat="1" ht="27.95" customHeight="1">
      <c r="A3" s="286" t="s">
        <v>679</v>
      </c>
      <c r="B3" s="285" t="s">
        <v>678</v>
      </c>
      <c r="C3" s="285" t="s">
        <v>689</v>
      </c>
      <c r="D3" s="285" t="s">
        <v>220</v>
      </c>
      <c r="E3" s="286" t="s">
        <v>60</v>
      </c>
      <c r="F3" s="286" t="s">
        <v>61</v>
      </c>
      <c r="G3" s="286" t="s">
        <v>62</v>
      </c>
      <c r="H3" s="286" t="s">
        <v>680</v>
      </c>
      <c r="I3" s="287" t="s">
        <v>681</v>
      </c>
      <c r="J3" s="287" t="s">
        <v>682</v>
      </c>
      <c r="K3" s="287" t="s">
        <v>509</v>
      </c>
      <c r="L3" s="285" t="s">
        <v>222</v>
      </c>
    </row>
    <row r="4" spans="1:12" s="290" customFormat="1" ht="27.95" customHeight="1" outlineLevel="2">
      <c r="A4" s="291" t="s">
        <v>134</v>
      </c>
      <c r="B4" s="288" t="s">
        <v>684</v>
      </c>
      <c r="C4" s="288" t="s">
        <v>15</v>
      </c>
      <c r="D4" s="288" t="s">
        <v>421</v>
      </c>
      <c r="E4" s="288" t="s">
        <v>684</v>
      </c>
      <c r="F4" s="289" t="s">
        <v>685</v>
      </c>
      <c r="G4" s="289" t="s">
        <v>685</v>
      </c>
      <c r="H4" s="288" t="s">
        <v>683</v>
      </c>
      <c r="I4" s="292">
        <v>200000</v>
      </c>
      <c r="J4" s="292">
        <v>1</v>
      </c>
      <c r="K4" s="292">
        <f>I4*J4</f>
        <v>200000</v>
      </c>
      <c r="L4" s="293" t="s">
        <v>759</v>
      </c>
    </row>
    <row r="5" spans="1:12" s="290" customFormat="1" ht="27.95" customHeight="1" outlineLevel="2">
      <c r="A5" s="291" t="s">
        <v>354</v>
      </c>
      <c r="B5" s="288" t="s">
        <v>684</v>
      </c>
      <c r="C5" s="288" t="s">
        <v>15</v>
      </c>
      <c r="D5" s="288" t="s">
        <v>421</v>
      </c>
      <c r="E5" s="288" t="s">
        <v>687</v>
      </c>
      <c r="F5" s="289" t="s">
        <v>688</v>
      </c>
      <c r="G5" s="289" t="s">
        <v>688</v>
      </c>
      <c r="H5" s="288" t="s">
        <v>683</v>
      </c>
      <c r="I5" s="292">
        <v>51600</v>
      </c>
      <c r="J5" s="292">
        <v>1</v>
      </c>
      <c r="K5" s="292">
        <f>I5*J5</f>
        <v>51600</v>
      </c>
      <c r="L5" s="293" t="s">
        <v>759</v>
      </c>
    </row>
    <row r="6" spans="1:12" s="290" customFormat="1" ht="27.95" customHeight="1" outlineLevel="1">
      <c r="A6" s="291"/>
      <c r="B6" s="288"/>
      <c r="C6" s="285" t="s">
        <v>686</v>
      </c>
      <c r="D6" s="288"/>
      <c r="E6" s="288"/>
      <c r="F6" s="289"/>
      <c r="G6" s="289"/>
      <c r="H6" s="288"/>
      <c r="I6" s="292"/>
      <c r="J6" s="292"/>
      <c r="K6" s="292">
        <f>SUBTOTAL(9,K4:K5)</f>
        <v>251600</v>
      </c>
      <c r="L6" s="293"/>
    </row>
  </sheetData>
  <autoFilter ref="A3:L6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56" t="s">
        <v>676</v>
      </c>
      <c r="B1" s="356"/>
      <c r="C1" s="356"/>
      <c r="D1" s="356"/>
      <c r="E1" s="357"/>
      <c r="F1" s="357"/>
      <c r="G1" s="357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58" t="s">
        <v>677</v>
      </c>
      <c r="B1" s="358"/>
      <c r="C1" s="358"/>
      <c r="D1" s="358"/>
      <c r="E1" s="358"/>
      <c r="F1" s="359"/>
      <c r="G1" s="332"/>
      <c r="H1" s="332"/>
    </row>
    <row r="2" spans="1:8" s="228" customFormat="1" ht="30" customHeight="1">
      <c r="A2" s="360" t="s">
        <v>660</v>
      </c>
      <c r="B2" s="327"/>
      <c r="C2" s="327"/>
      <c r="D2" s="327"/>
      <c r="E2" s="327"/>
      <c r="F2" s="327"/>
      <c r="G2" s="327"/>
      <c r="H2" s="327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4" t="s">
        <v>674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32"/>
      <c r="R1" s="332"/>
      <c r="S1" s="332"/>
    </row>
    <row r="2" spans="1:19" s="229" customFormat="1" ht="30" customHeight="1">
      <c r="A2" s="369" t="s">
        <v>662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>
      <c r="A3" s="365" t="s">
        <v>11</v>
      </c>
      <c r="B3" s="365" t="s">
        <v>38</v>
      </c>
      <c r="C3" s="365" t="s">
        <v>190</v>
      </c>
      <c r="D3" s="366" t="s">
        <v>404</v>
      </c>
      <c r="E3" s="366"/>
      <c r="F3" s="366"/>
      <c r="G3" s="366"/>
      <c r="H3" s="366"/>
      <c r="I3" s="366"/>
      <c r="J3" s="366" t="s">
        <v>405</v>
      </c>
      <c r="K3" s="366"/>
      <c r="L3" s="366"/>
      <c r="M3" s="366"/>
      <c r="N3" s="366"/>
      <c r="O3" s="366"/>
      <c r="P3" s="367" t="s">
        <v>406</v>
      </c>
      <c r="Q3" s="361" t="s">
        <v>409</v>
      </c>
      <c r="R3" s="361" t="s">
        <v>410</v>
      </c>
      <c r="S3" s="361" t="s">
        <v>411</v>
      </c>
    </row>
    <row r="4" spans="1:19" ht="38.25">
      <c r="A4" s="365"/>
      <c r="B4" s="365"/>
      <c r="C4" s="365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68"/>
      <c r="Q4" s="362"/>
      <c r="R4" s="362"/>
      <c r="S4" s="363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4" t="s">
        <v>675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230"/>
      <c r="Z1" s="230"/>
      <c r="AA1" s="230"/>
      <c r="AB1" s="230"/>
      <c r="AC1" s="230"/>
    </row>
    <row r="2" spans="1:29" s="187" customFormat="1" ht="30" customHeight="1">
      <c r="A2" s="372" t="s">
        <v>605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230"/>
      <c r="Z2" s="230"/>
      <c r="AA2" s="230"/>
      <c r="AB2" s="230"/>
      <c r="AC2" s="230"/>
    </row>
    <row r="3" spans="1:29" s="87" customFormat="1" ht="23.25" customHeight="1">
      <c r="A3" s="365" t="s">
        <v>11</v>
      </c>
      <c r="B3" s="365" t="s">
        <v>38</v>
      </c>
      <c r="C3" s="365" t="s">
        <v>49</v>
      </c>
      <c r="D3" s="366" t="s">
        <v>416</v>
      </c>
      <c r="E3" s="366"/>
      <c r="F3" s="366"/>
      <c r="G3" s="366"/>
      <c r="H3" s="366"/>
      <c r="I3" s="366"/>
      <c r="J3" s="366"/>
      <c r="K3" s="366"/>
      <c r="L3" s="366"/>
      <c r="M3" s="366"/>
      <c r="N3" s="366" t="s">
        <v>417</v>
      </c>
      <c r="O3" s="366"/>
      <c r="P3" s="366"/>
      <c r="Q3" s="366"/>
      <c r="R3" s="366"/>
      <c r="S3" s="366"/>
      <c r="T3" s="366"/>
      <c r="U3" s="366"/>
      <c r="V3" s="366"/>
      <c r="W3" s="366"/>
      <c r="X3" s="371" t="s">
        <v>418</v>
      </c>
      <c r="Y3" s="86"/>
      <c r="Z3" s="86"/>
      <c r="AA3" s="86"/>
      <c r="AB3" s="86"/>
      <c r="AC3" s="86"/>
    </row>
    <row r="4" spans="1:29" s="87" customFormat="1" ht="38.25">
      <c r="A4" s="365"/>
      <c r="B4" s="365"/>
      <c r="C4" s="365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1"/>
      <c r="Y4" s="86"/>
      <c r="Z4" s="86"/>
      <c r="AA4" s="86"/>
      <c r="AB4" s="86"/>
      <c r="AC4" s="86"/>
    </row>
    <row r="5" spans="1:29" s="92" customFormat="1" ht="20.100000000000001" customHeight="1">
      <c r="A5" s="370"/>
      <c r="B5" s="370"/>
      <c r="C5" s="370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1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XES55"/>
  <sheetViews>
    <sheetView workbookViewId="0">
      <selection activeCell="O5" sqref="O5:O41"/>
    </sheetView>
  </sheetViews>
  <sheetFormatPr defaultColWidth="7.625" defaultRowHeight="14.25"/>
  <cols>
    <col min="1" max="1" width="5.375" style="295" customWidth="1"/>
    <col min="2" max="2" width="12.75" style="295" customWidth="1"/>
    <col min="3" max="3" width="19.875" style="295" customWidth="1"/>
    <col min="4" max="4" width="35.375" style="295" customWidth="1"/>
    <col min="5" max="5" width="7.25" style="295" customWidth="1"/>
    <col min="6" max="6" width="15.75" style="296" customWidth="1"/>
    <col min="7" max="8" width="20.875" style="296" customWidth="1"/>
    <col min="9" max="9" width="5.75" style="298" hidden="1" customWidth="1"/>
    <col min="10" max="11" width="9" style="295" hidden="1" customWidth="1"/>
    <col min="12" max="12" width="7.625" style="295" hidden="1" customWidth="1"/>
    <col min="13" max="13" width="10.875" style="295" hidden="1" customWidth="1"/>
    <col min="14" max="14" width="53.625" style="295" hidden="1" customWidth="1"/>
    <col min="15" max="15" width="12.5" style="295" customWidth="1"/>
    <col min="16" max="16373" width="7.625" style="295"/>
    <col min="16374" max="16384" width="7.625" style="38"/>
  </cols>
  <sheetData>
    <row r="1" spans="1:15" ht="30" customHeight="1">
      <c r="A1" s="376" t="s">
        <v>748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ht="30" customHeight="1">
      <c r="A2" s="300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2" t="s">
        <v>605</v>
      </c>
    </row>
    <row r="3" spans="1:15" ht="20.100000000000001" customHeight="1">
      <c r="A3" s="312" t="s">
        <v>11</v>
      </c>
      <c r="B3" s="312" t="s">
        <v>692</v>
      </c>
      <c r="C3" s="312" t="s">
        <v>693</v>
      </c>
      <c r="D3" s="312" t="s">
        <v>694</v>
      </c>
      <c r="E3" s="312" t="s">
        <v>695</v>
      </c>
      <c r="F3" s="311" t="s">
        <v>696</v>
      </c>
      <c r="G3" s="311" t="s">
        <v>697</v>
      </c>
      <c r="H3" s="311" t="s">
        <v>698</v>
      </c>
      <c r="I3" s="307" t="s">
        <v>222</v>
      </c>
      <c r="J3" s="303"/>
      <c r="K3" s="303"/>
      <c r="L3" s="303"/>
      <c r="M3" s="303"/>
      <c r="N3" s="303"/>
      <c r="O3" s="304" t="s">
        <v>747</v>
      </c>
    </row>
    <row r="4" spans="1:15" ht="20.100000000000001" customHeight="1">
      <c r="A4" s="312"/>
      <c r="B4" s="383" t="s">
        <v>15</v>
      </c>
      <c r="C4" s="384"/>
      <c r="D4" s="384"/>
      <c r="E4" s="385"/>
      <c r="F4" s="311" t="s">
        <v>699</v>
      </c>
      <c r="G4" s="311" t="s">
        <v>699</v>
      </c>
      <c r="H4" s="311">
        <v>2589689.8032</v>
      </c>
      <c r="I4" s="307"/>
      <c r="J4" s="303"/>
      <c r="K4" s="303"/>
      <c r="L4" s="303"/>
      <c r="M4" s="303"/>
      <c r="N4" s="303"/>
      <c r="O4" s="315">
        <f>O5+O9+O15+O24+O35</f>
        <v>2071752</v>
      </c>
    </row>
    <row r="5" spans="1:15" ht="20.100000000000001" customHeight="1">
      <c r="A5" s="382">
        <v>1</v>
      </c>
      <c r="B5" s="382" t="s">
        <v>716</v>
      </c>
      <c r="C5" s="305" t="s">
        <v>717</v>
      </c>
      <c r="D5" s="305" t="s">
        <v>718</v>
      </c>
      <c r="E5" s="305" t="s">
        <v>719</v>
      </c>
      <c r="F5" s="310">
        <v>800</v>
      </c>
      <c r="G5" s="310">
        <v>380</v>
      </c>
      <c r="H5" s="310">
        <v>304000</v>
      </c>
      <c r="I5" s="307"/>
      <c r="J5" s="303"/>
      <c r="K5" s="303"/>
      <c r="L5" s="303"/>
      <c r="M5" s="303"/>
      <c r="N5" s="303"/>
      <c r="O5" s="373">
        <f>ROUND(H8*0.8,0)</f>
        <v>272384</v>
      </c>
    </row>
    <row r="6" spans="1:15" ht="20.100000000000001" customHeight="1">
      <c r="A6" s="382"/>
      <c r="B6" s="382"/>
      <c r="C6" s="305" t="s">
        <v>701</v>
      </c>
      <c r="D6" s="305" t="s">
        <v>699</v>
      </c>
      <c r="E6" s="305" t="s">
        <v>699</v>
      </c>
      <c r="F6" s="306" t="s">
        <v>699</v>
      </c>
      <c r="G6" s="306" t="s">
        <v>699</v>
      </c>
      <c r="H6" s="310">
        <v>304000</v>
      </c>
      <c r="I6" s="307"/>
      <c r="J6" s="303"/>
      <c r="K6" s="303"/>
      <c r="L6" s="303"/>
      <c r="M6" s="303"/>
      <c r="N6" s="303"/>
      <c r="O6" s="374"/>
    </row>
    <row r="7" spans="1:15" ht="20.100000000000001" customHeight="1">
      <c r="A7" s="382"/>
      <c r="B7" s="382"/>
      <c r="C7" s="305" t="s">
        <v>702</v>
      </c>
      <c r="D7" s="305" t="s">
        <v>699</v>
      </c>
      <c r="E7" s="305" t="s">
        <v>699</v>
      </c>
      <c r="F7" s="306" t="s">
        <v>699</v>
      </c>
      <c r="G7" s="306" t="s">
        <v>699</v>
      </c>
      <c r="H7" s="310">
        <v>36480</v>
      </c>
      <c r="I7" s="307"/>
      <c r="J7" s="303"/>
      <c r="K7" s="303"/>
      <c r="L7" s="303"/>
      <c r="M7" s="303"/>
      <c r="N7" s="303"/>
      <c r="O7" s="374"/>
    </row>
    <row r="8" spans="1:15" ht="20.100000000000001" customHeight="1">
      <c r="A8" s="382"/>
      <c r="B8" s="382"/>
      <c r="C8" s="305" t="s">
        <v>703</v>
      </c>
      <c r="D8" s="305" t="s">
        <v>699</v>
      </c>
      <c r="E8" s="305" t="s">
        <v>699</v>
      </c>
      <c r="F8" s="306" t="s">
        <v>699</v>
      </c>
      <c r="G8" s="306" t="s">
        <v>699</v>
      </c>
      <c r="H8" s="310">
        <v>340480</v>
      </c>
      <c r="I8" s="307"/>
      <c r="J8" s="303"/>
      <c r="K8" s="303"/>
      <c r="L8" s="303"/>
      <c r="M8" s="303"/>
      <c r="N8" s="303"/>
      <c r="O8" s="375"/>
    </row>
    <row r="9" spans="1:15" ht="20.100000000000001" customHeight="1">
      <c r="A9" s="382">
        <v>2</v>
      </c>
      <c r="B9" s="382" t="s">
        <v>720</v>
      </c>
      <c r="C9" s="382" t="s">
        <v>712</v>
      </c>
      <c r="D9" s="305" t="s">
        <v>721</v>
      </c>
      <c r="E9" s="305" t="s">
        <v>705</v>
      </c>
      <c r="F9" s="306">
        <v>1270</v>
      </c>
      <c r="G9" s="310">
        <v>180</v>
      </c>
      <c r="H9" s="310">
        <v>228600</v>
      </c>
      <c r="I9" s="312"/>
      <c r="J9" s="303"/>
      <c r="K9" s="303"/>
      <c r="L9" s="303"/>
      <c r="M9" s="303"/>
      <c r="N9" s="303"/>
      <c r="O9" s="373">
        <f>ROUND(H14*0.8,0)</f>
        <v>246161</v>
      </c>
    </row>
    <row r="10" spans="1:15" ht="20.100000000000001" customHeight="1">
      <c r="A10" s="382"/>
      <c r="B10" s="382"/>
      <c r="C10" s="382"/>
      <c r="D10" s="305" t="s">
        <v>722</v>
      </c>
      <c r="E10" s="305" t="s">
        <v>705</v>
      </c>
      <c r="F10" s="310">
        <v>132.86000000000001</v>
      </c>
      <c r="G10" s="310">
        <v>175.62</v>
      </c>
      <c r="H10" s="310">
        <v>23332.873200000002</v>
      </c>
      <c r="I10" s="307"/>
      <c r="J10" s="303"/>
      <c r="K10" s="303"/>
      <c r="L10" s="303"/>
      <c r="M10" s="303"/>
      <c r="N10" s="303"/>
      <c r="O10" s="374"/>
    </row>
    <row r="11" spans="1:15" ht="20.100000000000001" customHeight="1">
      <c r="A11" s="382"/>
      <c r="B11" s="382"/>
      <c r="C11" s="382"/>
      <c r="D11" s="305" t="s">
        <v>723</v>
      </c>
      <c r="E11" s="305" t="s">
        <v>705</v>
      </c>
      <c r="F11" s="310">
        <v>480</v>
      </c>
      <c r="G11" s="310">
        <v>47.5</v>
      </c>
      <c r="H11" s="310">
        <v>22800</v>
      </c>
      <c r="I11" s="307"/>
      <c r="J11" s="303"/>
      <c r="K11" s="303"/>
      <c r="L11" s="303"/>
      <c r="M11" s="303"/>
      <c r="N11" s="303"/>
      <c r="O11" s="374"/>
    </row>
    <row r="12" spans="1:15" ht="20.100000000000001" customHeight="1">
      <c r="A12" s="382"/>
      <c r="B12" s="382"/>
      <c r="C12" s="305" t="s">
        <v>701</v>
      </c>
      <c r="D12" s="305" t="s">
        <v>699</v>
      </c>
      <c r="E12" s="305" t="s">
        <v>699</v>
      </c>
      <c r="F12" s="306" t="s">
        <v>699</v>
      </c>
      <c r="G12" s="306" t="s">
        <v>699</v>
      </c>
      <c r="H12" s="310">
        <v>274732.87319999997</v>
      </c>
      <c r="I12" s="307"/>
      <c r="J12" s="303"/>
      <c r="K12" s="303"/>
      <c r="L12" s="303"/>
      <c r="M12" s="303"/>
      <c r="N12" s="303"/>
      <c r="O12" s="374"/>
    </row>
    <row r="13" spans="1:15" ht="20.100000000000001" customHeight="1">
      <c r="A13" s="382"/>
      <c r="B13" s="382"/>
      <c r="C13" s="305" t="s">
        <v>702</v>
      </c>
      <c r="D13" s="305" t="s">
        <v>699</v>
      </c>
      <c r="E13" s="305" t="s">
        <v>699</v>
      </c>
      <c r="F13" s="306" t="s">
        <v>699</v>
      </c>
      <c r="G13" s="306" t="s">
        <v>699</v>
      </c>
      <c r="H13" s="310">
        <v>32967.94</v>
      </c>
      <c r="I13" s="307"/>
      <c r="J13" s="303"/>
      <c r="K13" s="303"/>
      <c r="L13" s="303"/>
      <c r="M13" s="303"/>
      <c r="N13" s="303"/>
      <c r="O13" s="374"/>
    </row>
    <row r="14" spans="1:15" ht="20.100000000000001" customHeight="1">
      <c r="A14" s="382"/>
      <c r="B14" s="382"/>
      <c r="C14" s="305" t="s">
        <v>703</v>
      </c>
      <c r="D14" s="305" t="s">
        <v>699</v>
      </c>
      <c r="E14" s="305" t="s">
        <v>699</v>
      </c>
      <c r="F14" s="306" t="s">
        <v>699</v>
      </c>
      <c r="G14" s="306" t="s">
        <v>699</v>
      </c>
      <c r="H14" s="310">
        <v>307700.81319999998</v>
      </c>
      <c r="I14" s="307"/>
      <c r="J14" s="303"/>
      <c r="K14" s="303"/>
      <c r="L14" s="303"/>
      <c r="M14" s="303"/>
      <c r="N14" s="303"/>
      <c r="O14" s="375"/>
    </row>
    <row r="15" spans="1:15" ht="20.100000000000001" customHeight="1">
      <c r="A15" s="382">
        <v>3</v>
      </c>
      <c r="B15" s="382" t="s">
        <v>724</v>
      </c>
      <c r="C15" s="382" t="s">
        <v>712</v>
      </c>
      <c r="D15" s="305" t="s">
        <v>725</v>
      </c>
      <c r="E15" s="305" t="s">
        <v>705</v>
      </c>
      <c r="F15" s="310">
        <v>2120</v>
      </c>
      <c r="G15" s="310">
        <v>155</v>
      </c>
      <c r="H15" s="311">
        <v>328600</v>
      </c>
      <c r="I15" s="307"/>
      <c r="J15" s="303"/>
      <c r="K15" s="303"/>
      <c r="L15" s="303"/>
      <c r="M15" s="303"/>
      <c r="N15" s="303"/>
      <c r="O15" s="373">
        <f>ROUND(H23*0.8,0)</f>
        <v>354161</v>
      </c>
    </row>
    <row r="16" spans="1:15" ht="20.100000000000001" customHeight="1">
      <c r="A16" s="382"/>
      <c r="B16" s="382"/>
      <c r="C16" s="382"/>
      <c r="D16" s="305" t="s">
        <v>726</v>
      </c>
      <c r="E16" s="305" t="s">
        <v>705</v>
      </c>
      <c r="F16" s="310">
        <v>482.5</v>
      </c>
      <c r="G16" s="310">
        <v>47.5</v>
      </c>
      <c r="H16" s="311">
        <v>22918.75</v>
      </c>
      <c r="I16" s="307"/>
      <c r="J16" s="303"/>
      <c r="K16" s="303"/>
      <c r="L16" s="303"/>
      <c r="M16" s="303"/>
      <c r="N16" s="303"/>
      <c r="O16" s="374"/>
    </row>
    <row r="17" spans="1:15" ht="20.100000000000001" customHeight="1">
      <c r="A17" s="382"/>
      <c r="B17" s="382"/>
      <c r="C17" s="382"/>
      <c r="D17" s="305" t="s">
        <v>727</v>
      </c>
      <c r="E17" s="305" t="s">
        <v>705</v>
      </c>
      <c r="F17" s="310">
        <v>0</v>
      </c>
      <c r="G17" s="310">
        <v>0</v>
      </c>
      <c r="H17" s="311">
        <v>0</v>
      </c>
      <c r="I17" s="307"/>
      <c r="J17" s="303"/>
      <c r="K17" s="303"/>
      <c r="L17" s="303"/>
      <c r="M17" s="303"/>
      <c r="N17" s="303"/>
      <c r="O17" s="374"/>
    </row>
    <row r="18" spans="1:15" ht="20.100000000000001" customHeight="1">
      <c r="A18" s="382"/>
      <c r="B18" s="382"/>
      <c r="C18" s="382"/>
      <c r="D18" s="305" t="s">
        <v>728</v>
      </c>
      <c r="E18" s="305" t="s">
        <v>705</v>
      </c>
      <c r="F18" s="306">
        <v>0</v>
      </c>
      <c r="G18" s="306">
        <v>0</v>
      </c>
      <c r="H18" s="308">
        <v>0</v>
      </c>
      <c r="I18" s="307"/>
      <c r="J18" s="303"/>
      <c r="K18" s="303"/>
      <c r="L18" s="303"/>
      <c r="M18" s="303"/>
      <c r="N18" s="303"/>
      <c r="O18" s="374"/>
    </row>
    <row r="19" spans="1:15" ht="20.100000000000001" customHeight="1">
      <c r="A19" s="382"/>
      <c r="B19" s="382"/>
      <c r="C19" s="305" t="s">
        <v>701</v>
      </c>
      <c r="D19" s="305" t="s">
        <v>699</v>
      </c>
      <c r="E19" s="305" t="s">
        <v>699</v>
      </c>
      <c r="F19" s="306" t="s">
        <v>699</v>
      </c>
      <c r="G19" s="306" t="s">
        <v>699</v>
      </c>
      <c r="H19" s="311">
        <v>351518.75</v>
      </c>
      <c r="I19" s="307"/>
      <c r="J19" s="303"/>
      <c r="K19" s="303"/>
      <c r="L19" s="303"/>
      <c r="M19" s="303"/>
      <c r="N19" s="303"/>
      <c r="O19" s="374"/>
    </row>
    <row r="20" spans="1:15" ht="20.100000000000001" customHeight="1">
      <c r="A20" s="382"/>
      <c r="B20" s="382"/>
      <c r="C20" s="305" t="s">
        <v>702</v>
      </c>
      <c r="D20" s="305" t="s">
        <v>699</v>
      </c>
      <c r="E20" s="305" t="s">
        <v>699</v>
      </c>
      <c r="F20" s="306" t="s">
        <v>699</v>
      </c>
      <c r="G20" s="306" t="s">
        <v>699</v>
      </c>
      <c r="H20" s="310">
        <v>42182.25</v>
      </c>
      <c r="I20" s="307"/>
      <c r="J20" s="303"/>
      <c r="K20" s="303"/>
      <c r="L20" s="303"/>
      <c r="M20" s="303"/>
      <c r="N20" s="303"/>
      <c r="O20" s="374"/>
    </row>
    <row r="21" spans="1:15" ht="20.100000000000001" customHeight="1">
      <c r="A21" s="382"/>
      <c r="B21" s="382"/>
      <c r="C21" s="309" t="s">
        <v>710</v>
      </c>
      <c r="D21" s="305" t="s">
        <v>699</v>
      </c>
      <c r="E21" s="305" t="s">
        <v>699</v>
      </c>
      <c r="F21" s="306">
        <v>10</v>
      </c>
      <c r="G21" s="306">
        <v>900</v>
      </c>
      <c r="H21" s="311">
        <v>9000</v>
      </c>
      <c r="I21" s="307"/>
      <c r="J21" s="303"/>
      <c r="K21" s="303"/>
      <c r="L21" s="303"/>
      <c r="M21" s="303"/>
      <c r="N21" s="303"/>
      <c r="O21" s="374"/>
    </row>
    <row r="22" spans="1:15" ht="20.100000000000001" customHeight="1">
      <c r="A22" s="382"/>
      <c r="B22" s="382"/>
      <c r="C22" s="309" t="s">
        <v>711</v>
      </c>
      <c r="D22" s="305" t="s">
        <v>699</v>
      </c>
      <c r="E22" s="305" t="s">
        <v>699</v>
      </c>
      <c r="F22" s="306">
        <v>1</v>
      </c>
      <c r="G22" s="311">
        <v>40000</v>
      </c>
      <c r="H22" s="311">
        <v>40000</v>
      </c>
      <c r="I22" s="307"/>
      <c r="J22" s="303"/>
      <c r="K22" s="303"/>
      <c r="L22" s="303"/>
      <c r="M22" s="303"/>
      <c r="N22" s="303"/>
      <c r="O22" s="374"/>
    </row>
    <row r="23" spans="1:15" ht="20.100000000000001" customHeight="1">
      <c r="A23" s="382"/>
      <c r="B23" s="382"/>
      <c r="C23" s="305" t="s">
        <v>703</v>
      </c>
      <c r="D23" s="305" t="s">
        <v>699</v>
      </c>
      <c r="E23" s="305" t="s">
        <v>699</v>
      </c>
      <c r="F23" s="306" t="s">
        <v>699</v>
      </c>
      <c r="G23" s="306" t="s">
        <v>699</v>
      </c>
      <c r="H23" s="310">
        <v>442701</v>
      </c>
      <c r="I23" s="307"/>
      <c r="J23" s="303"/>
      <c r="K23" s="303"/>
      <c r="L23" s="303"/>
      <c r="M23" s="303"/>
      <c r="N23" s="303"/>
      <c r="O23" s="375"/>
    </row>
    <row r="24" spans="1:15" ht="20.100000000000001" customHeight="1">
      <c r="A24" s="382">
        <v>4</v>
      </c>
      <c r="B24" s="382" t="s">
        <v>729</v>
      </c>
      <c r="C24" s="382" t="s">
        <v>730</v>
      </c>
      <c r="D24" s="305" t="s">
        <v>731</v>
      </c>
      <c r="E24" s="305" t="s">
        <v>705</v>
      </c>
      <c r="F24" s="378">
        <v>1613.7</v>
      </c>
      <c r="G24" s="378">
        <v>51</v>
      </c>
      <c r="H24" s="378">
        <v>82298.7</v>
      </c>
      <c r="I24" s="307"/>
      <c r="J24" s="303"/>
      <c r="K24" s="303"/>
      <c r="L24" s="303"/>
      <c r="M24" s="303"/>
      <c r="N24" s="303"/>
      <c r="O24" s="373">
        <f>ROUND(H34*0.8,0)</f>
        <v>973338</v>
      </c>
    </row>
    <row r="25" spans="1:15" ht="20.100000000000001" customHeight="1">
      <c r="A25" s="382"/>
      <c r="B25" s="382"/>
      <c r="C25" s="382"/>
      <c r="D25" s="305" t="s">
        <v>732</v>
      </c>
      <c r="E25" s="305" t="s">
        <v>705</v>
      </c>
      <c r="F25" s="378"/>
      <c r="G25" s="378"/>
      <c r="H25" s="378"/>
      <c r="I25" s="307"/>
      <c r="J25" s="303"/>
      <c r="K25" s="303"/>
      <c r="L25" s="303"/>
      <c r="M25" s="303"/>
      <c r="N25" s="303"/>
      <c r="O25" s="374"/>
    </row>
    <row r="26" spans="1:15" ht="20.100000000000001" customHeight="1">
      <c r="A26" s="382"/>
      <c r="B26" s="382"/>
      <c r="C26" s="382"/>
      <c r="D26" s="305" t="s">
        <v>733</v>
      </c>
      <c r="E26" s="305" t="s">
        <v>705</v>
      </c>
      <c r="F26" s="310">
        <v>1613.7</v>
      </c>
      <c r="G26" s="310">
        <v>199.5</v>
      </c>
      <c r="H26" s="310">
        <v>321933.15000000002</v>
      </c>
      <c r="I26" s="307"/>
      <c r="J26" s="303"/>
      <c r="K26" s="303"/>
      <c r="L26" s="303"/>
      <c r="M26" s="303"/>
      <c r="N26" s="303"/>
      <c r="O26" s="374"/>
    </row>
    <row r="27" spans="1:15" ht="20.100000000000001" customHeight="1">
      <c r="A27" s="382"/>
      <c r="B27" s="382"/>
      <c r="C27" s="382"/>
      <c r="D27" s="305" t="s">
        <v>734</v>
      </c>
      <c r="E27" s="305" t="s">
        <v>708</v>
      </c>
      <c r="F27" s="306">
        <v>180</v>
      </c>
      <c r="G27" s="310">
        <v>208</v>
      </c>
      <c r="H27" s="310">
        <v>37440</v>
      </c>
      <c r="I27" s="307"/>
      <c r="J27" s="303"/>
      <c r="K27" s="303"/>
      <c r="L27" s="303"/>
      <c r="M27" s="303"/>
      <c r="N27" s="303"/>
      <c r="O27" s="374"/>
    </row>
    <row r="28" spans="1:15" ht="20.100000000000001" customHeight="1">
      <c r="A28" s="382"/>
      <c r="B28" s="382"/>
      <c r="C28" s="382" t="s">
        <v>713</v>
      </c>
      <c r="D28" s="305" t="s">
        <v>735</v>
      </c>
      <c r="E28" s="305" t="s">
        <v>705</v>
      </c>
      <c r="F28" s="310">
        <v>1500</v>
      </c>
      <c r="G28" s="310">
        <v>50</v>
      </c>
      <c r="H28" s="310">
        <v>75000</v>
      </c>
      <c r="I28" s="307"/>
      <c r="J28" s="303"/>
      <c r="K28" s="303"/>
      <c r="L28" s="303"/>
      <c r="M28" s="303"/>
      <c r="N28" s="303"/>
      <c r="O28" s="374"/>
    </row>
    <row r="29" spans="1:15" ht="20.100000000000001" customHeight="1">
      <c r="A29" s="382"/>
      <c r="B29" s="382"/>
      <c r="C29" s="382"/>
      <c r="D29" s="305" t="s">
        <v>736</v>
      </c>
      <c r="E29" s="305" t="s">
        <v>705</v>
      </c>
      <c r="F29" s="378">
        <v>1500</v>
      </c>
      <c r="G29" s="378">
        <v>350</v>
      </c>
      <c r="H29" s="378">
        <v>525000</v>
      </c>
      <c r="I29" s="307"/>
      <c r="J29" s="303"/>
      <c r="K29" s="303"/>
      <c r="L29" s="303"/>
      <c r="M29" s="303"/>
      <c r="N29" s="303"/>
      <c r="O29" s="374"/>
    </row>
    <row r="30" spans="1:15" ht="20.100000000000001" customHeight="1">
      <c r="A30" s="382"/>
      <c r="B30" s="382"/>
      <c r="C30" s="382"/>
      <c r="D30" s="305" t="s">
        <v>709</v>
      </c>
      <c r="E30" s="305" t="s">
        <v>705</v>
      </c>
      <c r="F30" s="378"/>
      <c r="G30" s="378"/>
      <c r="H30" s="378"/>
      <c r="I30" s="307"/>
      <c r="J30" s="303"/>
      <c r="K30" s="303"/>
      <c r="L30" s="303"/>
      <c r="M30" s="303"/>
      <c r="N30" s="303"/>
      <c r="O30" s="374"/>
    </row>
    <row r="31" spans="1:15" ht="20.100000000000001" customHeight="1">
      <c r="A31" s="382"/>
      <c r="B31" s="382"/>
      <c r="C31" s="305" t="s">
        <v>701</v>
      </c>
      <c r="D31" s="305" t="s">
        <v>699</v>
      </c>
      <c r="E31" s="305" t="s">
        <v>699</v>
      </c>
      <c r="F31" s="306" t="s">
        <v>699</v>
      </c>
      <c r="G31" s="306" t="s">
        <v>699</v>
      </c>
      <c r="H31" s="310">
        <v>1041671.85</v>
      </c>
      <c r="I31" s="307"/>
      <c r="J31" s="303"/>
      <c r="K31" s="303"/>
      <c r="L31" s="303"/>
      <c r="M31" s="303"/>
      <c r="N31" s="303"/>
      <c r="O31" s="374"/>
    </row>
    <row r="32" spans="1:15" ht="20.100000000000001" customHeight="1">
      <c r="A32" s="382"/>
      <c r="B32" s="382"/>
      <c r="C32" s="305" t="s">
        <v>702</v>
      </c>
      <c r="D32" s="305" t="s">
        <v>699</v>
      </c>
      <c r="E32" s="305" t="s">
        <v>699</v>
      </c>
      <c r="F32" s="306" t="s">
        <v>699</v>
      </c>
      <c r="G32" s="306" t="s">
        <v>699</v>
      </c>
      <c r="H32" s="310">
        <v>125000.62</v>
      </c>
      <c r="I32" s="307"/>
      <c r="J32" s="303"/>
      <c r="K32" s="303"/>
      <c r="L32" s="303"/>
      <c r="M32" s="303"/>
      <c r="N32" s="303"/>
      <c r="O32" s="374"/>
    </row>
    <row r="33" spans="1:15" ht="20.100000000000001" customHeight="1">
      <c r="A33" s="382"/>
      <c r="B33" s="382"/>
      <c r="C33" s="309" t="s">
        <v>707</v>
      </c>
      <c r="D33" s="305" t="s">
        <v>699</v>
      </c>
      <c r="E33" s="305" t="s">
        <v>699</v>
      </c>
      <c r="F33" s="306">
        <v>1</v>
      </c>
      <c r="G33" s="306">
        <v>50000</v>
      </c>
      <c r="H33" s="311">
        <v>50000</v>
      </c>
      <c r="I33" s="307"/>
      <c r="J33" s="303"/>
      <c r="K33" s="303"/>
      <c r="L33" s="303"/>
      <c r="M33" s="303"/>
      <c r="N33" s="303"/>
      <c r="O33" s="374"/>
    </row>
    <row r="34" spans="1:15" ht="20.100000000000001" customHeight="1">
      <c r="A34" s="382"/>
      <c r="B34" s="382"/>
      <c r="C34" s="305" t="s">
        <v>703</v>
      </c>
      <c r="D34" s="305" t="s">
        <v>699</v>
      </c>
      <c r="E34" s="305" t="s">
        <v>699</v>
      </c>
      <c r="F34" s="306" t="s">
        <v>699</v>
      </c>
      <c r="G34" s="306" t="s">
        <v>699</v>
      </c>
      <c r="H34" s="310">
        <v>1216672.47</v>
      </c>
      <c r="I34" s="307"/>
      <c r="J34" s="303"/>
      <c r="K34" s="303"/>
      <c r="L34" s="303"/>
      <c r="M34" s="303"/>
      <c r="N34" s="303"/>
      <c r="O34" s="375"/>
    </row>
    <row r="35" spans="1:15" ht="20.100000000000001" customHeight="1">
      <c r="A35" s="382">
        <v>5</v>
      </c>
      <c r="B35" s="382" t="s">
        <v>737</v>
      </c>
      <c r="C35" s="382" t="s">
        <v>704</v>
      </c>
      <c r="D35" s="305" t="s">
        <v>738</v>
      </c>
      <c r="E35" s="305" t="s">
        <v>705</v>
      </c>
      <c r="F35" s="378">
        <v>771</v>
      </c>
      <c r="G35" s="378">
        <v>51</v>
      </c>
      <c r="H35" s="378">
        <v>39321</v>
      </c>
      <c r="I35" s="379"/>
      <c r="J35" s="303"/>
      <c r="K35" s="303"/>
      <c r="L35" s="303"/>
      <c r="M35" s="303"/>
      <c r="N35" s="303"/>
      <c r="O35" s="373">
        <f>ROUND(H41*0.8,0)</f>
        <v>225708</v>
      </c>
    </row>
    <row r="36" spans="1:15" ht="20.100000000000001" customHeight="1">
      <c r="A36" s="382"/>
      <c r="B36" s="382"/>
      <c r="C36" s="382"/>
      <c r="D36" s="305" t="s">
        <v>732</v>
      </c>
      <c r="E36" s="305" t="s">
        <v>705</v>
      </c>
      <c r="F36" s="378"/>
      <c r="G36" s="378"/>
      <c r="H36" s="378"/>
      <c r="I36" s="380"/>
      <c r="J36" s="303"/>
      <c r="K36" s="303"/>
      <c r="L36" s="303"/>
      <c r="M36" s="303"/>
      <c r="N36" s="303"/>
      <c r="O36" s="374"/>
    </row>
    <row r="37" spans="1:15" ht="20.100000000000001" customHeight="1">
      <c r="A37" s="382"/>
      <c r="B37" s="382"/>
      <c r="C37" s="382"/>
      <c r="D37" s="305" t="s">
        <v>706</v>
      </c>
      <c r="E37" s="305" t="s">
        <v>705</v>
      </c>
      <c r="F37" s="310">
        <v>771</v>
      </c>
      <c r="G37" s="310">
        <v>240.98573281452701</v>
      </c>
      <c r="H37" s="310">
        <v>185800</v>
      </c>
      <c r="I37" s="381"/>
      <c r="J37" s="303"/>
      <c r="K37" s="303"/>
      <c r="L37" s="303"/>
      <c r="M37" s="303"/>
      <c r="N37" s="303"/>
      <c r="O37" s="374"/>
    </row>
    <row r="38" spans="1:15" ht="20.100000000000001" customHeight="1">
      <c r="A38" s="382"/>
      <c r="B38" s="382"/>
      <c r="C38" s="305" t="s">
        <v>701</v>
      </c>
      <c r="D38" s="305" t="s">
        <v>699</v>
      </c>
      <c r="E38" s="305" t="s">
        <v>699</v>
      </c>
      <c r="F38" s="306" t="s">
        <v>699</v>
      </c>
      <c r="G38" s="306" t="s">
        <v>699</v>
      </c>
      <c r="H38" s="310">
        <v>225121</v>
      </c>
      <c r="I38" s="307"/>
      <c r="J38" s="303"/>
      <c r="K38" s="303"/>
      <c r="L38" s="303"/>
      <c r="M38" s="303"/>
      <c r="N38" s="303"/>
      <c r="O38" s="374"/>
    </row>
    <row r="39" spans="1:15" ht="20.100000000000001" customHeight="1">
      <c r="A39" s="382"/>
      <c r="B39" s="382"/>
      <c r="C39" s="305" t="s">
        <v>702</v>
      </c>
      <c r="D39" s="305" t="s">
        <v>699</v>
      </c>
      <c r="E39" s="305" t="s">
        <v>699</v>
      </c>
      <c r="F39" s="306" t="s">
        <v>699</v>
      </c>
      <c r="G39" s="306" t="s">
        <v>699</v>
      </c>
      <c r="H39" s="310">
        <v>27014.52</v>
      </c>
      <c r="I39" s="307"/>
      <c r="J39" s="303"/>
      <c r="K39" s="303"/>
      <c r="L39" s="303"/>
      <c r="M39" s="303"/>
      <c r="N39" s="303"/>
      <c r="O39" s="374"/>
    </row>
    <row r="40" spans="1:15" ht="20.100000000000001" customHeight="1">
      <c r="A40" s="382"/>
      <c r="B40" s="382"/>
      <c r="C40" s="309" t="s">
        <v>707</v>
      </c>
      <c r="D40" s="305" t="s">
        <v>699</v>
      </c>
      <c r="E40" s="305" t="s">
        <v>699</v>
      </c>
      <c r="F40" s="306">
        <v>1</v>
      </c>
      <c r="G40" s="306">
        <v>30000</v>
      </c>
      <c r="H40" s="310">
        <v>30000</v>
      </c>
      <c r="I40" s="307"/>
      <c r="J40" s="303"/>
      <c r="K40" s="303"/>
      <c r="L40" s="303"/>
      <c r="M40" s="303"/>
      <c r="N40" s="303"/>
      <c r="O40" s="374"/>
    </row>
    <row r="41" spans="1:15" ht="20.100000000000001" customHeight="1">
      <c r="A41" s="382"/>
      <c r="B41" s="382"/>
      <c r="C41" s="305" t="s">
        <v>703</v>
      </c>
      <c r="D41" s="305" t="s">
        <v>699</v>
      </c>
      <c r="E41" s="305" t="s">
        <v>699</v>
      </c>
      <c r="F41" s="306" t="s">
        <v>699</v>
      </c>
      <c r="G41" s="306" t="s">
        <v>699</v>
      </c>
      <c r="H41" s="310">
        <v>282135.52</v>
      </c>
      <c r="I41" s="307"/>
      <c r="J41" s="303"/>
      <c r="K41" s="303"/>
      <c r="L41" s="303"/>
      <c r="M41" s="303"/>
      <c r="N41" s="303"/>
      <c r="O41" s="375"/>
    </row>
    <row r="42" spans="1:15" hidden="1">
      <c r="B42" s="295" t="s">
        <v>739</v>
      </c>
      <c r="C42" s="295" t="s">
        <v>740</v>
      </c>
      <c r="H42" s="297" t="e">
        <f>H38+H12+H6+H19+#REF!+H31+#REF!+#REF!+#REF!+#REF!+#REF!+#REF!+#REF!+#REF!+#REF!++#REF!+#REF!+#REF!+#REF!+#REF!+#REF!+#REF!+#REF!+#REF!+#REF!+#REF!</f>
        <v>#REF!</v>
      </c>
    </row>
    <row r="43" spans="1:15" hidden="1">
      <c r="C43" s="295" t="s">
        <v>741</v>
      </c>
      <c r="F43" s="297"/>
      <c r="G43" s="297"/>
      <c r="H43" s="297" t="e">
        <f>H39+H13+H7+H20+#REF!+H32+#REF!+#REF!+#REF!+#REF!+#REF!+#REF!+#REF!+#REF!+#REF!+#REF!+#REF!+#REF!+#REF!+#REF!+#REF!+#REF!+#REF!+#REF!+#REF!+#REF!</f>
        <v>#REF!</v>
      </c>
    </row>
    <row r="44" spans="1:15" hidden="1"/>
    <row r="45" spans="1:15" hidden="1">
      <c r="D45" s="295" t="s">
        <v>742</v>
      </c>
      <c r="F45" s="296" t="e">
        <f>F15+#REF!+#REF!+#REF!+#REF!+#REF!+#REF!</f>
        <v>#REF!</v>
      </c>
    </row>
    <row r="46" spans="1:15" ht="15" hidden="1" thickBot="1">
      <c r="D46" s="295" t="s">
        <v>743</v>
      </c>
      <c r="E46" s="295" t="s">
        <v>700</v>
      </c>
      <c r="F46" s="296" t="e">
        <f>F16+F11+#REF!+#REF!</f>
        <v>#REF!</v>
      </c>
      <c r="H46" s="299">
        <v>14607705.23</v>
      </c>
    </row>
    <row r="47" spans="1:15" hidden="1">
      <c r="D47" s="295" t="s">
        <v>714</v>
      </c>
      <c r="F47" s="296" t="e">
        <f>F9+#REF!+#REF!+#REF!</f>
        <v>#REF!</v>
      </c>
    </row>
    <row r="48" spans="1:15" hidden="1">
      <c r="D48" s="295" t="s">
        <v>744</v>
      </c>
      <c r="F48" s="296" t="e">
        <f>#REF!+F24+#REF!+#REF!+#REF!</f>
        <v>#REF!</v>
      </c>
      <c r="H48" s="296" t="e">
        <f>H46-#REF!</f>
        <v>#REF!</v>
      </c>
    </row>
    <row r="49" spans="1:14" s="296" customFormat="1" hidden="1">
      <c r="A49" s="295"/>
      <c r="B49" s="295"/>
      <c r="C49" s="295"/>
      <c r="D49" s="295" t="s">
        <v>704</v>
      </c>
      <c r="E49" s="295"/>
      <c r="F49" s="296" t="e">
        <f>#REF!+#REF!+F28+#REF!+#REF!+#REF!+#REF!+#REF!</f>
        <v>#REF!</v>
      </c>
      <c r="I49" s="298"/>
      <c r="J49" s="295"/>
      <c r="K49" s="295"/>
      <c r="L49" s="295"/>
      <c r="M49" s="295"/>
      <c r="N49" s="295"/>
    </row>
    <row r="50" spans="1:14" s="296" customFormat="1" hidden="1">
      <c r="A50" s="295"/>
      <c r="B50" s="295"/>
      <c r="C50" s="295"/>
      <c r="D50" s="295" t="s">
        <v>745</v>
      </c>
      <c r="E50" s="295"/>
      <c r="F50" s="296" t="e">
        <f>F17+F5+#REF!</f>
        <v>#REF!</v>
      </c>
      <c r="I50" s="298"/>
      <c r="J50" s="295"/>
      <c r="K50" s="295"/>
      <c r="L50" s="295"/>
      <c r="M50" s="295"/>
      <c r="N50" s="295"/>
    </row>
    <row r="51" spans="1:14" s="296" customFormat="1" hidden="1">
      <c r="A51" s="295"/>
      <c r="B51" s="295"/>
      <c r="C51" s="295"/>
      <c r="D51" s="295" t="s">
        <v>746</v>
      </c>
      <c r="E51" s="295"/>
      <c r="F51" s="296" t="e">
        <f>F10+#REF!+#REF!</f>
        <v>#REF!</v>
      </c>
      <c r="I51" s="298"/>
      <c r="J51" s="295"/>
      <c r="K51" s="295"/>
      <c r="L51" s="295"/>
      <c r="M51" s="295"/>
      <c r="N51" s="295"/>
    </row>
    <row r="52" spans="1:14" s="296" customFormat="1" hidden="1">
      <c r="A52" s="295"/>
      <c r="B52" s="295"/>
      <c r="C52" s="295"/>
      <c r="D52" s="295" t="s">
        <v>715</v>
      </c>
      <c r="E52" s="295"/>
      <c r="F52" s="296" t="e">
        <f>#REF!+#REF!+#REF!+#REF!</f>
        <v>#REF!</v>
      </c>
      <c r="I52" s="298"/>
      <c r="J52" s="295"/>
      <c r="K52" s="295"/>
      <c r="L52" s="295"/>
      <c r="M52" s="295"/>
      <c r="N52" s="295"/>
    </row>
    <row r="53" spans="1:14" s="296" customFormat="1" hidden="1">
      <c r="A53" s="295"/>
      <c r="B53" s="295"/>
      <c r="C53" s="295"/>
      <c r="D53" s="295"/>
      <c r="E53" s="295"/>
      <c r="I53" s="298"/>
      <c r="J53" s="295"/>
      <c r="K53" s="295"/>
      <c r="L53" s="295"/>
      <c r="M53" s="295"/>
      <c r="N53" s="295"/>
    </row>
    <row r="54" spans="1:14" s="296" customFormat="1">
      <c r="A54" s="295"/>
      <c r="B54" s="295"/>
      <c r="C54" s="295"/>
      <c r="D54" s="295"/>
      <c r="E54" s="295"/>
      <c r="I54" s="298"/>
      <c r="J54" s="295"/>
      <c r="K54" s="295"/>
      <c r="L54" s="295"/>
      <c r="M54" s="295"/>
      <c r="N54" s="295"/>
    </row>
    <row r="55" spans="1:14" s="296" customFormat="1">
      <c r="A55" s="295"/>
      <c r="B55" s="295"/>
      <c r="C55" s="295"/>
      <c r="D55" s="295"/>
      <c r="E55" s="295"/>
      <c r="I55" s="298"/>
      <c r="J55" s="295"/>
      <c r="K55" s="295"/>
      <c r="L55" s="295"/>
      <c r="M55" s="295"/>
      <c r="N55" s="295"/>
    </row>
  </sheetData>
  <mergeCells count="32">
    <mergeCell ref="B4:E4"/>
    <mergeCell ref="A5:A8"/>
    <mergeCell ref="B5:B8"/>
    <mergeCell ref="A9:A14"/>
    <mergeCell ref="B9:B14"/>
    <mergeCell ref="C9:C11"/>
    <mergeCell ref="H29:H30"/>
    <mergeCell ref="A15:A23"/>
    <mergeCell ref="B15:B23"/>
    <mergeCell ref="C15:C18"/>
    <mergeCell ref="A24:A34"/>
    <mergeCell ref="B24:B34"/>
    <mergeCell ref="C24:C27"/>
    <mergeCell ref="F24:F25"/>
    <mergeCell ref="G24:G25"/>
    <mergeCell ref="H24:H25"/>
    <mergeCell ref="O9:O14"/>
    <mergeCell ref="O15:O23"/>
    <mergeCell ref="O24:O34"/>
    <mergeCell ref="O35:O41"/>
    <mergeCell ref="A1:O1"/>
    <mergeCell ref="O5:O8"/>
    <mergeCell ref="H35:H36"/>
    <mergeCell ref="I35:I37"/>
    <mergeCell ref="C28:C30"/>
    <mergeCell ref="F29:F30"/>
    <mergeCell ref="G29:G30"/>
    <mergeCell ref="A35:A41"/>
    <mergeCell ref="B35:B41"/>
    <mergeCell ref="C35:C37"/>
    <mergeCell ref="F35:F36"/>
    <mergeCell ref="G35:G3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29" t="s">
        <v>664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1"/>
      <c r="AP1" s="331"/>
      <c r="AQ1" s="332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36" t="s">
        <v>22</v>
      </c>
      <c r="B3" s="333" t="s">
        <v>59</v>
      </c>
      <c r="C3" s="333" t="s">
        <v>190</v>
      </c>
      <c r="D3" s="333" t="s">
        <v>312</v>
      </c>
      <c r="E3" s="333" t="s">
        <v>313</v>
      </c>
      <c r="F3" s="333"/>
      <c r="G3" s="333"/>
      <c r="H3" s="333"/>
      <c r="I3" s="333"/>
      <c r="J3" s="333" t="s">
        <v>314</v>
      </c>
      <c r="K3" s="333"/>
      <c r="L3" s="333"/>
      <c r="M3" s="333"/>
      <c r="N3" s="333"/>
      <c r="O3" s="337" t="s">
        <v>315</v>
      </c>
      <c r="P3" s="337"/>
      <c r="Q3" s="337"/>
      <c r="R3" s="337"/>
      <c r="S3" s="337"/>
      <c r="T3" s="337" t="s">
        <v>316</v>
      </c>
      <c r="U3" s="337"/>
      <c r="V3" s="337"/>
      <c r="W3" s="337"/>
      <c r="X3" s="337"/>
      <c r="Y3" s="337" t="s">
        <v>317</v>
      </c>
      <c r="Z3" s="337"/>
      <c r="AA3" s="337"/>
      <c r="AB3" s="337"/>
      <c r="AC3" s="337"/>
      <c r="AD3" s="333" t="s">
        <v>505</v>
      </c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4" t="s">
        <v>318</v>
      </c>
      <c r="AP3" s="334" t="s">
        <v>10</v>
      </c>
      <c r="AQ3" s="328" t="s">
        <v>654</v>
      </c>
    </row>
    <row r="4" spans="1:43" ht="33.75">
      <c r="A4" s="336"/>
      <c r="B4" s="333"/>
      <c r="C4" s="333"/>
      <c r="D4" s="333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35"/>
      <c r="AP4" s="335"/>
      <c r="AQ4" s="328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38" t="s">
        <v>672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</row>
    <row r="2" spans="1:43" s="280" customFormat="1" ht="30" customHeight="1">
      <c r="A2" s="339" t="s">
        <v>660</v>
      </c>
      <c r="B2" s="339"/>
      <c r="C2" s="339"/>
      <c r="D2" s="339"/>
      <c r="E2" s="339"/>
      <c r="F2" s="339"/>
      <c r="G2" s="339"/>
      <c r="H2" s="339"/>
      <c r="I2" s="339"/>
      <c r="J2" s="33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40" t="s">
        <v>665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s="44" customFormat="1" ht="30" customHeight="1">
      <c r="A2" s="342" t="s">
        <v>660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43" t="s">
        <v>668</v>
      </c>
      <c r="B1" s="344"/>
      <c r="C1" s="344"/>
      <c r="D1" s="343"/>
      <c r="E1" s="343"/>
      <c r="F1" s="343"/>
      <c r="G1" s="343"/>
      <c r="H1" s="343"/>
      <c r="I1" s="343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5" t="s">
        <v>666</v>
      </c>
      <c r="B1" s="345"/>
      <c r="C1" s="345"/>
      <c r="D1" s="345"/>
      <c r="E1" s="345"/>
      <c r="F1" s="345"/>
      <c r="G1" s="345"/>
      <c r="H1" s="345"/>
      <c r="I1" s="345"/>
      <c r="J1" s="345"/>
      <c r="K1" s="226"/>
      <c r="L1" s="226"/>
    </row>
    <row r="2" spans="1:12" s="225" customFormat="1" ht="30" customHeight="1">
      <c r="A2" s="346" t="s">
        <v>223</v>
      </c>
      <c r="B2" s="346"/>
      <c r="C2" s="346"/>
      <c r="D2" s="346"/>
      <c r="E2" s="346"/>
      <c r="F2" s="346"/>
      <c r="G2" s="346"/>
      <c r="H2" s="346"/>
      <c r="I2" s="346"/>
      <c r="J2" s="346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5" t="s">
        <v>667</v>
      </c>
      <c r="B1" s="345"/>
      <c r="C1" s="345"/>
      <c r="D1" s="345"/>
      <c r="E1" s="345"/>
      <c r="F1" s="345"/>
      <c r="G1" s="345"/>
      <c r="H1" s="345"/>
      <c r="I1" s="345"/>
      <c r="J1" s="345"/>
      <c r="K1" s="226"/>
      <c r="L1" s="226"/>
    </row>
    <row r="2" spans="1:12" s="225" customFormat="1" ht="30" customHeight="1">
      <c r="A2" s="346" t="s">
        <v>223</v>
      </c>
      <c r="B2" s="346"/>
      <c r="C2" s="346"/>
      <c r="D2" s="346"/>
      <c r="E2" s="346"/>
      <c r="F2" s="346"/>
      <c r="G2" s="346"/>
      <c r="H2" s="346"/>
      <c r="I2" s="346"/>
      <c r="J2" s="346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43" t="s">
        <v>661</v>
      </c>
      <c r="B1" s="344"/>
      <c r="C1" s="344"/>
      <c r="D1" s="343"/>
      <c r="E1" s="343"/>
      <c r="F1" s="343"/>
      <c r="G1" s="343"/>
      <c r="H1" s="343"/>
      <c r="I1" s="343"/>
      <c r="J1" s="347"/>
    </row>
    <row r="2" spans="1:10" s="222" customFormat="1" ht="30" customHeight="1">
      <c r="A2" s="348" t="s">
        <v>660</v>
      </c>
      <c r="B2" s="342"/>
      <c r="C2" s="342"/>
      <c r="D2" s="342"/>
      <c r="E2" s="342"/>
      <c r="F2" s="342"/>
      <c r="G2" s="342"/>
      <c r="H2" s="342"/>
      <c r="I2" s="342"/>
      <c r="J2" s="342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45" t="s">
        <v>749</v>
      </c>
      <c r="B1" s="345"/>
      <c r="C1" s="345"/>
      <c r="D1" s="294"/>
      <c r="E1" s="294"/>
      <c r="F1" s="294"/>
      <c r="G1" s="294"/>
      <c r="H1" s="294"/>
      <c r="I1" s="294"/>
      <c r="J1" s="294"/>
      <c r="K1" s="226"/>
      <c r="L1" s="226"/>
    </row>
    <row r="2" spans="1:12" s="225" customFormat="1" ht="30" customHeight="1">
      <c r="A2" s="346" t="s">
        <v>223</v>
      </c>
      <c r="B2" s="346"/>
      <c r="C2" s="346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313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314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梅陇镇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校舍维修北片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校舍维修北片!Print_Area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校舍维修北片!Print_Titles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2026-04-21T06:11:27Z</cp:lastPrinted>
  <dcterms:created xsi:type="dcterms:W3CDTF">2022-11-11T08:39:54Z</dcterms:created>
  <dcterms:modified xsi:type="dcterms:W3CDTF">2026-04-21T08:55:42Z</dcterms:modified>
</cp:coreProperties>
</file>